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Beta\"/>
    </mc:Choice>
  </mc:AlternateContent>
  <xr:revisionPtr revIDLastSave="0" documentId="13_ncr:1_{D1C7DFE7-BA67-40EB-AF59-DFF495CB8CBC}"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Y4" i="4"/>
  <c r="T3" i="4"/>
  <c r="Q3"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N4" i="4"/>
  <c r="G4" i="4"/>
  <c r="O3" i="4"/>
  <c r="P4" i="4"/>
  <c r="D3" i="4"/>
  <c r="J4" i="4"/>
  <c r="Z2" i="4"/>
  <c r="L2" i="4"/>
  <c r="V3" i="4"/>
  <c r="H4" i="4"/>
  <c r="R3" i="4"/>
  <c r="W3" i="4"/>
  <c r="K3" i="4"/>
  <c r="L4" i="4"/>
  <c r="V4" i="4"/>
  <c r="P2" i="4"/>
  <c r="R2" i="4"/>
  <c r="R4" i="4"/>
  <c r="H3" i="4"/>
  <c r="N3" i="4"/>
  <c r="J3" i="4"/>
  <c r="V2" i="4"/>
  <c r="F4" i="4"/>
  <c r="B3" i="4"/>
  <c r="X2" i="4"/>
  <c r="X3" i="4"/>
  <c r="H2" i="4"/>
  <c r="S3" i="4"/>
  <c r="O4" i="4"/>
  <c r="U3" i="4"/>
  <c r="E3" i="4"/>
  <c r="P3" i="4"/>
  <c r="U4" i="4"/>
  <c r="G3" i="4"/>
  <c r="Y3" i="4"/>
  <c r="I4" i="4"/>
  <c r="T4" i="4"/>
  <c r="M3" i="4"/>
  <c r="K4" i="4"/>
  <c r="T2" i="4"/>
  <c r="S4" i="4"/>
  <c r="C4" i="4"/>
  <c r="C3" i="4"/>
  <c r="J2" i="4"/>
  <c r="E4" i="4"/>
  <c r="M4" i="4"/>
  <c r="N2" i="4"/>
  <c r="Q4" i="4"/>
  <c r="F3" i="4"/>
  <c r="I3" i="4"/>
  <c r="B4" i="4"/>
  <c r="D4" i="4"/>
  <c r="L3" i="4"/>
  <c r="D248" i="4" l="1"/>
  <c r="F248" i="4" s="1"/>
  <c r="X165" i="4"/>
  <c r="D128" i="4"/>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C11" i="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X4" i="4"/>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l="1"/>
  <c r="C155" i="6"/>
  <c r="I29" i="6"/>
  <c r="I47" i="7" s="1"/>
  <c r="C150" i="6"/>
  <c r="B192" i="6"/>
  <c r="B193" i="6"/>
  <c r="H32" i="6"/>
  <c r="I32" i="6"/>
  <c r="C157" i="6"/>
  <c r="C152" i="6"/>
  <c r="C151" i="6"/>
  <c r="F198" i="4"/>
  <c r="A8" i="3"/>
  <c r="B8" i="3" s="1"/>
  <c r="Z8" i="3" s="1"/>
  <c r="Z7" i="3"/>
  <c r="AD7" i="3"/>
  <c r="AA7" i="3"/>
  <c r="AC7" i="3"/>
  <c r="H14" i="7"/>
  <c r="B194" i="6"/>
  <c r="H30" i="6"/>
  <c r="H48" i="7" s="1"/>
  <c r="B190" i="6"/>
  <c r="S194" i="4"/>
  <c r="Q196" i="4"/>
  <c r="F108" i="4"/>
  <c r="D233" i="4"/>
  <c r="F233" i="4" s="1"/>
  <c r="D2" i="4"/>
  <c r="F2" i="4"/>
  <c r="G64" i="8" l="1"/>
  <c r="J64" i="8" s="1"/>
  <c r="G47" i="8"/>
  <c r="J47" i="8" s="1"/>
  <c r="G61" i="8"/>
  <c r="K61" i="8" s="1"/>
  <c r="M61" i="8" s="1"/>
  <c r="G67" i="8"/>
  <c r="J67" i="8" s="1"/>
  <c r="G62" i="8"/>
  <c r="J62" i="8" s="1"/>
  <c r="G43" i="8"/>
  <c r="K43" i="8" s="1"/>
  <c r="M43" i="8" s="1"/>
  <c r="G54" i="8"/>
  <c r="K54" i="8" s="1"/>
  <c r="M54" i="8" s="1"/>
  <c r="G66" i="8"/>
  <c r="K66" i="8" s="1"/>
  <c r="M66" i="8" s="1"/>
  <c r="G46" i="8"/>
  <c r="K46" i="8" s="1"/>
  <c r="M46" i="8" s="1"/>
  <c r="G53" i="8"/>
  <c r="J53" i="8" s="1"/>
  <c r="G56" i="8"/>
  <c r="J56" i="8" s="1"/>
  <c r="G63" i="8"/>
  <c r="K63" i="8" s="1"/>
  <c r="M63" i="8" s="1"/>
  <c r="G59" i="8"/>
  <c r="J59" i="8" s="1"/>
  <c r="G57" i="8"/>
  <c r="K57" i="8" s="1"/>
  <c r="M57" i="8" s="1"/>
  <c r="G44" i="8"/>
  <c r="K44" i="8" s="1"/>
  <c r="M44" i="8" s="1"/>
  <c r="G48" i="8"/>
  <c r="K48" i="8" s="1"/>
  <c r="M48" i="8" s="1"/>
  <c r="G58" i="8"/>
  <c r="K58" i="8" s="1"/>
  <c r="M58" i="8" s="1"/>
  <c r="G65" i="8"/>
  <c r="K65" i="8" s="1"/>
  <c r="M65" i="8" s="1"/>
  <c r="G45" i="8"/>
  <c r="J45" i="8" s="1"/>
  <c r="G52" i="8"/>
  <c r="J52" i="8" s="1"/>
  <c r="G69" i="8"/>
  <c r="J69" i="8" s="1"/>
  <c r="G68" i="8"/>
  <c r="J68" i="8" s="1"/>
  <c r="G49" i="8"/>
  <c r="K49" i="8" s="1"/>
  <c r="M49" i="8" s="1"/>
  <c r="G55" i="8"/>
  <c r="K55" i="8" s="1"/>
  <c r="M55" i="8" s="1"/>
  <c r="G51" i="8"/>
  <c r="K51" i="8" s="1"/>
  <c r="M51" i="8" s="1"/>
  <c r="G60" i="8"/>
  <c r="J60" i="8" s="1"/>
  <c r="G50" i="8"/>
  <c r="K50" i="8" s="1"/>
  <c r="M50" i="8" s="1"/>
  <c r="S29" i="6"/>
  <c r="I30" i="6"/>
  <c r="I48" i="7" s="1"/>
  <c r="I14" i="7"/>
  <c r="C156" i="6"/>
  <c r="R5" i="3"/>
  <c r="S5" i="3" s="1"/>
  <c r="T5" i="3" s="1"/>
  <c r="R6" i="3"/>
  <c r="R7" i="3"/>
  <c r="AC8" i="3"/>
  <c r="A9" i="3"/>
  <c r="B9" i="3" s="1"/>
  <c r="P9" i="3" s="1"/>
  <c r="Q9" i="3" s="1"/>
  <c r="R9" i="3" s="1"/>
  <c r="P8" i="3"/>
  <c r="Q8" i="3" s="1"/>
  <c r="R8" i="3" s="1"/>
  <c r="AD8" i="3"/>
  <c r="AA8" i="3"/>
  <c r="H15" i="7"/>
  <c r="R196" i="4"/>
  <c r="T194" i="4"/>
  <c r="K47" i="8" l="1"/>
  <c r="M47" i="8" s="1"/>
  <c r="K53" i="8"/>
  <c r="M53" i="8" s="1"/>
  <c r="J50" i="8"/>
  <c r="L50" i="8" s="1"/>
  <c r="J63" i="8"/>
  <c r="L63" i="8" s="1"/>
  <c r="J43" i="8"/>
  <c r="L43" i="8" s="1"/>
  <c r="J57" i="8"/>
  <c r="L57" i="8" s="1"/>
  <c r="K68" i="8"/>
  <c r="M68" i="8" s="1"/>
  <c r="K45" i="8"/>
  <c r="M45" i="8" s="1"/>
  <c r="J46" i="8"/>
  <c r="L46" i="8" s="1"/>
  <c r="K64" i="8"/>
  <c r="M64" i="8" s="1"/>
  <c r="K56" i="8"/>
  <c r="M56" i="8" s="1"/>
  <c r="K59" i="8"/>
  <c r="L59" i="8" s="1"/>
  <c r="J66" i="8"/>
  <c r="L66" i="8" s="1"/>
  <c r="K69" i="8"/>
  <c r="M69" i="8" s="1"/>
  <c r="J44" i="8"/>
  <c r="L44" i="8" s="1"/>
  <c r="K62" i="8"/>
  <c r="M62" i="8" s="1"/>
  <c r="J48" i="8"/>
  <c r="L48" i="8" s="1"/>
  <c r="K67" i="8"/>
  <c r="M67" i="8" s="1"/>
  <c r="K52" i="8"/>
  <c r="M52" i="8" s="1"/>
  <c r="K60" i="8"/>
  <c r="M60" i="8" s="1"/>
  <c r="J51" i="8"/>
  <c r="L51" i="8" s="1"/>
  <c r="J58" i="8"/>
  <c r="L58" i="8" s="1"/>
  <c r="J65" i="8"/>
  <c r="L65" i="8" s="1"/>
  <c r="J61" i="8"/>
  <c r="L61" i="8" s="1"/>
  <c r="J55" i="8"/>
  <c r="L55" i="8" s="1"/>
  <c r="J49" i="8"/>
  <c r="L49" i="8" s="1"/>
  <c r="J54" i="8"/>
  <c r="L54" i="8" s="1"/>
  <c r="S30" i="6"/>
  <c r="H33" i="6"/>
  <c r="I15" i="7"/>
  <c r="S6" i="3"/>
  <c r="T6" i="3" s="1"/>
  <c r="AG5" i="3"/>
  <c r="AH5" i="3"/>
  <c r="D5" i="3"/>
  <c r="E5" i="3"/>
  <c r="H5" i="3" s="1"/>
  <c r="K5" i="3" s="1"/>
  <c r="AC9" i="3"/>
  <c r="AA9" i="3"/>
  <c r="AD9" i="3"/>
  <c r="Z9" i="3"/>
  <c r="A10" i="3"/>
  <c r="B10" i="3" s="1"/>
  <c r="A11" i="3" s="1"/>
  <c r="B11" i="3" s="1"/>
  <c r="AC11" i="3" s="1"/>
  <c r="U194" i="4"/>
  <c r="S196" i="4"/>
  <c r="L47" i="8" l="1"/>
  <c r="L53" i="8"/>
  <c r="L69" i="8"/>
  <c r="L68" i="8"/>
  <c r="L64" i="8"/>
  <c r="L45" i="8"/>
  <c r="M59" i="8"/>
  <c r="L56" i="8"/>
  <c r="L62" i="8"/>
  <c r="L52" i="8"/>
  <c r="L60" i="8"/>
  <c r="L67" i="8"/>
  <c r="S7" i="3"/>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A112" i="3" l="1"/>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AD112" i="3" s="1"/>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AD122" i="3" s="1"/>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P132" i="3" l="1"/>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AD132" i="3" s="1"/>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AD142" i="3" s="1"/>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AD152" i="3" s="1"/>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AD172" i="3" s="1"/>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AD182" i="3" s="1"/>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AD192" i="3" s="1"/>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AD202" i="3" s="1"/>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J303" i="3" l="1"/>
  <c r="L303" i="3" s="1"/>
  <c r="M303" i="3"/>
  <c r="N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AD373" i="3"/>
  <c r="Z373" i="3"/>
  <c r="AC373" i="3"/>
  <c r="P373" i="3"/>
  <c r="Q373" i="3" s="1"/>
  <c r="R373" i="3" s="1"/>
  <c r="S373" i="3" s="1"/>
  <c r="AA373" i="3"/>
  <c r="L372" i="3" l="1"/>
  <c r="U372" i="3" s="1"/>
  <c r="AD372" i="3"/>
  <c r="T373" i="3"/>
  <c r="Y371" i="3" l="1"/>
  <c r="AH373" i="3"/>
  <c r="D373" i="3"/>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AG476" i="3" l="1"/>
  <c r="Y474"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<sst xmlns="http://schemas.openxmlformats.org/spreadsheetml/2006/main" count="1731" uniqueCount="573">
  <si>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</si>
  <si>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</si>
  <si>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</si>
  <si>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</si>
  <si>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</si>
  <si>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</si>
  <si>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</si>
  <si>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</si>
  <si>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</si>
  <si>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</si>
  <si>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</si>
  <si>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</si>
  <si>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</si>
  <si>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</si>
  <si>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</si>
  <si>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</si>
  <si>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</si>
  <si>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</si>
  <si>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</si>
  <si>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</si>
  <si>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</si>
  <si>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</si>
  <si>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</si>
  <si>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</si>
  <si>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</si>
  <si>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</si>
  <si>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</si>
  <si>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</si>
  <si>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</si>
  <si>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</si>
  <si>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</si>
  <si>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</si>
  <si>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</si>
  <si>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</si>
  <si>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</si>
  <si>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</si>
  <si>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</si>
  <si>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</si>
  <si>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</si>
  <si>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</si>
  <si>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</si>
  <si>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</si>
  <si>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</si>
  <si>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</si>
  <si>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</si>
  <si>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</si>
  <si>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</si>
  <si>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</si>
  <si>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</si>
  <si>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</si>
  <si>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</si>
  <si>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</si>
  <si>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</si>
  <si>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</si>
  <si>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</si>
  <si>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</si>
  <si>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</si>
  <si>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</si>
  <si>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</si>
  <si>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</si>
  <si>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</si>
  <si>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</si>
  <si>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</si>
  <si>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</si>
  <si>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</si>
  <si>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</si>
  <si>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</si>
  <si>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</si>
  <si>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</si>
  <si>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</si>
  <si>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</si>
  <si>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</si>
  <si>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</si>
  <si>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</si>
  <si>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</si>
  <si>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</si>
  <si>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</si>
  <si>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</si>
  <si>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</si>
  <si>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</si>
  <si>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</si>
  <si>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</si>
  <si>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</si>
  <si>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</si>
  <si>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</si>
  <si>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</si>
  <si>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</si>
  <si>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</si>
  <si>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</si>
  <si>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</si>
  <si>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</si>
  <si>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</si>
  <si>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</si>
  <si>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</si>
  <si>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</si>
  <si>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</si>
  <si>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</si>
  <si>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</si>
  <si>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</si>
  <si>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</si>
  <si>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</si>
  <si>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</si>
  <si>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</si>
  <si>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</si>
  <si>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</si>
  <si>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</si>
  <si>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</si>
  <si>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</si>
  <si>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</si>
  <si>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</si>
  <si>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</si>
  <si>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</si>
  <si>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</si>
  <si>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</si>
  <si>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</si>
  <si>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</si>
  <si>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</si>
  <si>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</si>
  <si>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</si>
  <si>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</si>
  <si>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</si>
  <si>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</si>
  <si>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</si>
  <si>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</si>
  <si>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</si>
  <si>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</si>
  <si>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</si>
  <si>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</si>
  <si>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</si>
  <si>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</si>
  <si>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</si>
  <si>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</si>
  <si>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</si>
  <si>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</si>
  <si>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</si>
  <si>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</si>
  <si>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</si>
  <si>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</si>
  <si>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</si>
  <si>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</si>
  <si>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</si>
  <si>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</si>
  <si>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</si>
  <si>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</si>
  <si>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</si>
  <si>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</si>
  <si>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</si>
  <si>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</si>
  <si>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</si>
  <si>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</si>
  <si>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</si>
  <si>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</si>
  <si>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</si>
  <si>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</si>
  <si>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</si>
  <si>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</si>
  <si>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</si>
  <si>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</si>
  <si>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</si>
  <si>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</si>
  <si>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</si>
  <si>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</si>
  <si>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</si>
  <si>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</si>
  <si>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</si>
  <si>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</si>
  <si>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</si>
  <si>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</si>
  <si>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</si>
  <si>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</si>
  <si>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</si>
  <si>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</si>
  <si>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</si>
  <si>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</si>
  <si>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</si>
  <si>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</si>
  <si>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</si>
  <si>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</si>
  <si>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</si>
  <si>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</si>
  <si>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</si>
  <si>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</si>
  <si>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</si>
  <si>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</si>
  <si>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</si>
  <si>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</si>
  <si>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</si>
  <si>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</si>
  <si>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</si>
  <si>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</si>
  <si>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</si>
  <si>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</si>
  <si>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</si>
  <si>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</si>
  <si>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</si>
  <si>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</si>
  <si>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</si>
  <si>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</si>
  <si>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</si>
  <si>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</si>
  <si>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</si>
  <si>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</si>
  <si>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</si>
  <si>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</si>
  <si>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</si>
  <si>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</si>
  <si>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</si>
  <si>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</si>
  <si>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</si>
  <si>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</si>
  <si>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</si>
  <si>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</si>
  <si>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</si>
  <si>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</si>
  <si>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</si>
  <si>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</si>
  <si>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</si>
  <si>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</si>
  <si>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</si>
  <si>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</si>
  <si>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</si>
  <si>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</si>
  <si>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</si>
  <si>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</si>
  <si>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</si>
  <si>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</si>
  <si>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</si>
  <si>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</si>
  <si>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</si>
  <si>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</si>
  <si>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</si>
  <si>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</si>
  <si>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</si>
  <si>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</si>
  <si>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</si>
  <si>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</si>
  <si>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</si>
  <si>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</si>
  <si>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</si>
  <si>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</si>
  <si>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</si>
  <si>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</si>
  <si>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</si>
  <si>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</si>
  <si>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</si>
  <si>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</si>
  <si>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</si>
  <si>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</si>
  <si>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</si>
  <si>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</si>
  <si>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</si>
  <si>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</si>
  <si>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</si>
  <si>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</si>
  <si>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</si>
  <si>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</si>
  <si>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</si>
  <si>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</si>
  <si>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</si>
  <si>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</si>
  <si>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</si>
  <si>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</si>
  <si>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</si>
  <si>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</si>
  <si>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</si>
  <si>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</si>
  <si>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</si>
  <si>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</si>
  <si>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</si>
  <si>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</si>
  <si>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</si>
  <si>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</si>
  <si>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</si>
  <si>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</si>
  <si>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</si>
  <si>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</si>
  <si>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</si>
  <si>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</si>
  <si>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</si>
  <si>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</si>
  <si>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</si>
  <si>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</si>
  <si>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</si>
  <si>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</si>
  <si>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</si>
  <si>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</si>
  <si>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</si>
  <si>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</si>
  <si>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</si>
  <si>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</si>
  <si>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</si>
  <si>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</si>
  <si>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</si>
  <si>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</si>
  <si>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</si>
  <si>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</si>
  <si>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</si>
  <si>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</si>
  <si>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</si>
  <si>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</si>
  <si>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</si>
  <si>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</si>
  <si>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</si>
  <si>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</si>
  <si>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</si>
  <si>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</si>
  <si>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</si>
  <si>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</si>
  <si>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</si>
  <si>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</si>
  <si>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</si>
  <si>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</si>
  <si>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</si>
  <si>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</si>
  <si>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</si>
  <si>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</si>
  <si>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</si>
  <si>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</si>
  <si>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</si>
  <si>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</si>
  <si>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</si>
  <si>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</si>
  <si>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</si>
  <si>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</si>
  <si>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</si>
  <si>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</si>
  <si>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</si>
  <si>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</si>
  <si>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</si>
  <si>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</si>
  <si>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</si>
  <si>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</si>
  <si>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</si>
  <si>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</si>
  <si>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</si>
  <si>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</si>
  <si>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</si>
  <si>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</si>
  <si>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</si>
  <si>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</si>
  <si>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</si>
  <si>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</si>
  <si>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</si>
  <si>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</si>
  <si>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</si>
  <si>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</si>
  <si>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</si>
  <si>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</si>
  <si>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</si>
  <si>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</si>
  <si>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</si>
  <si>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</si>
  <si>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</si>
  <si>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</si>
  <si>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</si>
  <si>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</si>
  <si>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</si>
  <si>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</si>
  <si>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</si>
  <si>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</si>
  <si>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</si>
  <si>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</si>
  <si>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</si>
  <si>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</si>
  <si>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</si>
  <si>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</si>
  <si>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</si>
  <si>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</si>
  <si>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</si>
  <si>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</si>
  <si>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</si>
  <si>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</si>
  <si>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</si>
  <si>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</si>
  <si>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</si>
  <si>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</si>
  <si>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</si>
  <si>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</si>
  <si>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</si>
  <si>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</si>
  <si>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</si>
  <si>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</si>
  <si>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</si>
  <si>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</si>
  <si>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</si>
  <si>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</si>
  <si>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</si>
  <si>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</si>
  <si>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</si>
  <si>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</si>
  <si>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</si>
  <si>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</si>
  <si>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</si>
  <si>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</si>
  <si>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</si>
  <si>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</si>
  <si>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</si>
  <si>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</si>
  <si>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</si>
  <si>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</si>
  <si>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</si>
  <si>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</si>
  <si>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</si>
  <si>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</si>
  <si>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</si>
  <si>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</si>
  <si>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</si>
  <si>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</si>
  <si>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</si>
  <si>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</si>
  <si>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</si>
  <si>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</si>
  <si>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</si>
  <si>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</si>
  <si>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</si>
  <si>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</si>
  <si>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</si>
  <si>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</si>
  <si>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</si>
  <si>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</si>
  <si>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</si>
  <si>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</si>
  <si>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</si>
  <si>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</si>
  <si>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</si>
  <si>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</si>
  <si>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</si>
  <si>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</si>
  <si>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</si>
  <si>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</si>
  <si>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</si>
  <si>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</si>
  <si>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</si>
  <si>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</si>
  <si>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</si>
  <si>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</si>
  <si>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</si>
  <si>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</si>
  <si>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</si>
  <si>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</si>
  <si>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</si>
  <si>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</si>
  <si>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</si>
  <si>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</si>
  <si>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</si>
  <si>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</si>
  <si>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</si>
  <si>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</si>
  <si>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</si>
  <si>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</si>
  <si>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</si>
  <si>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</si>
  <si>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</si>
  <si>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</si>
  <si>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</si>
  <si>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</si>
  <si>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</si>
  <si>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</si>
  <si>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</si>
  <si>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</si>
  <si>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</si>
  <si>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</si>
  <si>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</si>
  <si>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</si>
  <si>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</si>
  <si>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</si>
  <si>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</si>
  <si>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</si>
  <si>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</si>
  <si>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</si>
  <si>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</si>
  <si>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</si>
  <si>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</si>
  <si>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</si>
  <si>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</si>
  <si>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</si>
  <si>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</si>
  <si>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</si>
  <si>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</si>
  <si>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</si>
  <si>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</si>
  <si>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</si>
  <si>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</si>
  <si>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</si>
  <si>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</si>
  <si>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</si>
  <si>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</si>
  <si>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</si>
  <si>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</si>
  <si>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</si>
  <si>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</si>
  <si>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</si>
  <si>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</si>
  <si>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</si>
  <si>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</si>
  <si>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</si>
  <si>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</si>
  <si>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</si>
  <si>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</si>
  <si>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</si>
  <si>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</si>
  <si>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</si>
  <si>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</si>
  <si>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</si>
  <si>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</si>
  <si>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</si>
  <si>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</si>
  <si>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</si>
  <si>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</si>
  <si>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</si>
  <si>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</si>
  <si>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</si>
  <si>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</si>
  <si>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</si>
  <si>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</si>
  <si>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</si>
  <si>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</si>
  <si>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</si>
  <si>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</si>
  <si>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</si>
  <si>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</si>
  <si>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</si>
  <si>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</si>
  <si>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</si>
  <si>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</si>
  <si>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</si>
  <si>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</si>
  <si>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</si>
  <si>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</si>
  <si>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</si>
  <si>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</si>
  <si>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</si>
  <si>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</si>
  <si>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</si>
  <si>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</si>
  <si>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</si>
  <si>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</si>
  <si>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</si>
  <si>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</si>
  <si>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</si>
  <si>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</si>
  <si>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</si>
  <si>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</si>
  <si>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</si>
  <si>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</si>
  <si>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</si>
  <si>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</si>
  <si>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</si>
  <si>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</si>
  <si>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</si>
  <si>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</si>
  <si>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</si>
  <si>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</si>
  <si>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</si>
  <si>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</si>
  <si>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</si>
  <si>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</si>
  <si>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</si>
  <si>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</si>
  <si>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</si>
  <si>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</si>
  <si>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</si>
  <si>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</si>
  <si>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</si>
  <si>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</si>
  <si>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</si>
  <si>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</si>
  <si>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</si>
  <si>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</si>
  <si>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</si>
  <si>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</si>
  <si>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</si>
  <si>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Fusée expérimentale.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</si>
</sst>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-735.00671619999343</c:v>
                </c:pt>
                <c:pt idx="1">
                  <c:v>-735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-931.60057213596576</c:v>
                </c:pt>
                <c:pt idx="1">
                  <c:v>-931.60057213596576</c:v>
                </c:pt>
                <c:pt idx="2">
                  <c:v>-931.60057213596576</c:v>
                </c:pt>
                <c:pt idx="3">
                  <c:v>-931.60057213596576</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392.33333333333331</c:v>
                </c:pt>
                <c:pt idx="1">
                  <c:v>-392.33333333333331</c:v>
                </c:pt>
              </c:numCache>
            </c:numRef>
          </c:xVal>
          <c:yVal>
            <c:numRef>
              <c:f>Stabilito!$C$168:$C$169</c:f>
              <c:numCache>
                <c:formatCode>0</c:formatCode>
                <c:ptCount val="2"/>
                <c:pt idx="0">
                  <c:v>-1188.77</c:v>
                </c:pt>
                <c:pt idx="1">
                  <c:v>-1188.77</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-1201.2333333333333</c:v>
                </c:pt>
                <c:pt idx="1">
                  <c:v>-1201.2333333333333</c:v>
                </c:pt>
                <c:pt idx="2">
                  <c:v>-1201.2333333333333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-186.23333333333335</c:v>
                </c:pt>
                <c:pt idx="1">
                  <c:v>-186.23333333333335</c:v>
                </c:pt>
                <c:pt idx="2">
                  <c:v>-186.23333333333335</c:v>
                </c:pt>
              </c:numCache>
            </c:numRef>
          </c:xVal>
          <c:yVal>
            <c:numRef>
              <c:f>Stabilito!$C$143:$C$145</c:f>
              <c:numCache>
                <c:formatCode>0</c:formatCode>
                <c:ptCount val="3"/>
                <c:pt idx="0">
                  <c:v>-962</c:v>
                </c:pt>
                <c:pt idx="1">
                  <c:v>-1022</c:v>
                </c:pt>
                <c:pt idx="2">
                  <c:v>-1082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-205.85</c:v>
                </c:pt>
                <c:pt idx="1">
                  <c:v>-205.85</c:v>
                </c:pt>
                <c:pt idx="2">
                  <c:v>-205.85</c:v>
                </c:pt>
              </c:numCache>
            </c:numRef>
          </c:xVal>
          <c:yVal>
            <c:numRef>
              <c:f>Stabilito!$C$146:$C$148</c:f>
              <c:numCache>
                <c:formatCode>0</c:formatCode>
                <c:ptCount val="3"/>
                <c:pt idx="0">
                  <c:v>-1082</c:v>
                </c:pt>
                <c:pt idx="1">
                  <c:v>-1122</c:v>
                </c:pt>
                <c:pt idx="2">
                  <c:v>-1162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205.85</c:v>
                </c:pt>
                <c:pt idx="1">
                  <c:v>205.85</c:v>
                </c:pt>
                <c:pt idx="2">
                  <c:v>205.85</c:v>
                </c:pt>
              </c:numCache>
            </c:numRef>
          </c:xVal>
          <c:yVal>
            <c:numRef>
              <c:f>Stabilito!$C$140:$C$142</c:f>
              <c:numCache>
                <c:formatCode>0</c:formatCode>
                <c:ptCount val="3"/>
                <c:pt idx="0">
                  <c:v>-962</c:v>
                </c:pt>
                <c:pt idx="1">
                  <c:v>-1047</c:v>
                </c:pt>
                <c:pt idx="2">
                  <c:v>-1132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-205.85</c:v>
                </c:pt>
                <c:pt idx="1">
                  <c:v>-205.85</c:v>
                </c:pt>
                <c:pt idx="2">
                  <c:v>-205.85</c:v>
                </c:pt>
              </c:numCache>
            </c:numRef>
          </c:xVal>
          <c:yVal>
            <c:numRef>
              <c:f>Stabilito!$C$155:$C$157</c:f>
              <c:numCache>
                <c:formatCode>0</c:formatCode>
                <c:ptCount val="3"/>
                <c:pt idx="0">
                  <c:v>-735.00335809999672</c:v>
                </c:pt>
                <c:pt idx="1">
                  <c:v>-833.30196511798124</c:v>
                </c:pt>
                <c:pt idx="2">
                  <c:v>-931.60057213596576</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2.3404030468568133</c:v>
                </c:pt>
                <c:pt idx="1">
                  <c:v>2.3404030468568133</c:v>
                </c:pt>
                <c:pt idx="2">
                  <c:v>2.3404830016186402</c:v>
                </c:pt>
                <c:pt idx="3">
                  <c:v>2.3404830016186402</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2.3404830016186402</c:v>
                </c:pt>
                <c:pt idx="1">
                  <c:v>2.3404030468568133</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1220.7071352571656</c:v>
                </c:pt>
              </c:numCache>
            </c:numRef>
          </c:xVal>
          <c:yVal>
            <c:numRef>
              <c:f>Trajecto!$C$121</c:f>
              <c:numCache>
                <c:formatCode>0</c:formatCode>
                <c:ptCount val="1"/>
                <c:pt idx="0">
                  <c:v>1220.7071352571656</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161.7708472654711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195.65222687675839</c:v>
                </c:pt>
                <c:pt idx="109">
                  <c:v>#N/A</c:v>
                </c:pt>
                <c:pt idx="110">
                  <c:v>#N/A</c:v>
                </c:pt>
                <c:pt idx="111">
                  <c:v>#N/A</c:v>
                </c:pt>
                <c:pt idx="112">
                  <c:v>#N/A</c:v>
                </c:pt>
                <c:pt idx="113">
                  <c:v>#N/A</c:v>
                </c:pt>
                <c:pt idx="114">
                  <c:v>#N/A</c:v>
                </c:pt>
                <c:pt idx="115">
                  <c:v>#N/A</c:v>
                </c:pt>
                <c:pt idx="116">
                  <c:v>#N/A</c:v>
                </c:pt>
                <c:pt idx="117">
                  <c:v>#N/A</c:v>
                </c:pt>
                <c:pt idx="118">
                  <c:v>226.73132394148297</c:v>
                </c:pt>
                <c:pt idx="119">
                  <c:v>#N/A</c:v>
                </c:pt>
                <c:pt idx="120">
                  <c:v>#N/A</c:v>
                </c:pt>
                <c:pt idx="121">
                  <c:v>#N/A</c:v>
                </c:pt>
                <c:pt idx="122">
                  <c:v>#N/A</c:v>
                </c:pt>
                <c:pt idx="123">
                  <c:v>#N/A</c:v>
                </c:pt>
                <c:pt idx="124">
                  <c:v>#N/A</c:v>
                </c:pt>
                <c:pt idx="125">
                  <c:v>#N/A</c:v>
                </c:pt>
                <c:pt idx="126">
                  <c:v>#N/A</c:v>
                </c:pt>
                <c:pt idx="127">
                  <c:v>#N/A</c:v>
                </c:pt>
                <c:pt idx="128">
                  <c:v>255.64850997286541</c:v>
                </c:pt>
                <c:pt idx="129">
                  <c:v>#N/A</c:v>
                </c:pt>
                <c:pt idx="130">
                  <c:v>#N/A</c:v>
                </c:pt>
                <c:pt idx="131">
                  <c:v>#N/A</c:v>
                </c:pt>
                <c:pt idx="132">
                  <c:v>#N/A</c:v>
                </c:pt>
                <c:pt idx="133">
                  <c:v>#N/A</c:v>
                </c:pt>
                <c:pt idx="134">
                  <c:v>#N/A</c:v>
                </c:pt>
                <c:pt idx="135">
                  <c:v>#N/A</c:v>
                </c:pt>
                <c:pt idx="136">
                  <c:v>#N/A</c:v>
                </c:pt>
                <c:pt idx="137">
                  <c:v>#N/A</c:v>
                </c:pt>
                <c:pt idx="138">
                  <c:v>282.87701885655247</c:v>
                </c:pt>
                <c:pt idx="139">
                  <c:v>#N/A</c:v>
                </c:pt>
                <c:pt idx="140">
                  <c:v>#N/A</c:v>
                </c:pt>
                <c:pt idx="141">
                  <c:v>#N/A</c:v>
                </c:pt>
                <c:pt idx="142">
                  <c:v>#N/A</c:v>
                </c:pt>
                <c:pt idx="143">
                  <c:v>#N/A</c:v>
                </c:pt>
                <c:pt idx="144">
                  <c:v>#N/A</c:v>
                </c:pt>
                <c:pt idx="145">
                  <c:v>#N/A</c:v>
                </c:pt>
                <c:pt idx="146">
                  <c:v>#N/A</c:v>
                </c:pt>
                <c:pt idx="147">
                  <c:v>#N/A</c:v>
                </c:pt>
                <c:pt idx="148">
                  <c:v>308.77873228224581</c:v>
                </c:pt>
                <c:pt idx="149">
                  <c:v>#N/A</c:v>
                </c:pt>
                <c:pt idx="150">
                  <c:v>#N/A</c:v>
                </c:pt>
                <c:pt idx="151">
                  <c:v>#N/A</c:v>
                </c:pt>
                <c:pt idx="152">
                  <c:v>#N/A</c:v>
                </c:pt>
                <c:pt idx="153">
                  <c:v>#N/A</c:v>
                </c:pt>
                <c:pt idx="154">
                  <c:v>#N/A</c:v>
                </c:pt>
                <c:pt idx="155">
                  <c:v>#N/A</c:v>
                </c:pt>
                <c:pt idx="156">
                  <c:v>#N/A</c:v>
                </c:pt>
                <c:pt idx="157">
                  <c:v>#N/A</c:v>
                </c:pt>
                <c:pt idx="158">
                  <c:v>333.63845105005089</c:v>
                </c:pt>
                <c:pt idx="159">
                  <c:v>#N/A</c:v>
                </c:pt>
                <c:pt idx="160">
                  <c:v>#N/A</c:v>
                </c:pt>
                <c:pt idx="161">
                  <c:v>#N/A</c:v>
                </c:pt>
                <c:pt idx="162">
                  <c:v>#N/A</c:v>
                </c:pt>
                <c:pt idx="163">
                  <c:v>#N/A</c:v>
                </c:pt>
                <c:pt idx="164">
                  <c:v>#N/A</c:v>
                </c:pt>
                <c:pt idx="165">
                  <c:v>#N/A</c:v>
                </c:pt>
                <c:pt idx="166">
                  <c:v>#N/A</c:v>
                </c:pt>
                <c:pt idx="167">
                  <c:v>#N/A</c:v>
                </c:pt>
                <c:pt idx="168">
                  <c:v>357.68473143521913</c:v>
                </c:pt>
                <c:pt idx="169">
                  <c:v>#N/A</c:v>
                </c:pt>
                <c:pt idx="170">
                  <c:v>#N/A</c:v>
                </c:pt>
                <c:pt idx="171">
                  <c:v>#N/A</c:v>
                </c:pt>
                <c:pt idx="172">
                  <c:v>#N/A</c:v>
                </c:pt>
                <c:pt idx="173">
                  <c:v>#N/A</c:v>
                </c:pt>
                <c:pt idx="174">
                  <c:v>#N/A</c:v>
                </c:pt>
                <c:pt idx="175">
                  <c:v>#N/A</c:v>
                </c:pt>
                <c:pt idx="176">
                  <c:v>#N/A</c:v>
                </c:pt>
                <c:pt idx="177">
                  <c:v>#N/A</c:v>
                </c:pt>
                <c:pt idx="178">
                  <c:v>381.10131270323524</c:v>
                </c:pt>
                <c:pt idx="179">
                  <c:v>#N/A</c:v>
                </c:pt>
                <c:pt idx="180">
                  <c:v>#N/A</c:v>
                </c:pt>
                <c:pt idx="181">
                  <c:v>#N/A</c:v>
                </c:pt>
                <c:pt idx="182">
                  <c:v>#N/A</c:v>
                </c:pt>
                <c:pt idx="183">
                  <c:v>#N/A</c:v>
                </c:pt>
                <c:pt idx="184">
                  <c:v>#N/A</c:v>
                </c:pt>
                <c:pt idx="185">
                  <c:v>#N/A</c:v>
                </c:pt>
                <c:pt idx="186">
                  <c:v>#N/A</c:v>
                </c:pt>
                <c:pt idx="187">
                  <c:v>#N/A</c:v>
                </c:pt>
                <c:pt idx="188">
                  <c:v>404.02976700484828</c:v>
                </c:pt>
                <c:pt idx="189">
                  <c:v>#N/A</c:v>
                </c:pt>
                <c:pt idx="190">
                  <c:v>#N/A</c:v>
                </c:pt>
                <c:pt idx="191">
                  <c:v>#N/A</c:v>
                </c:pt>
                <c:pt idx="192">
                  <c:v>#N/A</c:v>
                </c:pt>
                <c:pt idx="193">
                  <c:v>#N/A</c:v>
                </c:pt>
                <c:pt idx="194">
                  <c:v>#N/A</c:v>
                </c:pt>
                <c:pt idx="195">
                  <c:v>#N/A</c:v>
                </c:pt>
                <c:pt idx="196">
                  <c:v>#N/A</c:v>
                </c:pt>
                <c:pt idx="197">
                  <c:v>#N/A</c:v>
                </c:pt>
                <c:pt idx="198">
                  <c:v>426.5621007820605</c:v>
                </c:pt>
                <c:pt idx="199">
                  <c:v>#N/A</c:v>
                </c:pt>
                <c:pt idx="200">
                  <c:v>#N/A</c:v>
                </c:pt>
                <c:pt idx="201">
                  <c:v>#N/A</c:v>
                </c:pt>
                <c:pt idx="202">
                  <c:v>#N/A</c:v>
                </c:pt>
                <c:pt idx="203">
                  <c:v>#N/A</c:v>
                </c:pt>
                <c:pt idx="204">
                  <c:v>#N/A</c:v>
                </c:pt>
                <c:pt idx="205">
                  <c:v>#N/A</c:v>
                </c:pt>
                <c:pt idx="206">
                  <c:v>#N/A</c:v>
                </c:pt>
                <c:pt idx="207">
                  <c:v>#N/A</c:v>
                </c:pt>
                <c:pt idx="208">
                  <c:v>448.72769777786078</c:v>
                </c:pt>
                <c:pt idx="209">
                  <c:v>#N/A</c:v>
                </c:pt>
                <c:pt idx="210">
                  <c:v>#N/A</c:v>
                </c:pt>
                <c:pt idx="211">
                  <c:v>#N/A</c:v>
                </c:pt>
                <c:pt idx="212">
                  <c:v>#N/A</c:v>
                </c:pt>
                <c:pt idx="213">
                  <c:v>#N/A</c:v>
                </c:pt>
                <c:pt idx="214">
                  <c:v>#N/A</c:v>
                </c:pt>
                <c:pt idx="215">
                  <c:v>#N/A</c:v>
                </c:pt>
                <c:pt idx="216">
                  <c:v>#N/A</c:v>
                </c:pt>
                <c:pt idx="217">
                  <c:v>#N/A</c:v>
                </c:pt>
                <c:pt idx="218">
                  <c:v>470.49327705307309</c:v>
                </c:pt>
                <c:pt idx="219">
                  <c:v>#N/A</c:v>
                </c:pt>
                <c:pt idx="220">
                  <c:v>#N/A</c:v>
                </c:pt>
                <c:pt idx="221">
                  <c:v>#N/A</c:v>
                </c:pt>
                <c:pt idx="222">
                  <c:v>#N/A</c:v>
                </c:pt>
                <c:pt idx="223">
                  <c:v>#N/A</c:v>
                </c:pt>
                <c:pt idx="224">
                  <c:v>#N/A</c:v>
                </c:pt>
                <c:pt idx="225">
                  <c:v>#N/A</c:v>
                </c:pt>
                <c:pt idx="226">
                  <c:v>#N/A</c:v>
                </c:pt>
                <c:pt idx="227">
                  <c:v>#N/A</c:v>
                </c:pt>
                <c:pt idx="228">
                  <c:v>491.78419319643427</c:v>
                </c:pt>
                <c:pt idx="229">
                  <c:v>#N/A</c:v>
                </c:pt>
                <c:pt idx="230">
                  <c:v>#N/A</c:v>
                </c:pt>
                <c:pt idx="231">
                  <c:v>#N/A</c:v>
                </c:pt>
                <c:pt idx="232">
                  <c:v>#N/A</c:v>
                </c:pt>
                <c:pt idx="233">
                  <c:v>#N/A</c:v>
                </c:pt>
                <c:pt idx="234">
                  <c:v>#N/A</c:v>
                </c:pt>
                <c:pt idx="235">
                  <c:v>#N/A</c:v>
                </c:pt>
                <c:pt idx="236">
                  <c:v>#N/A</c:v>
                </c:pt>
                <c:pt idx="237">
                  <c:v>#N/A</c:v>
                </c:pt>
                <c:pt idx="238">
                  <c:v>512.50902926485765</c:v>
                </c:pt>
                <c:pt idx="239">
                  <c:v>#N/A</c:v>
                </c:pt>
                <c:pt idx="240">
                  <c:v>#N/A</c:v>
                </c:pt>
                <c:pt idx="241">
                  <c:v>#N/A</c:v>
                </c:pt>
                <c:pt idx="242">
                  <c:v>#N/A</c:v>
                </c:pt>
                <c:pt idx="243">
                  <c:v>#N/A</c:v>
                </c:pt>
                <c:pt idx="244">
                  <c:v>#N/A</c:v>
                </c:pt>
                <c:pt idx="245">
                  <c:v>#N/A</c:v>
                </c:pt>
                <c:pt idx="246">
                  <c:v>#N/A</c:v>
                </c:pt>
                <c:pt idx="247">
                  <c:v>#N/A</c:v>
                </c:pt>
                <c:pt idx="248">
                  <c:v>532.5756621545496</c:v>
                </c:pt>
                <c:pt idx="249">
                  <c:v>#N/A</c:v>
                </c:pt>
                <c:pt idx="250">
                  <c:v>#N/A</c:v>
                </c:pt>
                <c:pt idx="251">
                  <c:v>#N/A</c:v>
                </c:pt>
                <c:pt idx="252">
                  <c:v>#N/A</c:v>
                </c:pt>
                <c:pt idx="253">
                  <c:v>#N/A</c:v>
                </c:pt>
                <c:pt idx="254">
                  <c:v>#N/A</c:v>
                </c:pt>
                <c:pt idx="255">
                  <c:v>#N/A</c:v>
                </c:pt>
                <c:pt idx="256">
                  <c:v>#N/A</c:v>
                </c:pt>
                <c:pt idx="257">
                  <c:v>#N/A</c:v>
                </c:pt>
                <c:pt idx="258">
                  <c:v>551.90011908142208</c:v>
                </c:pt>
                <c:pt idx="259">
                  <c:v>#N/A</c:v>
                </c:pt>
                <c:pt idx="260">
                  <c:v>#N/A</c:v>
                </c:pt>
                <c:pt idx="261">
                  <c:v>#N/A</c:v>
                </c:pt>
                <c:pt idx="262">
                  <c:v>#N/A</c:v>
                </c:pt>
                <c:pt idx="263">
                  <c:v>#N/A</c:v>
                </c:pt>
                <c:pt idx="264">
                  <c:v>#N/A</c:v>
                </c:pt>
                <c:pt idx="265">
                  <c:v>#N/A</c:v>
                </c:pt>
                <c:pt idx="266">
                  <c:v>#N/A</c:v>
                </c:pt>
                <c:pt idx="267">
                  <c:v>#N/A</c:v>
                </c:pt>
                <c:pt idx="268">
                  <c:v>570.41129654770828</c:v>
                </c:pt>
                <c:pt idx="269">
                  <c:v>#N/A</c:v>
                </c:pt>
                <c:pt idx="270">
                  <c:v>#N/A</c:v>
                </c:pt>
                <c:pt idx="271">
                  <c:v>#N/A</c:v>
                </c:pt>
                <c:pt idx="272">
                  <c:v>#N/A</c:v>
                </c:pt>
                <c:pt idx="273">
                  <c:v>#N/A</c:v>
                </c:pt>
                <c:pt idx="274">
                  <c:v>#N/A</c:v>
                </c:pt>
                <c:pt idx="275">
                  <c:v>#N/A</c:v>
                </c:pt>
                <c:pt idx="276">
                  <c:v>#N/A</c:v>
                </c:pt>
                <c:pt idx="277">
                  <c:v>#N/A</c:v>
                </c:pt>
                <c:pt idx="278">
                  <c:v>588.05325681698139</c:v>
                </c:pt>
                <c:pt idx="279">
                  <c:v>#N/A</c:v>
                </c:pt>
                <c:pt idx="280">
                  <c:v>#N/A</c:v>
                </c:pt>
                <c:pt idx="281">
                  <c:v>#N/A</c:v>
                </c:pt>
                <c:pt idx="282">
                  <c:v>#N/A</c:v>
                </c:pt>
                <c:pt idx="283">
                  <c:v>#N/A</c:v>
                </c:pt>
                <c:pt idx="284">
                  <c:v>#N/A</c:v>
                </c:pt>
                <c:pt idx="285">
                  <c:v>#N/A</c:v>
                </c:pt>
                <c:pt idx="286">
                  <c:v>#N/A</c:v>
                </c:pt>
                <c:pt idx="287">
                  <c:v>#N/A</c:v>
                </c:pt>
                <c:pt idx="288">
                  <c:v>604.78595754784862</c:v>
                </c:pt>
                <c:pt idx="289">
                  <c:v>#N/A</c:v>
                </c:pt>
                <c:pt idx="290">
                  <c:v>#N/A</c:v>
                </c:pt>
                <c:pt idx="291">
                  <c:v>#N/A</c:v>
                </c:pt>
                <c:pt idx="292">
                  <c:v>#N/A</c:v>
                </c:pt>
                <c:pt idx="293">
                  <c:v>#N/A</c:v>
                </c:pt>
                <c:pt idx="294">
                  <c:v>#N/A</c:v>
                </c:pt>
                <c:pt idx="295">
                  <c:v>#N/A</c:v>
                </c:pt>
                <c:pt idx="296">
                  <c:v>#N/A</c:v>
                </c:pt>
                <c:pt idx="297">
                  <c:v>#N/A</c:v>
                </c:pt>
                <c:pt idx="298">
                  <c:v>620.58490582906813</c:v>
                </c:pt>
                <c:pt idx="299">
                  <c:v>#N/A</c:v>
                </c:pt>
                <c:pt idx="300">
                  <c:v>#N/A</c:v>
                </c:pt>
                <c:pt idx="301">
                  <c:v>#N/A</c:v>
                </c:pt>
                <c:pt idx="302">
                  <c:v>#N/A</c:v>
                </c:pt>
                <c:pt idx="303">
                  <c:v>#N/A</c:v>
                </c:pt>
                <c:pt idx="304">
                  <c:v>#N/A</c:v>
                </c:pt>
                <c:pt idx="305">
                  <c:v>#N/A</c:v>
                </c:pt>
                <c:pt idx="306">
                  <c:v>#N/A</c:v>
                </c:pt>
                <c:pt idx="307">
                  <c:v>#N/A</c:v>
                </c:pt>
                <c:pt idx="308">
                  <c:v>635.44007594633274</c:v>
                </c:pt>
                <c:pt idx="309">
                  <c:v>#N/A</c:v>
                </c:pt>
                <c:pt idx="310">
                  <c:v>#N/A</c:v>
                </c:pt>
                <c:pt idx="311">
                  <c:v>#N/A</c:v>
                </c:pt>
                <c:pt idx="312">
                  <c:v>#N/A</c:v>
                </c:pt>
                <c:pt idx="313">
                  <c:v>#N/A</c:v>
                </c:pt>
                <c:pt idx="314">
                  <c:v>#N/A</c:v>
                </c:pt>
                <c:pt idx="315">
                  <c:v>#N/A</c:v>
                </c:pt>
                <c:pt idx="316">
                  <c:v>#N/A</c:v>
                </c:pt>
                <c:pt idx="317">
                  <c:v>#N/A</c:v>
                </c:pt>
                <c:pt idx="318">
                  <c:v>649.35435437357137</c:v>
                </c:pt>
                <c:pt idx="319">
                  <c:v>#N/A</c:v>
                </c:pt>
                <c:pt idx="320">
                  <c:v>#N/A</c:v>
                </c:pt>
                <c:pt idx="321">
                  <c:v>#N/A</c:v>
                </c:pt>
                <c:pt idx="322">
                  <c:v>#N/A</c:v>
                </c:pt>
                <c:pt idx="323">
                  <c:v>#N/A</c:v>
                </c:pt>
                <c:pt idx="324">
                  <c:v>#N/A</c:v>
                </c:pt>
                <c:pt idx="325">
                  <c:v>#N/A</c:v>
                </c:pt>
                <c:pt idx="326">
                  <c:v>#N/A</c:v>
                </c:pt>
                <c:pt idx="327">
                  <c:v>#N/A</c:v>
                </c:pt>
                <c:pt idx="328">
                  <c:v>662.34172376207152</c:v>
                </c:pt>
                <c:pt idx="329">
                  <c:v>#N/A</c:v>
                </c:pt>
                <c:pt idx="330">
                  <c:v>#N/A</c:v>
                </c:pt>
                <c:pt idx="331">
                  <c:v>#N/A</c:v>
                </c:pt>
                <c:pt idx="332">
                  <c:v>#N/A</c:v>
                </c:pt>
                <c:pt idx="333">
                  <c:v>#N/A</c:v>
                </c:pt>
                <c:pt idx="334">
                  <c:v>#N/A</c:v>
                </c:pt>
                <c:pt idx="335">
                  <c:v>#N/A</c:v>
                </c:pt>
                <c:pt idx="336">
                  <c:v>#N/A</c:v>
                </c:pt>
                <c:pt idx="337">
                  <c:v>#N/A</c:v>
                </c:pt>
                <c:pt idx="338">
                  <c:v>674.42535300442353</c:v>
                </c:pt>
                <c:pt idx="339">
                  <c:v>#N/A</c:v>
                </c:pt>
                <c:pt idx="340">
                  <c:v>#N/A</c:v>
                </c:pt>
                <c:pt idx="341">
                  <c:v>#N/A</c:v>
                </c:pt>
                <c:pt idx="342">
                  <c:v>#N/A</c:v>
                </c:pt>
                <c:pt idx="343">
                  <c:v>#N/A</c:v>
                </c:pt>
                <c:pt idx="344">
                  <c:v>#N/A</c:v>
                </c:pt>
                <c:pt idx="345">
                  <c:v>#N/A</c:v>
                </c:pt>
                <c:pt idx="346">
                  <c:v>#N/A</c:v>
                </c:pt>
                <c:pt idx="347">
                  <c:v>#N/A</c:v>
                </c:pt>
                <c:pt idx="348">
                  <c:v>685.63571893565756</c:v>
                </c:pt>
                <c:pt idx="349">
                  <c:v>#N/A</c:v>
                </c:pt>
                <c:pt idx="350">
                  <c:v>#N/A</c:v>
                </c:pt>
                <c:pt idx="351">
                  <c:v>#N/A</c:v>
                </c:pt>
                <c:pt idx="352">
                  <c:v>#N/A</c:v>
                </c:pt>
                <c:pt idx="353">
                  <c:v>#N/A</c:v>
                </c:pt>
                <c:pt idx="354">
                  <c:v>#N/A</c:v>
                </c:pt>
                <c:pt idx="355">
                  <c:v>#N/A</c:v>
                </c:pt>
                <c:pt idx="356">
                  <c:v>#N/A</c:v>
                </c:pt>
                <c:pt idx="357">
                  <c:v>#N/A</c:v>
                </c:pt>
                <c:pt idx="358">
                  <c:v>696.0088474696845</c:v>
                </c:pt>
                <c:pt idx="359">
                  <c:v>#N/A</c:v>
                </c:pt>
                <c:pt idx="360">
                  <c:v>#N/A</c:v>
                </c:pt>
                <c:pt idx="361">
                  <c:v>#N/A</c:v>
                </c:pt>
                <c:pt idx="362">
                  <c:v>#N/A</c:v>
                </c:pt>
                <c:pt idx="363">
                  <c:v>#N/A</c:v>
                </c:pt>
                <c:pt idx="364">
                  <c:v>#N/A</c:v>
                </c:pt>
                <c:pt idx="365">
                  <c:v>#N/A</c:v>
                </c:pt>
                <c:pt idx="366">
                  <c:v>#N/A</c:v>
                </c:pt>
                <c:pt idx="367">
                  <c:v>#N/A</c:v>
                </c:pt>
                <c:pt idx="368">
                  <c:v>705.58472936720375</c:v>
                </c:pt>
                <c:pt idx="369">
                  <c:v>#N/A</c:v>
                </c:pt>
                <c:pt idx="370">
                  <c:v>#N/A</c:v>
                </c:pt>
                <c:pt idx="371">
                  <c:v>#N/A</c:v>
                </c:pt>
                <c:pt idx="372">
                  <c:v>#N/A</c:v>
                </c:pt>
                <c:pt idx="373">
                  <c:v>#N/A</c:v>
                </c:pt>
                <c:pt idx="374">
                  <c:v>#N/A</c:v>
                </c:pt>
                <c:pt idx="375">
                  <c:v>#N/A</c:v>
                </c:pt>
                <c:pt idx="376">
                  <c:v>#N/A</c:v>
                </c:pt>
                <c:pt idx="377">
                  <c:v>#N/A</c:v>
                </c:pt>
                <c:pt idx="378">
                  <c:v>714.40593934653748</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132.07618777215259</c:v>
                </c:pt>
                <c:pt idx="1">
                  <c:v>132.46415871881959</c:v>
                </c:pt>
                <c:pt idx="2">
                  <c:v>132.85167013014541</c:v>
                </c:pt>
                <c:pt idx="3">
                  <c:v>133.2387234524038</c:v>
                </c:pt>
                <c:pt idx="4">
                  <c:v>133.62532012546993</c:v>
                </c:pt>
                <c:pt idx="5">
                  <c:v>134.01146158285914</c:v>
                </c:pt>
                <c:pt idx="6">
                  <c:v>134.3971492517656</c:v>
                </c:pt>
                <c:pt idx="7">
                  <c:v>134.78238455310046</c:v>
                </c:pt>
                <c:pt idx="8">
                  <c:v>135.16716890152978</c:v>
                </c:pt>
                <c:pt idx="9">
                  <c:v>135.55150370551229</c:v>
                </c:pt>
                <c:pt idx="10">
                  <c:v>135.93539036733668</c:v>
                </c:pt>
                <c:pt idx="11">
                  <c:v>136.31883027913673</c:v>
                </c:pt>
                <c:pt idx="12">
                  <c:v>136.70182481897919</c:v>
                </c:pt>
                <c:pt idx="13">
                  <c:v>137.08437535507289</c:v>
                </c:pt>
                <c:pt idx="14">
                  <c:v>137.46648324990289</c:v>
                </c:pt>
                <c:pt idx="15">
                  <c:v>137.84814986026279</c:v>
                </c:pt>
                <c:pt idx="16">
                  <c:v>138.22937653728698</c:v>
                </c:pt>
                <c:pt idx="17">
                  <c:v>138.61016462648254</c:v>
                </c:pt>
                <c:pt idx="18">
                  <c:v>138.99051546776101</c:v>
                </c:pt>
                <c:pt idx="19">
                  <c:v>139.3704303954699</c:v>
                </c:pt>
                <c:pt idx="20">
                  <c:v>139.74991073842384</c:v>
                </c:pt>
                <c:pt idx="21">
                  <c:v>140.12895782196091</c:v>
                </c:pt>
                <c:pt idx="22">
                  <c:v>140.50757296996304</c:v>
                </c:pt>
                <c:pt idx="23">
                  <c:v>140.88575750278869</c:v>
                </c:pt>
                <c:pt idx="24">
                  <c:v>141.26351273524136</c:v>
                </c:pt>
                <c:pt idx="25">
                  <c:v>141.64083997660154</c:v>
                </c:pt>
                <c:pt idx="26">
                  <c:v>142.01774053065833</c:v>
                </c:pt>
                <c:pt idx="27">
                  <c:v>142.39421569574097</c:v>
                </c:pt>
                <c:pt idx="28">
                  <c:v>142.77026676475003</c:v>
                </c:pt>
                <c:pt idx="29">
                  <c:v>143.14589502518839</c:v>
                </c:pt>
                <c:pt idx="30">
                  <c:v>143.52110175919211</c:v>
                </c:pt>
                <c:pt idx="31">
                  <c:v>143.89588824356088</c:v>
                </c:pt>
                <c:pt idx="32">
                  <c:v>144.27025574978845</c:v>
                </c:pt>
                <c:pt idx="33">
                  <c:v>144.64420554409278</c:v>
                </c:pt>
                <c:pt idx="34">
                  <c:v>145.01773888744592</c:v>
                </c:pt>
                <c:pt idx="35">
                  <c:v>145.39085703560363</c:v>
                </c:pt>
                <c:pt idx="36">
                  <c:v>145.7635612391351</c:v>
                </c:pt>
                <c:pt idx="37">
                  <c:v>146.13585274345201</c:v>
                </c:pt>
                <c:pt idx="38">
                  <c:v>146.5077327888377</c:v>
                </c:pt>
                <c:pt idx="39">
                  <c:v>146.87920261047611</c:v>
                </c:pt>
                <c:pt idx="40">
                  <c:v>147.2502634384804</c:v>
                </c:pt>
                <c:pt idx="41">
                  <c:v>147.62091649792137</c:v>
                </c:pt>
                <c:pt idx="42">
                  <c:v>147.99116300885581</c:v>
                </c:pt>
                <c:pt idx="43">
                  <c:v>148.36100418635453</c:v>
                </c:pt>
                <c:pt idx="44">
                  <c:v>148.7304412405303</c:v>
                </c:pt>
                <c:pt idx="45">
                  <c:v>149.09947537656544</c:v>
                </c:pt>
                <c:pt idx="46">
                  <c:v>149.46810779473938</c:v>
                </c:pt>
                <c:pt idx="47">
                  <c:v>149.83633969045593</c:v>
                </c:pt>
                <c:pt idx="48">
                  <c:v>150.20417225427042</c:v>
                </c:pt>
                <c:pt idx="49">
                  <c:v>150.57160667191656</c:v>
                </c:pt>
                <c:pt idx="50">
                  <c:v>150.93864412433328</c:v>
                </c:pt>
                <c:pt idx="51">
                  <c:v>151.30528578769113</c:v>
                </c:pt>
                <c:pt idx="52">
                  <c:v>151.67153283341881</c:v>
                </c:pt>
                <c:pt idx="53">
                  <c:v>152.03738642822921</c:v>
                </c:pt>
                <c:pt idx="54">
                  <c:v>152.40284773414552</c:v>
                </c:pt>
                <c:pt idx="55">
                  <c:v>152.76791790852698</c:v>
                </c:pt>
                <c:pt idx="56">
                  <c:v>153.13259810409457</c:v>
                </c:pt>
                <c:pt idx="57">
                  <c:v>153.49688946895645</c:v>
                </c:pt>
                <c:pt idx="58">
                  <c:v>153.86079314663331</c:v>
                </c:pt>
                <c:pt idx="59">
                  <c:v>154.2243102760834</c:v>
                </c:pt>
                <c:pt idx="60">
                  <c:v>154.58744199172759</c:v>
                </c:pt>
                <c:pt idx="61">
                  <c:v>154.95018942347403</c:v>
                </c:pt>
                <c:pt idx="62">
                  <c:v>155.3125536967429</c:v>
                </c:pt>
                <c:pt idx="63">
                  <c:v>155.67453593249073</c:v>
                </c:pt>
                <c:pt idx="64">
                  <c:v>156.03613724723476</c:v>
                </c:pt>
                <c:pt idx="65">
                  <c:v>156.39735875307699</c:v>
                </c:pt>
                <c:pt idx="66">
                  <c:v>156.75820155772817</c:v>
                </c:pt>
                <c:pt idx="67">
                  <c:v>157.11866676453161</c:v>
                </c:pt>
                <c:pt idx="68">
                  <c:v>157.47875547248674</c:v>
                </c:pt>
                <c:pt idx="69">
                  <c:v>157.83846877627261</c:v>
                </c:pt>
                <c:pt idx="70">
                  <c:v>158.19780776627118</c:v>
                </c:pt>
                <c:pt idx="71">
                  <c:v>158.55677352859053</c:v>
                </c:pt>
                <c:pt idx="72">
                  <c:v>158.91536714508777</c:v>
                </c:pt>
                <c:pt idx="73">
                  <c:v>159.27358969339198</c:v>
                </c:pt>
                <c:pt idx="74">
                  <c:v>159.63144224692681</c:v>
                </c:pt>
                <c:pt idx="75">
                  <c:v>159.98892587493305</c:v>
                </c:pt>
                <c:pt idx="76">
                  <c:v>160.34604164249103</c:v>
                </c:pt>
                <c:pt idx="77">
                  <c:v>160.70279061054282</c:v>
                </c:pt>
                <c:pt idx="78">
                  <c:v>161.05917383591435</c:v>
                </c:pt>
                <c:pt idx="79">
                  <c:v>161.41519237133735</c:v>
                </c:pt>
                <c:pt idx="80">
                  <c:v>161.7708472654711</c:v>
                </c:pt>
                <c:pt idx="81">
                  <c:v>162.12613956292415</c:v>
                </c:pt>
                <c:pt idx="82">
                  <c:v>162.48107030427576</c:v>
                </c:pt>
                <c:pt idx="83">
                  <c:v>162.83564052609731</c:v>
                </c:pt>
                <c:pt idx="84">
                  <c:v>163.18985126097351</c:v>
                </c:pt>
                <c:pt idx="85">
                  <c:v>163.54370353752344</c:v>
                </c:pt>
                <c:pt idx="86">
                  <c:v>163.89719838042157</c:v>
                </c:pt>
                <c:pt idx="87">
                  <c:v>164.25033681041847</c:v>
                </c:pt>
                <c:pt idx="88">
                  <c:v>164.6031198443616</c:v>
                </c:pt>
                <c:pt idx="89">
                  <c:v>164.95554849521574</c:v>
                </c:pt>
                <c:pt idx="90">
                  <c:v>165.30762377208339</c:v>
                </c:pt>
                <c:pt idx="91">
                  <c:v>165.6593466802251</c:v>
                </c:pt>
                <c:pt idx="92">
                  <c:v>166.01071822107954</c:v>
                </c:pt>
                <c:pt idx="93">
                  <c:v>166.36173939228357</c:v>
                </c:pt>
                <c:pt idx="94">
                  <c:v>166.712411187692</c:v>
                </c:pt>
                <c:pt idx="95">
                  <c:v>167.06273459739745</c:v>
                </c:pt>
                <c:pt idx="96">
                  <c:v>167.41271060774986</c:v>
                </c:pt>
                <c:pt idx="97">
                  <c:v>167.76234020137599</c:v>
                </c:pt>
                <c:pt idx="98">
                  <c:v>168.11162435719888</c:v>
                </c:pt>
                <c:pt idx="99">
                  <c:v>168.46056405045695</c:v>
                </c:pt>
                <c:pt idx="100">
                  <c:v>168.80916025272316</c:v>
                </c:pt>
                <c:pt idx="101">
                  <c:v>172.27630524421969</c:v>
                </c:pt>
                <c:pt idx="102">
                  <c:v>175.70972417344922</c:v>
                </c:pt>
                <c:pt idx="103">
                  <c:v>179.11035532747454</c:v>
                </c:pt>
                <c:pt idx="104">
                  <c:v>182.47910269682873</c:v>
                </c:pt>
                <c:pt idx="105">
                  <c:v>185.81683769017872</c:v>
                </c:pt>
                <c:pt idx="106">
                  <c:v>189.12440074307258</c:v>
                </c:pt>
                <c:pt idx="107">
                  <c:v>192.40260282855323</c:v>
                </c:pt>
                <c:pt idx="108">
                  <c:v>195.65222687675839</c:v>
                </c:pt>
                <c:pt idx="109">
                  <c:v>198.87402911002778</c:v>
                </c:pt>
                <c:pt idx="110">
                  <c:v>202.06874029949614</c:v>
                </c:pt>
                <c:pt idx="111">
                  <c:v>205.23706694865999</c:v>
                </c:pt>
                <c:pt idx="112">
                  <c:v>208.37969240895956</c:v>
                </c:pt>
                <c:pt idx="113">
                  <c:v>211.49727793201367</c:v>
                </c:pt>
                <c:pt idx="114">
                  <c:v>214.59046366277627</c:v>
                </c:pt>
                <c:pt idx="115">
                  <c:v>217.65986957754842</c:v>
                </c:pt>
                <c:pt idx="116">
                  <c:v>220.70609637047428</c:v>
                </c:pt>
                <c:pt idx="117">
                  <c:v>223.72972629187043</c:v>
                </c:pt>
                <c:pt idx="118">
                  <c:v>226.73132394148297</c:v>
                </c:pt>
                <c:pt idx="119">
                  <c:v>229.7114370195344</c:v>
                </c:pt>
                <c:pt idx="120">
                  <c:v>232.6705970382084</c:v>
                </c:pt>
                <c:pt idx="121">
                  <c:v>235.60931999602494</c:v>
                </c:pt>
                <c:pt idx="122">
                  <c:v>238.52810701737914</c:v>
                </c:pt>
                <c:pt idx="123">
                  <c:v>241.42744495935219</c:v>
                </c:pt>
                <c:pt idx="124">
                  <c:v>244.30780698775052</c:v>
                </c:pt>
                <c:pt idx="125">
                  <c:v>247.16965312419092</c:v>
                </c:pt>
                <c:pt idx="126">
                  <c:v>250.0134307659192</c:v>
                </c:pt>
                <c:pt idx="127">
                  <c:v>252.83957517993255</c:v>
                </c:pt>
                <c:pt idx="128">
                  <c:v>255.64850997286541</c:v>
                </c:pt>
                <c:pt idx="129">
                  <c:v>258.44064753799705</c:v>
                </c:pt>
                <c:pt idx="130">
                  <c:v>261.21638948064594</c:v>
                </c:pt>
                <c:pt idx="131">
                  <c:v>263.97612702312802</c:v>
                </c:pt>
                <c:pt idx="132">
                  <c:v>266.7202413903758</c:v>
                </c:pt>
                <c:pt idx="133">
                  <c:v>269.44910417723969</c:v>
                </c:pt>
                <c:pt idx="134">
                  <c:v>272.16307769842308</c:v>
                </c:pt>
                <c:pt idx="135">
                  <c:v>274.86251532193785</c:v>
                </c:pt>
                <c:pt idx="136">
                  <c:v>277.54776178690548</c:v>
                </c:pt>
                <c:pt idx="137">
                  <c:v>280.21915350647203</c:v>
                </c:pt>
                <c:pt idx="138">
                  <c:v>282.87701885655247</c:v>
                </c:pt>
                <c:pt idx="139">
                  <c:v>285.52167845106874</c:v>
                </c:pt>
                <c:pt idx="140">
                  <c:v>288.15344540429925</c:v>
                </c:pt>
                <c:pt idx="141">
                  <c:v>290.77262558091263</c:v>
                </c:pt>
                <c:pt idx="142">
                  <c:v>293.37951783421647</c:v>
                </c:pt>
                <c:pt idx="143">
                  <c:v>295.97441423311159</c:v>
                </c:pt>
                <c:pt idx="144">
                  <c:v>298.55760027820418</c:v>
                </c:pt>
                <c:pt idx="145">
                  <c:v>301.12935510749168</c:v>
                </c:pt>
                <c:pt idx="146">
                  <c:v>303.68995169200338</c:v>
                </c:pt>
                <c:pt idx="147">
                  <c:v>306.23965702174274</c:v>
                </c:pt>
                <c:pt idx="148">
                  <c:v>308.77873228224581</c:v>
                </c:pt>
                <c:pt idx="149">
                  <c:v>311.30743302203905</c:v>
                </c:pt>
                <c:pt idx="150">
                  <c:v>313.82600931124767</c:v>
                </c:pt>
                <c:pt idx="151">
                  <c:v>316.33470589157673</c:v>
                </c:pt>
                <c:pt idx="152">
                  <c:v>318.83376231785581</c:v>
                </c:pt>
                <c:pt idx="153">
                  <c:v>321.3234130913097</c:v>
                </c:pt>
                <c:pt idx="154">
                  <c:v>323.80388778468716</c:v>
                </c:pt>
                <c:pt idx="155">
                  <c:v>326.27541115935088</c:v>
                </c:pt>
                <c:pt idx="156">
                  <c:v>328.73820327440114</c:v>
                </c:pt>
                <c:pt idx="157">
                  <c:v>331.19247958787753</c:v>
                </c:pt>
                <c:pt idx="158">
                  <c:v>333.63845105005089</c:v>
                </c:pt>
                <c:pt idx="159">
                  <c:v>336.07632418878836</c:v>
                </c:pt>
                <c:pt idx="160">
                  <c:v>338.5063011869434</c:v>
                </c:pt>
                <c:pt idx="161">
                  <c:v>340.92857995168981</c:v>
                </c:pt>
                <c:pt idx="162">
                  <c:v>343.34335417568894</c:v>
                </c:pt>
                <c:pt idx="163">
                  <c:v>345.75081338994528</c:v>
                </c:pt>
                <c:pt idx="164">
                  <c:v>348.15114300817436</c:v>
                </c:pt>
                <c:pt idx="165">
                  <c:v>350.54452436247431</c:v>
                </c:pt>
                <c:pt idx="166">
                  <c:v>352.93113473006144</c:v>
                </c:pt>
                <c:pt idx="167">
                  <c:v>355.31114735079882</c:v>
                </c:pt>
                <c:pt idx="168">
                  <c:v>357.68473143521913</c:v>
                </c:pt>
                <c:pt idx="169">
                  <c:v>360.05205216271713</c:v>
                </c:pt>
                <c:pt idx="170">
                  <c:v>362.41327066956501</c:v>
                </c:pt>
                <c:pt idx="171">
                  <c:v>364.76854402638889</c:v>
                </c:pt>
                <c:pt idx="172">
                  <c:v>367.1180252047356</c:v>
                </c:pt>
                <c:pt idx="173">
                  <c:v>369.46186303236129</c:v>
                </c:pt>
                <c:pt idx="174">
                  <c:v>371.80020213688772</c:v>
                </c:pt>
                <c:pt idx="175">
                  <c:v>374.13318287750394</c:v>
                </c:pt>
                <c:pt idx="176">
                  <c:v>376.46094126444149</c:v>
                </c:pt>
                <c:pt idx="177">
                  <c:v>378.78360886602883</c:v>
                </c:pt>
                <c:pt idx="178">
                  <c:v>381.10131270323524</c:v>
                </c:pt>
                <c:pt idx="179">
                  <c:v>383.41417513175674</c:v>
                </c:pt>
                <c:pt idx="180">
                  <c:v>385.72231371187655</c:v>
                </c:pt>
                <c:pt idx="181">
                  <c:v>388.02584106655843</c:v>
                </c:pt>
                <c:pt idx="182">
                  <c:v>390.3248647285057</c:v>
                </c:pt>
                <c:pt idx="183">
                  <c:v>392.61948697724381</c:v>
                </c:pt>
                <c:pt idx="184">
                  <c:v>394.90980466765797</c:v>
                </c:pt>
                <c:pt idx="185">
                  <c:v>397.19590905183952</c:v>
                </c:pt>
                <c:pt idx="186">
                  <c:v>399.47788559655015</c:v>
                </c:pt>
                <c:pt idx="187">
                  <c:v>401.75581379909164</c:v>
                </c:pt>
                <c:pt idx="188">
                  <c:v>404.02976700484828</c:v>
                </c:pt>
                <c:pt idx="189">
                  <c:v>406.29981223021838</c:v>
                </c:pt>
                <c:pt idx="190">
                  <c:v>408.56600999504036</c:v>
                </c:pt>
                <c:pt idx="191">
                  <c:v>410.82841416890767</c:v>
                </c:pt>
                <c:pt idx="192">
                  <c:v>413.08707183591571</c:v>
                </c:pt>
                <c:pt idx="193">
                  <c:v>415.34202318236061</c:v>
                </c:pt>
                <c:pt idx="194">
                  <c:v>417.59330141168067</c:v>
                </c:pt>
                <c:pt idx="195">
                  <c:v>419.84093269049043</c:v>
                </c:pt>
                <c:pt idx="196">
                  <c:v>422.08493612889799</c:v>
                </c:pt>
                <c:pt idx="197">
                  <c:v>424.32532379745112</c:v>
                </c:pt>
                <c:pt idx="198">
                  <c:v>426.5621007820605</c:v>
                </c:pt>
                <c:pt idx="199">
                  <c:v>428.79526527716524</c:v>
                </c:pt>
                <c:pt idx="200">
                  <c:v>431.02480871629837</c:v>
                </c:pt>
                <c:pt idx="201">
                  <c:v>433.25071593815727</c:v>
                </c:pt>
                <c:pt idx="202">
                  <c:v>435.47296538534755</c:v>
                </c:pt>
                <c:pt idx="203">
                  <c:v>437.69152933220073</c:v>
                </c:pt>
                <c:pt idx="204">
                  <c:v>439.90637413750846</c:v>
                </c:pt>
                <c:pt idx="205">
                  <c:v>442.11746051767415</c:v>
                </c:pt>
                <c:pt idx="206">
                  <c:v>444.32474383566114</c:v>
                </c:pt>
                <c:pt idx="207">
                  <c:v>446.52817440118844</c:v>
                </c:pt>
                <c:pt idx="208">
                  <c:v>448.72769777786078</c:v>
                </c:pt>
                <c:pt idx="209">
                  <c:v>450.92325509327969</c:v>
                </c:pt>
                <c:pt idx="210">
                  <c:v>453.11478334862704</c:v>
                </c:pt>
                <c:pt idx="211">
                  <c:v>455.30221572470322</c:v>
                </c:pt>
                <c:pt idx="212">
                  <c:v>457.4854818819062</c:v>
                </c:pt>
                <c:pt idx="213">
                  <c:v>459.66450825213076</c:v>
                </c:pt>
                <c:pt idx="214">
                  <c:v>461.83921832102703</c:v>
                </c:pt>
                <c:pt idx="215">
                  <c:v>464.00953289947466</c:v>
                </c:pt>
                <c:pt idx="216">
                  <c:v>466.17537038349354</c:v>
                </c:pt>
                <c:pt idx="217">
                  <c:v>468.33664700212461</c:v>
                </c:pt>
                <c:pt idx="218">
                  <c:v>470.49327705307309</c:v>
                </c:pt>
                <c:pt idx="219">
                  <c:v>472.64517312611673</c:v>
                </c:pt>
                <c:pt idx="220">
                  <c:v>474.79224631444737</c:v>
                </c:pt>
                <c:pt idx="221">
                  <c:v>476.93440641424041</c:v>
                </c:pt>
                <c:pt idx="222">
                  <c:v>479.07156211283967</c:v>
                </c:pt>
                <c:pt idx="223">
                  <c:v>481.20362116601075</c:v>
                </c:pt>
                <c:pt idx="224">
                  <c:v>483.33049056475733</c:v>
                </c:pt>
                <c:pt idx="225">
                  <c:v>485.45207669221918</c:v>
                </c:pt>
                <c:pt idx="226">
                  <c:v>487.56828547117897</c:v>
                </c:pt>
                <c:pt idx="227">
                  <c:v>489.67902250270345</c:v>
                </c:pt>
                <c:pt idx="228">
                  <c:v>491.78419319643427</c:v>
                </c:pt>
                <c:pt idx="229">
                  <c:v>493.88370289302622</c:v>
                </c:pt>
                <c:pt idx="230">
                  <c:v>495.97745697921096</c:v>
                </c:pt>
                <c:pt idx="231">
                  <c:v>498.06536099594001</c:v>
                </c:pt>
                <c:pt idx="232">
                  <c:v>500.14732074003649</c:v>
                </c:pt>
                <c:pt idx="233">
                  <c:v>502.22324235975782</c:v>
                </c:pt>
                <c:pt idx="234">
                  <c:v>504.29303244464757</c:v>
                </c:pt>
                <c:pt idx="235">
                  <c:v>506.35659811002773</c:v>
                </c:pt>
                <c:pt idx="236">
                  <c:v>508.41384707645909</c:v>
                </c:pt>
                <c:pt idx="237">
                  <c:v>510.46468774447317</c:v>
                </c:pt>
                <c:pt idx="238">
                  <c:v>512.50902926485765</c:v>
                </c:pt>
                <c:pt idx="239">
                  <c:v>514.54678160475521</c:v>
                </c:pt>
                <c:pt idx="240">
                  <c:v>516.5778556098179</c:v>
                </c:pt>
                <c:pt idx="241">
                  <c:v>518.60216306263806</c:v>
                </c:pt>
                <c:pt idx="242">
                  <c:v>520.61961673766348</c:v>
                </c:pt>
                <c:pt idx="243">
                  <c:v>522.63013045278547</c:v>
                </c:pt>
                <c:pt idx="244">
                  <c:v>524.63361911777656</c:v>
                </c:pt>
                <c:pt idx="245">
                  <c:v>526.62999877973994</c:v>
                </c:pt>
                <c:pt idx="246">
                  <c:v>528.61918666572149</c:v>
                </c:pt>
                <c:pt idx="247">
                  <c:v>530.60110122262347</c:v>
                </c:pt>
                <c:pt idx="248">
                  <c:v>532.5756621545496</c:v>
                </c:pt>
                <c:pt idx="249">
                  <c:v>534.54279045770079</c:v>
                </c:pt>
                <c:pt idx="250">
                  <c:v>536.50240845293376</c:v>
                </c:pt>
                <c:pt idx="251">
                  <c:v>538.45443981608662</c:v>
                </c:pt>
                <c:pt idx="252">
                  <c:v>540.39880960616733</c:v>
                </c:pt>
                <c:pt idx="253">
                  <c:v>542.3354442914964</c:v>
                </c:pt>
                <c:pt idx="254">
                  <c:v>544.26427177388871</c:v>
                </c:pt>
                <c:pt idx="255">
                  <c:v>546.18522141095275</c:v>
                </c:pt>
                <c:pt idx="256">
                  <c:v>548.09822403658359</c:v>
                </c:pt>
                <c:pt idx="257">
                  <c:v>550.00321197971846</c:v>
                </c:pt>
                <c:pt idx="258">
                  <c:v>551.90011908142208</c:v>
                </c:pt>
                <c:pt idx="259">
                  <c:v>553.7888807103642</c:v>
                </c:pt>
                <c:pt idx="260">
                  <c:v>555.66943377674897</c:v>
                </c:pt>
                <c:pt idx="261">
                  <c:v>557.54171674475231</c:v>
                </c:pt>
                <c:pt idx="262">
                  <c:v>559.40566964352092</c:v>
                </c:pt>
                <c:pt idx="263">
                  <c:v>561.26123407678517</c:v>
                </c:pt>
                <c:pt idx="264">
                  <c:v>563.10835323113349</c:v>
                </c:pt>
                <c:pt idx="265">
                  <c:v>564.94697188299597</c:v>
                </c:pt>
                <c:pt idx="266">
                  <c:v>566.77703640438199</c:v>
                </c:pt>
                <c:pt idx="267">
                  <c:v>568.59849476741533</c:v>
                </c:pt>
                <c:pt idx="268">
                  <c:v>570.41129654770828</c:v>
                </c:pt>
                <c:pt idx="269">
                  <c:v>572.21539292661464</c:v>
                </c:pt>
                <c:pt idx="270">
                  <c:v>574.01073669240145</c:v>
                </c:pt>
                <c:pt idx="271">
                  <c:v>575.79728224037615</c:v>
                </c:pt>
                <c:pt idx="272">
                  <c:v>577.57498557200597</c:v>
                </c:pt>
                <c:pt idx="273">
                  <c:v>579.3438042930652</c:v>
                </c:pt>
                <c:pt idx="274">
                  <c:v>581.10369761084473</c:v>
                </c:pt>
                <c:pt idx="275">
                  <c:v>582.85462633045665</c:v>
                </c:pt>
                <c:pt idx="276">
                  <c:v>584.59655285026793</c:v>
                </c:pt>
                <c:pt idx="277">
                  <c:v>586.32944115649354</c:v>
                </c:pt>
                <c:pt idx="278">
                  <c:v>588.05325681698139</c:v>
                </c:pt>
                <c:pt idx="279">
                  <c:v>589.76796697421821</c:v>
                </c:pt>
                <c:pt idx="280">
                  <c:v>591.47354033758745</c:v>
                </c:pt>
                <c:pt idx="281">
                  <c:v>593.16994717490638</c:v>
                </c:pt>
                <c:pt idx="282">
                  <c:v>594.85715930327285</c:v>
                </c:pt>
                <c:pt idx="283">
                  <c:v>596.53515007924773</c:v>
                </c:pt>
                <c:pt idx="284">
                  <c:v>598.2038943884013</c:v>
                </c:pt>
                <c:pt idx="285">
                  <c:v>599.8633686342497</c:v>
                </c:pt>
                <c:pt idx="286">
                  <c:v>601.51355072660829</c:v>
                </c:pt>
                <c:pt idx="287">
                  <c:v>603.15442006938622</c:v>
                </c:pt>
                <c:pt idx="288">
                  <c:v>604.78595754784862</c:v>
                </c:pt>
                <c:pt idx="289">
                  <c:v>606.40814551537028</c:v>
                </c:pt>
                <c:pt idx="290">
                  <c:v>608.02096777970496</c:v>
                </c:pt>
                <c:pt idx="291">
                  <c:v>609.62440958879404</c:v>
                </c:pt>
                <c:pt idx="292">
                  <c:v>611.21845761613793</c:v>
                </c:pt>
                <c:pt idx="293">
                  <c:v>612.8030999457518</c:v>
                </c:pt>
                <c:pt idx="294">
                  <c:v>614.37832605672975</c:v>
                </c:pt>
                <c:pt idx="295">
                  <c:v>615.94412680743676</c:v>
                </c:pt>
                <c:pt idx="296">
                  <c:v>617.50049441935187</c:v>
                </c:pt>
                <c:pt idx="297">
                  <c:v>619.0474224605822</c:v>
                </c:pt>
                <c:pt idx="298">
                  <c:v>620.58490582906813</c:v>
                </c:pt>
                <c:pt idx="299">
                  <c:v>622.11294073550062</c:v>
                </c:pt>
                <c:pt idx="300">
                  <c:v>623.63152468596843</c:v>
                </c:pt>
                <c:pt idx="301">
                  <c:v>625.14065646435643</c:v>
                </c:pt>
                <c:pt idx="302">
                  <c:v>626.64033611451157</c:v>
                </c:pt>
                <c:pt idx="303">
                  <c:v>628.13056492219573</c:v>
                </c:pt>
                <c:pt idx="304">
                  <c:v>629.61134539684326</c:v>
                </c:pt>
                <c:pt idx="305">
                  <c:v>631.08268125314032</c:v>
                </c:pt>
                <c:pt idx="306">
                  <c:v>632.54457739244197</c:v>
                </c:pt>
                <c:pt idx="307">
                  <c:v>633.99703988404531</c:v>
                </c:pt>
                <c:pt idx="308">
                  <c:v>635.44007594633274</c:v>
                </c:pt>
                <c:pt idx="309">
                  <c:v>636.87369392780261</c:v>
                </c:pt>
                <c:pt idx="310">
                  <c:v>638.2979032880005</c:v>
                </c:pt>
                <c:pt idx="311">
                  <c:v>639.71271457836792</c:v>
                </c:pt>
                <c:pt idx="312">
                  <c:v>641.11813942302115</c:v>
                </c:pt>
                <c:pt idx="313">
                  <c:v>642.51419049947492</c:v>
                </c:pt>
                <c:pt idx="314">
                  <c:v>643.900881519324</c:v>
                </c:pt>
                <c:pt idx="315">
                  <c:v>645.27822720889594</c:v>
                </c:pt>
                <c:pt idx="316">
                  <c:v>646.64624328988793</c:v>
                </c:pt>
                <c:pt idx="317">
                  <c:v>648.00494645999913</c:v>
                </c:pt>
                <c:pt idx="318">
                  <c:v>649.35435437357137</c:v>
                </c:pt>
                <c:pt idx="319">
                  <c:v>650.69448562224875</c:v>
                </c:pt>
                <c:pt idx="320">
                  <c:v>652.02535971566829</c:v>
                </c:pt>
                <c:pt idx="321">
                  <c:v>653.34699706219078</c:v>
                </c:pt>
                <c:pt idx="322">
                  <c:v>654.65941894968375</c:v>
                </c:pt>
                <c:pt idx="323">
                  <c:v>655.96264752636534</c:v>
                </c:pt>
                <c:pt idx="324">
                  <c:v>657.25670578171901</c:v>
                </c:pt>
                <c:pt idx="325">
                  <c:v>658.54161752748848</c:v>
                </c:pt>
                <c:pt idx="326">
                  <c:v>659.81740737876089</c:v>
                </c:pt>
                <c:pt idx="327">
                  <c:v>661.0841007351479</c:v>
                </c:pt>
                <c:pt idx="328">
                  <c:v>662.34172376207152</c:v>
                </c:pt>
                <c:pt idx="329">
                  <c:v>663.59030337216359</c:v>
                </c:pt>
                <c:pt idx="330">
                  <c:v>664.82986720678514</c:v>
                </c:pt>
                <c:pt idx="331">
                  <c:v>666.06044361767374</c:v>
                </c:pt>
                <c:pt idx="332">
                  <c:v>667.28206164872495</c:v>
                </c:pt>
                <c:pt idx="333">
                  <c:v>668.4947510179145</c:v>
                </c:pt>
                <c:pt idx="334">
                  <c:v>669.6985420993675</c:v>
                </c:pt>
                <c:pt idx="335">
                  <c:v>670.89346590558011</c:v>
                </c:pt>
                <c:pt idx="336">
                  <c:v>672.07955406979909</c:v>
                </c:pt>
                <c:pt idx="337">
                  <c:v>673.25683882856504</c:v>
                </c:pt>
                <c:pt idx="338">
                  <c:v>674.42535300442353</c:v>
                </c:pt>
                <c:pt idx="339">
                  <c:v>675.58512998880929</c:v>
                </c:pt>
                <c:pt idx="340">
                  <c:v>676.7362037251072</c:v>
                </c:pt>
                <c:pt idx="341">
                  <c:v>677.87860869189467</c:v>
                </c:pt>
                <c:pt idx="342">
                  <c:v>679.01237988636922</c:v>
                </c:pt>
                <c:pt idx="343">
                  <c:v>680.1375528079642</c:v>
                </c:pt>
                <c:pt idx="344">
                  <c:v>681.25416344215637</c:v>
                </c:pt>
                <c:pt idx="345">
                  <c:v>682.36224824446879</c:v>
                </c:pt>
                <c:pt idx="346">
                  <c:v>683.46184412467073</c:v>
                </c:pt>
                <c:pt idx="347">
                  <c:v>684.55298843117839</c:v>
                </c:pt>
                <c:pt idx="348">
                  <c:v>685.63571893565756</c:v>
                </c:pt>
                <c:pt idx="349">
                  <c:v>686.71007381783159</c:v>
                </c:pt>
                <c:pt idx="350">
                  <c:v>687.77609165049557</c:v>
                </c:pt>
                <c:pt idx="351">
                  <c:v>688.83381138473919</c:v>
                </c:pt>
                <c:pt idx="352">
                  <c:v>689.88327233537871</c:v>
                </c:pt>
                <c:pt idx="353">
                  <c:v>690.92451416660106</c:v>
                </c:pt>
                <c:pt idx="354">
                  <c:v>691.95757687781918</c:v>
                </c:pt>
                <c:pt idx="355">
                  <c:v>692.98250078974127</c:v>
                </c:pt>
                <c:pt idx="356">
                  <c:v>693.99932653065355</c:v>
                </c:pt>
                <c:pt idx="357">
                  <c:v>695.00809502291793</c:v>
                </c:pt>
                <c:pt idx="358">
                  <c:v>696.0088474696845</c:v>
                </c:pt>
                <c:pt idx="359">
                  <c:v>697.00162534181914</c:v>
                </c:pt>
                <c:pt idx="360">
                  <c:v>697.98647036504678</c:v>
                </c:pt>
                <c:pt idx="361">
                  <c:v>698.96342450730981</c:v>
                </c:pt>
                <c:pt idx="362">
                  <c:v>699.93252996634203</c:v>
                </c:pt>
                <c:pt idx="363">
                  <c:v>700.89382915745728</c:v>
                </c:pt>
                <c:pt idx="364">
                  <c:v>701.84736470155235</c:v>
                </c:pt>
                <c:pt idx="365">
                  <c:v>702.79317941332442</c:v>
                </c:pt>
                <c:pt idx="366">
                  <c:v>703.73131628970134</c:v>
                </c:pt>
                <c:pt idx="367">
                  <c:v>704.66181849848454</c:v>
                </c:pt>
                <c:pt idx="368">
                  <c:v>705.58472936720375</c:v>
                </c:pt>
                <c:pt idx="369">
                  <c:v>706.50009237218194</c:v>
                </c:pt>
                <c:pt idx="370">
                  <c:v>707.40795112781029</c:v>
                </c:pt>
                <c:pt idx="371">
                  <c:v>708.30834937603129</c:v>
                </c:pt>
                <c:pt idx="372">
                  <c:v>709.20133097602866</c:v>
                </c:pt>
                <c:pt idx="373">
                  <c:v>710.0869398941237</c:v>
                </c:pt>
                <c:pt idx="374">
                  <c:v>710.96522019387544</c:v>
                </c:pt>
                <c:pt idx="375">
                  <c:v>711.83621602638345</c:v>
                </c:pt>
                <c:pt idx="376">
                  <c:v>712.69997162079244</c:v>
                </c:pt>
                <c:pt idx="377">
                  <c:v>713.55653127499579</c:v>
                </c:pt>
                <c:pt idx="378">
                  <c:v>714.40593934653748</c:v>
                </c:pt>
                <c:pt idx="379">
                  <c:v>715.24824024370969</c:v>
                </c:pt>
                <c:pt idx="380">
                  <c:v>715.24824024370969</c:v>
                </c:pt>
                <c:pt idx="381">
                  <c:v>715.24824024370969</c:v>
                </c:pt>
                <c:pt idx="382">
                  <c:v>715.24824024370969</c:v>
                </c:pt>
                <c:pt idx="383">
                  <c:v>715.24824024370969</c:v>
                </c:pt>
                <c:pt idx="384">
                  <c:v>715.24824024370969</c:v>
                </c:pt>
                <c:pt idx="385">
                  <c:v>715.24824024370969</c:v>
                </c:pt>
                <c:pt idx="386">
                  <c:v>715.24824024370969</c:v>
                </c:pt>
                <c:pt idx="387">
                  <c:v>715.24824024370969</c:v>
                </c:pt>
                <c:pt idx="388">
                  <c:v>715.24824024370969</c:v>
                </c:pt>
                <c:pt idx="389">
                  <c:v>715.24824024370969</c:v>
                </c:pt>
                <c:pt idx="390">
                  <c:v>715.24824024370969</c:v>
                </c:pt>
                <c:pt idx="391">
                  <c:v>715.24824024370969</c:v>
                </c:pt>
                <c:pt idx="392">
                  <c:v>715.24824024370969</c:v>
                </c:pt>
                <c:pt idx="393">
                  <c:v>715.24824024370969</c:v>
                </c:pt>
                <c:pt idx="394">
                  <c:v>715.24824024370969</c:v>
                </c:pt>
                <c:pt idx="395">
                  <c:v>715.24824024370969</c:v>
                </c:pt>
                <c:pt idx="396">
                  <c:v>715.24824024370969</c:v>
                </c:pt>
                <c:pt idx="397">
                  <c:v>715.24824024370969</c:v>
                </c:pt>
                <c:pt idx="398">
                  <c:v>715.24824024370969</c:v>
                </c:pt>
                <c:pt idx="399">
                  <c:v>715.24824024370969</c:v>
                </c:pt>
                <c:pt idx="400">
                  <c:v>715.24824024370969</c:v>
                </c:pt>
                <c:pt idx="401">
                  <c:v>715.24824024370969</c:v>
                </c:pt>
                <c:pt idx="402">
                  <c:v>715.24824024370969</c:v>
                </c:pt>
                <c:pt idx="403">
                  <c:v>715.24824024370969</c:v>
                </c:pt>
                <c:pt idx="404">
                  <c:v>715.24824024370969</c:v>
                </c:pt>
                <c:pt idx="405">
                  <c:v>715.24824024370969</c:v>
                </c:pt>
                <c:pt idx="406">
                  <c:v>715.24824024370969</c:v>
                </c:pt>
                <c:pt idx="407">
                  <c:v>715.24824024370969</c:v>
                </c:pt>
                <c:pt idx="408">
                  <c:v>715.24824024370969</c:v>
                </c:pt>
                <c:pt idx="409">
                  <c:v>715.24824024370969</c:v>
                </c:pt>
                <c:pt idx="410">
                  <c:v>715.24824024370969</c:v>
                </c:pt>
                <c:pt idx="411">
                  <c:v>715.24824024370969</c:v>
                </c:pt>
                <c:pt idx="412">
                  <c:v>715.24824024370969</c:v>
                </c:pt>
                <c:pt idx="413">
                  <c:v>715.24824024370969</c:v>
                </c:pt>
                <c:pt idx="414">
                  <c:v>715.24824024370969</c:v>
                </c:pt>
                <c:pt idx="415">
                  <c:v>715.24824024370969</c:v>
                </c:pt>
                <c:pt idx="416">
                  <c:v>715.24824024370969</c:v>
                </c:pt>
                <c:pt idx="417">
                  <c:v>715.24824024370969</c:v>
                </c:pt>
                <c:pt idx="418">
                  <c:v>715.24824024370969</c:v>
                </c:pt>
                <c:pt idx="419">
                  <c:v>715.24824024370969</c:v>
                </c:pt>
                <c:pt idx="420">
                  <c:v>715.24824024370969</c:v>
                </c:pt>
                <c:pt idx="421">
                  <c:v>715.24824024370969</c:v>
                </c:pt>
                <c:pt idx="422">
                  <c:v>715.24824024370969</c:v>
                </c:pt>
                <c:pt idx="423">
                  <c:v>715.24824024370969</c:v>
                </c:pt>
                <c:pt idx="424">
                  <c:v>715.24824024370969</c:v>
                </c:pt>
                <c:pt idx="425">
                  <c:v>715.24824024370969</c:v>
                </c:pt>
                <c:pt idx="426">
                  <c:v>715.24824024370969</c:v>
                </c:pt>
                <c:pt idx="427">
                  <c:v>715.24824024370969</c:v>
                </c:pt>
                <c:pt idx="428">
                  <c:v>715.24824024370969</c:v>
                </c:pt>
                <c:pt idx="429">
                  <c:v>715.24824024370969</c:v>
                </c:pt>
                <c:pt idx="430">
                  <c:v>715.24824024370969</c:v>
                </c:pt>
                <c:pt idx="431">
                  <c:v>715.24824024370969</c:v>
                </c:pt>
                <c:pt idx="432">
                  <c:v>715.24824024370969</c:v>
                </c:pt>
                <c:pt idx="433">
                  <c:v>715.24824024370969</c:v>
                </c:pt>
                <c:pt idx="434">
                  <c:v>715.24824024370969</c:v>
                </c:pt>
                <c:pt idx="435">
                  <c:v>715.24824024370969</c:v>
                </c:pt>
                <c:pt idx="436">
                  <c:v>715.24824024370969</c:v>
                </c:pt>
                <c:pt idx="437">
                  <c:v>715.24824024370969</c:v>
                </c:pt>
                <c:pt idx="438">
                  <c:v>715.24824024370969</c:v>
                </c:pt>
                <c:pt idx="439">
                  <c:v>715.24824024370969</c:v>
                </c:pt>
                <c:pt idx="440">
                  <c:v>715.24824024370969</c:v>
                </c:pt>
                <c:pt idx="441">
                  <c:v>715.24824024370969</c:v>
                </c:pt>
                <c:pt idx="442">
                  <c:v>715.24824024370969</c:v>
                </c:pt>
                <c:pt idx="443">
                  <c:v>715.24824024370969</c:v>
                </c:pt>
                <c:pt idx="444">
                  <c:v>715.24824024370969</c:v>
                </c:pt>
                <c:pt idx="445">
                  <c:v>715.24824024370969</c:v>
                </c:pt>
                <c:pt idx="446">
                  <c:v>715.24824024370969</c:v>
                </c:pt>
                <c:pt idx="447">
                  <c:v>715.24824024370969</c:v>
                </c:pt>
                <c:pt idx="448">
                  <c:v>715.24824024370969</c:v>
                </c:pt>
                <c:pt idx="449">
                  <c:v>715.24824024370969</c:v>
                </c:pt>
                <c:pt idx="450">
                  <c:v>715.24824024370969</c:v>
                </c:pt>
                <c:pt idx="451">
                  <c:v>715.24824024370969</c:v>
                </c:pt>
                <c:pt idx="452">
                  <c:v>715.24824024370969</c:v>
                </c:pt>
                <c:pt idx="453">
                  <c:v>715.24824024370969</c:v>
                </c:pt>
                <c:pt idx="454">
                  <c:v>715.24824024370969</c:v>
                </c:pt>
                <c:pt idx="455">
                  <c:v>715.24824024370969</c:v>
                </c:pt>
                <c:pt idx="456">
                  <c:v>715.24824024370969</c:v>
                </c:pt>
                <c:pt idx="457">
                  <c:v>715.24824024370969</c:v>
                </c:pt>
                <c:pt idx="458">
                  <c:v>715.24824024370969</c:v>
                </c:pt>
                <c:pt idx="459">
                  <c:v>715.24824024370969</c:v>
                </c:pt>
                <c:pt idx="460">
                  <c:v>715.24824024370969</c:v>
                </c:pt>
                <c:pt idx="461">
                  <c:v>715.24824024370969</c:v>
                </c:pt>
                <c:pt idx="462">
                  <c:v>715.24824024370969</c:v>
                </c:pt>
                <c:pt idx="463">
                  <c:v>715.24824024370969</c:v>
                </c:pt>
                <c:pt idx="464">
                  <c:v>715.24824024370969</c:v>
                </c:pt>
                <c:pt idx="465">
                  <c:v>715.24824024370969</c:v>
                </c:pt>
                <c:pt idx="466">
                  <c:v>715.24824024370969</c:v>
                </c:pt>
                <c:pt idx="467">
                  <c:v>715.24824024370969</c:v>
                </c:pt>
                <c:pt idx="468">
                  <c:v>715.24824024370969</c:v>
                </c:pt>
                <c:pt idx="469">
                  <c:v>715.24824024370969</c:v>
                </c:pt>
                <c:pt idx="470">
                  <c:v>715.24824024370969</c:v>
                </c:pt>
                <c:pt idx="471">
                  <c:v>715.24824024370969</c:v>
                </c:pt>
                <c:pt idx="472">
                  <c:v>715.24824024370969</c:v>
                </c:pt>
                <c:pt idx="473">
                  <c:v>715.24824024370969</c:v>
                </c:pt>
                <c:pt idx="474">
                  <c:v>715.24824024370969</c:v>
                </c:pt>
                <c:pt idx="475">
                  <c:v>715.24824024370969</c:v>
                </c:pt>
                <c:pt idx="476">
                  <c:v>715.24824024370969</c:v>
                </c:pt>
                <c:pt idx="477">
                  <c:v>715.24824024370969</c:v>
                </c:pt>
                <c:pt idx="478">
                  <c:v>715.24824024370969</c:v>
                </c:pt>
                <c:pt idx="479">
                  <c:v>715.24824024370969</c:v>
                </c:pt>
                <c:pt idx="480">
                  <c:v>715.24824024370969</c:v>
                </c:pt>
                <c:pt idx="481">
                  <c:v>715.24824024370969</c:v>
                </c:pt>
                <c:pt idx="482">
                  <c:v>715.24824024370969</c:v>
                </c:pt>
                <c:pt idx="483">
                  <c:v>715.24824024370969</c:v>
                </c:pt>
                <c:pt idx="484">
                  <c:v>715.24824024370969</c:v>
                </c:pt>
                <c:pt idx="485">
                  <c:v>715.24824024370969</c:v>
                </c:pt>
                <c:pt idx="486">
                  <c:v>715.24824024370969</c:v>
                </c:pt>
                <c:pt idx="487">
                  <c:v>715.24824024370969</c:v>
                </c:pt>
                <c:pt idx="488">
                  <c:v>715.24824024370969</c:v>
                </c:pt>
                <c:pt idx="489">
                  <c:v>715.24824024370969</c:v>
                </c:pt>
                <c:pt idx="490">
                  <c:v>715.24824024370969</c:v>
                </c:pt>
                <c:pt idx="491">
                  <c:v>715.24824024370969</c:v>
                </c:pt>
                <c:pt idx="492">
                  <c:v>715.24824024370969</c:v>
                </c:pt>
                <c:pt idx="493">
                  <c:v>715.24824024370969</c:v>
                </c:pt>
                <c:pt idx="494">
                  <c:v>715.24824024370969</c:v>
                </c:pt>
                <c:pt idx="495">
                  <c:v>715.24824024370969</c:v>
                </c:pt>
                <c:pt idx="496">
                  <c:v>715.24824024370969</c:v>
                </c:pt>
                <c:pt idx="497">
                  <c:v>715.24824024370969</c:v>
                </c:pt>
                <c:pt idx="498">
                  <c:v>715.24824024370969</c:v>
                </c:pt>
                <c:pt idx="499">
                  <c:v>715.24824024370969</c:v>
                </c:pt>
                <c:pt idx="500">
                  <c:v>715.24824024370969</c:v>
                </c:pt>
                <c:pt idx="501">
                  <c:v>715.24824024370969</c:v>
                </c:pt>
                <c:pt idx="502">
                  <c:v>715.24824024370969</c:v>
                </c:pt>
                <c:pt idx="503">
                  <c:v>715.24824024370969</c:v>
                </c:pt>
                <c:pt idx="504">
                  <c:v>715.24824024370969</c:v>
                </c:pt>
                <c:pt idx="505">
                  <c:v>715.24824024370969</c:v>
                </c:pt>
                <c:pt idx="506">
                  <c:v>715.24824024370969</c:v>
                </c:pt>
                <c:pt idx="507">
                  <c:v>715.24824024370969</c:v>
                </c:pt>
                <c:pt idx="508">
                  <c:v>715.24824024370969</c:v>
                </c:pt>
                <c:pt idx="509">
                  <c:v>715.24824024370969</c:v>
                </c:pt>
                <c:pt idx="510">
                  <c:v>715.24824024370969</c:v>
                </c:pt>
                <c:pt idx="511">
                  <c:v>715.24824024370969</c:v>
                </c:pt>
                <c:pt idx="512">
                  <c:v>715.24824024370969</c:v>
                </c:pt>
                <c:pt idx="513">
                  <c:v>715.24824024370969</c:v>
                </c:pt>
                <c:pt idx="514">
                  <c:v>715.24824024370969</c:v>
                </c:pt>
                <c:pt idx="515">
                  <c:v>715.24824024370969</c:v>
                </c:pt>
                <c:pt idx="516">
                  <c:v>715.24824024370969</c:v>
                </c:pt>
                <c:pt idx="517">
                  <c:v>715.24824024370969</c:v>
                </c:pt>
                <c:pt idx="518">
                  <c:v>715.24824024370969</c:v>
                </c:pt>
                <c:pt idx="519">
                  <c:v>715.24824024370969</c:v>
                </c:pt>
                <c:pt idx="520">
                  <c:v>715.24824024370969</c:v>
                </c:pt>
                <c:pt idx="521">
                  <c:v>715.24824024370969</c:v>
                </c:pt>
                <c:pt idx="522">
                  <c:v>715.24824024370969</c:v>
                </c:pt>
                <c:pt idx="523">
                  <c:v>715.24824024370969</c:v>
                </c:pt>
                <c:pt idx="524">
                  <c:v>715.24824024370969</c:v>
                </c:pt>
                <c:pt idx="525">
                  <c:v>715.24824024370969</c:v>
                </c:pt>
                <c:pt idx="526">
                  <c:v>715.24824024370969</c:v>
                </c:pt>
                <c:pt idx="527">
                  <c:v>715.24824024370969</c:v>
                </c:pt>
                <c:pt idx="528">
                  <c:v>715.24824024370969</c:v>
                </c:pt>
                <c:pt idx="529">
                  <c:v>715.24824024370969</c:v>
                </c:pt>
                <c:pt idx="530">
                  <c:v>715.24824024370969</c:v>
                </c:pt>
                <c:pt idx="531">
                  <c:v>715.24824024370969</c:v>
                </c:pt>
                <c:pt idx="532">
                  <c:v>715.24824024370969</c:v>
                </c:pt>
                <c:pt idx="533">
                  <c:v>715.24824024370969</c:v>
                </c:pt>
                <c:pt idx="534">
                  <c:v>715.24824024370969</c:v>
                </c:pt>
                <c:pt idx="535">
                  <c:v>715.24824024370969</c:v>
                </c:pt>
                <c:pt idx="536">
                  <c:v>715.24824024370969</c:v>
                </c:pt>
                <c:pt idx="537">
                  <c:v>715.24824024370969</c:v>
                </c:pt>
                <c:pt idx="538">
                  <c:v>715.24824024370969</c:v>
                </c:pt>
                <c:pt idx="539">
                  <c:v>715.24824024370969</c:v>
                </c:pt>
                <c:pt idx="540">
                  <c:v>715.24824024370969</c:v>
                </c:pt>
                <c:pt idx="541">
                  <c:v>715.24824024370969</c:v>
                </c:pt>
                <c:pt idx="542">
                  <c:v>715.24824024370969</c:v>
                </c:pt>
                <c:pt idx="543">
                  <c:v>715.24824024370969</c:v>
                </c:pt>
                <c:pt idx="544">
                  <c:v>715.24824024370969</c:v>
                </c:pt>
                <c:pt idx="545">
                  <c:v>715.24824024370969</c:v>
                </c:pt>
                <c:pt idx="546">
                  <c:v>715.24824024370969</c:v>
                </c:pt>
                <c:pt idx="547">
                  <c:v>715.24824024370969</c:v>
                </c:pt>
                <c:pt idx="548">
                  <c:v>715.24824024370969</c:v>
                </c:pt>
                <c:pt idx="549">
                  <c:v>715.24824024370969</c:v>
                </c:pt>
                <c:pt idx="550">
                  <c:v>715.24824024370969</c:v>
                </c:pt>
                <c:pt idx="551">
                  <c:v>715.24824024370969</c:v>
                </c:pt>
                <c:pt idx="552">
                  <c:v>715.24824024370969</c:v>
                </c:pt>
                <c:pt idx="553">
                  <c:v>715.24824024370969</c:v>
                </c:pt>
                <c:pt idx="554">
                  <c:v>715.24824024370969</c:v>
                </c:pt>
                <c:pt idx="555">
                  <c:v>715.24824024370969</c:v>
                </c:pt>
                <c:pt idx="556">
                  <c:v>715.24824024370969</c:v>
                </c:pt>
                <c:pt idx="557">
                  <c:v>715.24824024370969</c:v>
                </c:pt>
                <c:pt idx="558">
                  <c:v>715.24824024370969</c:v>
                </c:pt>
                <c:pt idx="559">
                  <c:v>715.24824024370969</c:v>
                </c:pt>
                <c:pt idx="560">
                  <c:v>715.24824024370969</c:v>
                </c:pt>
                <c:pt idx="561">
                  <c:v>715.24824024370969</c:v>
                </c:pt>
                <c:pt idx="562">
                  <c:v>715.24824024370969</c:v>
                </c:pt>
                <c:pt idx="563">
                  <c:v>715.24824024370969</c:v>
                </c:pt>
                <c:pt idx="564">
                  <c:v>715.24824024370969</c:v>
                </c:pt>
                <c:pt idx="565">
                  <c:v>715.24824024370969</c:v>
                </c:pt>
                <c:pt idx="566">
                  <c:v>715.24824024370969</c:v>
                </c:pt>
                <c:pt idx="567">
                  <c:v>715.24824024370969</c:v>
                </c:pt>
                <c:pt idx="568">
                  <c:v>715.24824024370969</c:v>
                </c:pt>
                <c:pt idx="569">
                  <c:v>715.24824024370969</c:v>
                </c:pt>
                <c:pt idx="570">
                  <c:v>715.24824024370969</c:v>
                </c:pt>
                <c:pt idx="571">
                  <c:v>715.24824024370969</c:v>
                </c:pt>
                <c:pt idx="572">
                  <c:v>715.24824024370969</c:v>
                </c:pt>
                <c:pt idx="573">
                  <c:v>715.24824024370969</c:v>
                </c:pt>
                <c:pt idx="574">
                  <c:v>715.24824024370969</c:v>
                </c:pt>
                <c:pt idx="575">
                  <c:v>715.24824024370969</c:v>
                </c:pt>
                <c:pt idx="576">
                  <c:v>715.24824024370969</c:v>
                </c:pt>
                <c:pt idx="577">
                  <c:v>715.24824024370969</c:v>
                </c:pt>
                <c:pt idx="578">
                  <c:v>715.24824024370969</c:v>
                </c:pt>
                <c:pt idx="579">
                  <c:v>715.24824024370969</c:v>
                </c:pt>
                <c:pt idx="580">
                  <c:v>715.24824024370969</c:v>
                </c:pt>
                <c:pt idx="581">
                  <c:v>715.24824024370969</c:v>
                </c:pt>
                <c:pt idx="582">
                  <c:v>715.24824024370969</c:v>
                </c:pt>
                <c:pt idx="583">
                  <c:v>715.24824024370969</c:v>
                </c:pt>
                <c:pt idx="584">
                  <c:v>715.24824024370969</c:v>
                </c:pt>
                <c:pt idx="585">
                  <c:v>715.24824024370969</c:v>
                </c:pt>
                <c:pt idx="586">
                  <c:v>715.24824024370969</c:v>
                </c:pt>
                <c:pt idx="587">
                  <c:v>715.24824024370969</c:v>
                </c:pt>
                <c:pt idx="588">
                  <c:v>715.24824024370969</c:v>
                </c:pt>
                <c:pt idx="589">
                  <c:v>715.24824024370969</c:v>
                </c:pt>
                <c:pt idx="590">
                  <c:v>715.24824024370969</c:v>
                </c:pt>
                <c:pt idx="591">
                  <c:v>715.24824024370969</c:v>
                </c:pt>
                <c:pt idx="592">
                  <c:v>715.24824024370969</c:v>
                </c:pt>
                <c:pt idx="593">
                  <c:v>715.24824024370969</c:v>
                </c:pt>
                <c:pt idx="594">
                  <c:v>715.24824024370969</c:v>
                </c:pt>
                <c:pt idx="595">
                  <c:v>715.24824024370969</c:v>
                </c:pt>
                <c:pt idx="596">
                  <c:v>715.24824024370969</c:v>
                </c:pt>
                <c:pt idx="597">
                  <c:v>715.24824024370969</c:v>
                </c:pt>
                <c:pt idx="598">
                  <c:v>715.24824024370969</c:v>
                </c:pt>
                <c:pt idx="599">
                  <c:v>715.24824024370969</c:v>
                </c:pt>
                <c:pt idx="600">
                  <c:v>715.24824024370969</c:v>
                </c:pt>
                <c:pt idx="601">
                  <c:v>715.24824024370969</c:v>
                </c:pt>
                <c:pt idx="602">
                  <c:v>715.24824024370969</c:v>
                </c:pt>
                <c:pt idx="603">
                  <c:v>715.24824024370969</c:v>
                </c:pt>
                <c:pt idx="604">
                  <c:v>715.24824024370969</c:v>
                </c:pt>
                <c:pt idx="605">
                  <c:v>715.24824024370969</c:v>
                </c:pt>
                <c:pt idx="606">
                  <c:v>715.24824024370969</c:v>
                </c:pt>
                <c:pt idx="607">
                  <c:v>715.24824024370969</c:v>
                </c:pt>
                <c:pt idx="608">
                  <c:v>715.24824024370969</c:v>
                </c:pt>
                <c:pt idx="609">
                  <c:v>715.24824024370969</c:v>
                </c:pt>
                <c:pt idx="610">
                  <c:v>715.24824024370969</c:v>
                </c:pt>
                <c:pt idx="611">
                  <c:v>715.24824024370969</c:v>
                </c:pt>
                <c:pt idx="612">
                  <c:v>715.24824024370969</c:v>
                </c:pt>
                <c:pt idx="613">
                  <c:v>715.24824024370969</c:v>
                </c:pt>
                <c:pt idx="614">
                  <c:v>715.24824024370969</c:v>
                </c:pt>
                <c:pt idx="615">
                  <c:v>715.24824024370969</c:v>
                </c:pt>
                <c:pt idx="616">
                  <c:v>715.24824024370969</c:v>
                </c:pt>
                <c:pt idx="617">
                  <c:v>715.24824024370969</c:v>
                </c:pt>
                <c:pt idx="618">
                  <c:v>715.24824024370969</c:v>
                </c:pt>
                <c:pt idx="619">
                  <c:v>715.24824024370969</c:v>
                </c:pt>
                <c:pt idx="620">
                  <c:v>715.24824024370969</c:v>
                </c:pt>
                <c:pt idx="621">
                  <c:v>715.24824024370969</c:v>
                </c:pt>
                <c:pt idx="622">
                  <c:v>715.24824024370969</c:v>
                </c:pt>
                <c:pt idx="623">
                  <c:v>715.24824024370969</c:v>
                </c:pt>
                <c:pt idx="624">
                  <c:v>715.24824024370969</c:v>
                </c:pt>
                <c:pt idx="625">
                  <c:v>715.24824024370969</c:v>
                </c:pt>
                <c:pt idx="626">
                  <c:v>715.24824024370969</c:v>
                </c:pt>
                <c:pt idx="627">
                  <c:v>715.24824024370969</c:v>
                </c:pt>
                <c:pt idx="628">
                  <c:v>715.24824024370969</c:v>
                </c:pt>
                <c:pt idx="629">
                  <c:v>715.24824024370969</c:v>
                </c:pt>
                <c:pt idx="630">
                  <c:v>715.24824024370969</c:v>
                </c:pt>
                <c:pt idx="631">
                  <c:v>715.24824024370969</c:v>
                </c:pt>
                <c:pt idx="632">
                  <c:v>715.24824024370969</c:v>
                </c:pt>
                <c:pt idx="633">
                  <c:v>715.24824024370969</c:v>
                </c:pt>
                <c:pt idx="634">
                  <c:v>715.24824024370969</c:v>
                </c:pt>
                <c:pt idx="635">
                  <c:v>715.24824024370969</c:v>
                </c:pt>
                <c:pt idx="636">
                  <c:v>715.24824024370969</c:v>
                </c:pt>
                <c:pt idx="637">
                  <c:v>715.24824024370969</c:v>
                </c:pt>
                <c:pt idx="638">
                  <c:v>715.24824024370969</c:v>
                </c:pt>
                <c:pt idx="639">
                  <c:v>715.24824024370969</c:v>
                </c:pt>
                <c:pt idx="640">
                  <c:v>715.24824024370969</c:v>
                </c:pt>
                <c:pt idx="641">
                  <c:v>715.24824024370969</c:v>
                </c:pt>
                <c:pt idx="642">
                  <c:v>715.24824024370969</c:v>
                </c:pt>
                <c:pt idx="643">
                  <c:v>715.24824024370969</c:v>
                </c:pt>
                <c:pt idx="644">
                  <c:v>715.24824024370969</c:v>
                </c:pt>
                <c:pt idx="645">
                  <c:v>715.24824024370969</c:v>
                </c:pt>
                <c:pt idx="646">
                  <c:v>715.24824024370969</c:v>
                </c:pt>
                <c:pt idx="647">
                  <c:v>715.24824024370969</c:v>
                </c:pt>
                <c:pt idx="648">
                  <c:v>715.24824024370969</c:v>
                </c:pt>
                <c:pt idx="649">
                  <c:v>715.24824024370969</c:v>
                </c:pt>
                <c:pt idx="650">
                  <c:v>715.24824024370969</c:v>
                </c:pt>
                <c:pt idx="651">
                  <c:v>715.24824024370969</c:v>
                </c:pt>
                <c:pt idx="652">
                  <c:v>715.24824024370969</c:v>
                </c:pt>
                <c:pt idx="653">
                  <c:v>715.24824024370969</c:v>
                </c:pt>
                <c:pt idx="654">
                  <c:v>715.24824024370969</c:v>
                </c:pt>
                <c:pt idx="655">
                  <c:v>715.24824024370969</c:v>
                </c:pt>
                <c:pt idx="656">
                  <c:v>715.24824024370969</c:v>
                </c:pt>
                <c:pt idx="657">
                  <c:v>715.24824024370969</c:v>
                </c:pt>
                <c:pt idx="658">
                  <c:v>715.24824024370969</c:v>
                </c:pt>
                <c:pt idx="659">
                  <c:v>715.24824024370969</c:v>
                </c:pt>
                <c:pt idx="660">
                  <c:v>715.24824024370969</c:v>
                </c:pt>
                <c:pt idx="661">
                  <c:v>715.24824024370969</c:v>
                </c:pt>
                <c:pt idx="662">
                  <c:v>715.24824024370969</c:v>
                </c:pt>
                <c:pt idx="663">
                  <c:v>715.24824024370969</c:v>
                </c:pt>
                <c:pt idx="664">
                  <c:v>715.24824024370969</c:v>
                </c:pt>
                <c:pt idx="665">
                  <c:v>715.24824024370969</c:v>
                </c:pt>
                <c:pt idx="666">
                  <c:v>715.24824024370969</c:v>
                </c:pt>
                <c:pt idx="667">
                  <c:v>715.24824024370969</c:v>
                </c:pt>
                <c:pt idx="668">
                  <c:v>715.24824024370969</c:v>
                </c:pt>
                <c:pt idx="669">
                  <c:v>715.24824024370969</c:v>
                </c:pt>
                <c:pt idx="670">
                  <c:v>715.24824024370969</c:v>
                </c:pt>
                <c:pt idx="671">
                  <c:v>715.24824024370969</c:v>
                </c:pt>
                <c:pt idx="672">
                  <c:v>715.24824024370969</c:v>
                </c:pt>
                <c:pt idx="673">
                  <c:v>715.24824024370969</c:v>
                </c:pt>
                <c:pt idx="674">
                  <c:v>715.24824024370969</c:v>
                </c:pt>
                <c:pt idx="675">
                  <c:v>715.24824024370969</c:v>
                </c:pt>
                <c:pt idx="676">
                  <c:v>715.24824024370969</c:v>
                </c:pt>
                <c:pt idx="677">
                  <c:v>715.24824024370969</c:v>
                </c:pt>
                <c:pt idx="678">
                  <c:v>715.24824024370969</c:v>
                </c:pt>
                <c:pt idx="679">
                  <c:v>715.24824024370969</c:v>
                </c:pt>
                <c:pt idx="680">
                  <c:v>715.24824024370969</c:v>
                </c:pt>
                <c:pt idx="681">
                  <c:v>715.24824024370969</c:v>
                </c:pt>
                <c:pt idx="682">
                  <c:v>715.24824024370969</c:v>
                </c:pt>
                <c:pt idx="683">
                  <c:v>715.24824024370969</c:v>
                </c:pt>
                <c:pt idx="684">
                  <c:v>715.24824024370969</c:v>
                </c:pt>
                <c:pt idx="685">
                  <c:v>715.24824024370969</c:v>
                </c:pt>
                <c:pt idx="686">
                  <c:v>715.24824024370969</c:v>
                </c:pt>
                <c:pt idx="687">
                  <c:v>715.24824024370969</c:v>
                </c:pt>
                <c:pt idx="688">
                  <c:v>715.24824024370969</c:v>
                </c:pt>
                <c:pt idx="689">
                  <c:v>715.24824024370969</c:v>
                </c:pt>
                <c:pt idx="690">
                  <c:v>715.24824024370969</c:v>
                </c:pt>
                <c:pt idx="691">
                  <c:v>715.24824024370969</c:v>
                </c:pt>
                <c:pt idx="692">
                  <c:v>715.24824024370969</c:v>
                </c:pt>
                <c:pt idx="693">
                  <c:v>715.24824024370969</c:v>
                </c:pt>
                <c:pt idx="694">
                  <c:v>715.24824024370969</c:v>
                </c:pt>
                <c:pt idx="695">
                  <c:v>715.24824024370969</c:v>
                </c:pt>
                <c:pt idx="696">
                  <c:v>715.24824024370969</c:v>
                </c:pt>
                <c:pt idx="697">
                  <c:v>715.24824024370969</c:v>
                </c:pt>
                <c:pt idx="698">
                  <c:v>715.24824024370969</c:v>
                </c:pt>
                <c:pt idx="699">
                  <c:v>715.24824024370969</c:v>
                </c:pt>
                <c:pt idx="700">
                  <c:v>715.24824024370969</c:v>
                </c:pt>
                <c:pt idx="701">
                  <c:v>715.24824024370969</c:v>
                </c:pt>
                <c:pt idx="702">
                  <c:v>715.24824024370969</c:v>
                </c:pt>
                <c:pt idx="703">
                  <c:v>715.24824024370969</c:v>
                </c:pt>
                <c:pt idx="704">
                  <c:v>715.24824024370969</c:v>
                </c:pt>
                <c:pt idx="705">
                  <c:v>715.24824024370969</c:v>
                </c:pt>
                <c:pt idx="706">
                  <c:v>715.24824024370969</c:v>
                </c:pt>
                <c:pt idx="707">
                  <c:v>715.24824024370969</c:v>
                </c:pt>
                <c:pt idx="708">
                  <c:v>715.24824024370969</c:v>
                </c:pt>
                <c:pt idx="709">
                  <c:v>715.24824024370969</c:v>
                </c:pt>
                <c:pt idx="710">
                  <c:v>715.24824024370969</c:v>
                </c:pt>
                <c:pt idx="711">
                  <c:v>715.24824024370969</c:v>
                </c:pt>
                <c:pt idx="712">
                  <c:v>715.24824024370969</c:v>
                </c:pt>
                <c:pt idx="713">
                  <c:v>715.24824024370969</c:v>
                </c:pt>
                <c:pt idx="714">
                  <c:v>715.24824024370969</c:v>
                </c:pt>
                <c:pt idx="715">
                  <c:v>715.24824024370969</c:v>
                </c:pt>
                <c:pt idx="716">
                  <c:v>715.24824024370969</c:v>
                </c:pt>
                <c:pt idx="717">
                  <c:v>715.24824024370969</c:v>
                </c:pt>
                <c:pt idx="718">
                  <c:v>715.24824024370969</c:v>
                </c:pt>
                <c:pt idx="719">
                  <c:v>715.24824024370969</c:v>
                </c:pt>
                <c:pt idx="720">
                  <c:v>715.24824024370969</c:v>
                </c:pt>
                <c:pt idx="721">
                  <c:v>715.24824024370969</c:v>
                </c:pt>
                <c:pt idx="722">
                  <c:v>715.24824024370969</c:v>
                </c:pt>
                <c:pt idx="723">
                  <c:v>715.24824024370969</c:v>
                </c:pt>
                <c:pt idx="724">
                  <c:v>715.24824024370969</c:v>
                </c:pt>
                <c:pt idx="725">
                  <c:v>715.24824024370969</c:v>
                </c:pt>
                <c:pt idx="726">
                  <c:v>715.24824024370969</c:v>
                </c:pt>
                <c:pt idx="727">
                  <c:v>715.24824024370969</c:v>
                </c:pt>
                <c:pt idx="728">
                  <c:v>715.24824024370969</c:v>
                </c:pt>
                <c:pt idx="729">
                  <c:v>715.24824024370969</c:v>
                </c:pt>
                <c:pt idx="730">
                  <c:v>715.24824024370969</c:v>
                </c:pt>
                <c:pt idx="731">
                  <c:v>715.24824024370969</c:v>
                </c:pt>
                <c:pt idx="732">
                  <c:v>715.24824024370969</c:v>
                </c:pt>
                <c:pt idx="733">
                  <c:v>715.24824024370969</c:v>
                </c:pt>
                <c:pt idx="734">
                  <c:v>715.24824024370969</c:v>
                </c:pt>
                <c:pt idx="735">
                  <c:v>715.24824024370969</c:v>
                </c:pt>
                <c:pt idx="736">
                  <c:v>715.24824024370969</c:v>
                </c:pt>
                <c:pt idx="737">
                  <c:v>715.24824024370969</c:v>
                </c:pt>
                <c:pt idx="738">
                  <c:v>715.24824024370969</c:v>
                </c:pt>
                <c:pt idx="739">
                  <c:v>715.24824024370969</c:v>
                </c:pt>
                <c:pt idx="740">
                  <c:v>715.24824024370969</c:v>
                </c:pt>
                <c:pt idx="741">
                  <c:v>715.24824024370969</c:v>
                </c:pt>
                <c:pt idx="742">
                  <c:v>715.24824024370969</c:v>
                </c:pt>
                <c:pt idx="743">
                  <c:v>715.24824024370969</c:v>
                </c:pt>
                <c:pt idx="744">
                  <c:v>715.24824024370969</c:v>
                </c:pt>
                <c:pt idx="745">
                  <c:v>715.24824024370969</c:v>
                </c:pt>
                <c:pt idx="746">
                  <c:v>715.24824024370969</c:v>
                </c:pt>
                <c:pt idx="747">
                  <c:v>715.24824024370969</c:v>
                </c:pt>
                <c:pt idx="748">
                  <c:v>715.24824024370969</c:v>
                </c:pt>
                <c:pt idx="749">
                  <c:v>715.24824024370969</c:v>
                </c:pt>
                <c:pt idx="750">
                  <c:v>715.24824024370969</c:v>
                </c:pt>
                <c:pt idx="751">
                  <c:v>715.24824024370969</c:v>
                </c:pt>
                <c:pt idx="752">
                  <c:v>715.24824024370969</c:v>
                </c:pt>
                <c:pt idx="753">
                  <c:v>715.24824024370969</c:v>
                </c:pt>
                <c:pt idx="754">
                  <c:v>715.24824024370969</c:v>
                </c:pt>
                <c:pt idx="755">
                  <c:v>715.24824024370969</c:v>
                </c:pt>
                <c:pt idx="756">
                  <c:v>715.24824024370969</c:v>
                </c:pt>
                <c:pt idx="757">
                  <c:v>715.24824024370969</c:v>
                </c:pt>
                <c:pt idx="758">
                  <c:v>715.24824024370969</c:v>
                </c:pt>
                <c:pt idx="759">
                  <c:v>715.24824024370969</c:v>
                </c:pt>
                <c:pt idx="760">
                  <c:v>715.24824024370969</c:v>
                </c:pt>
                <c:pt idx="761">
                  <c:v>715.24824024370969</c:v>
                </c:pt>
                <c:pt idx="762">
                  <c:v>715.24824024370969</c:v>
                </c:pt>
                <c:pt idx="763">
                  <c:v>715.24824024370969</c:v>
                </c:pt>
                <c:pt idx="764">
                  <c:v>715.24824024370969</c:v>
                </c:pt>
                <c:pt idx="765">
                  <c:v>715.24824024370969</c:v>
                </c:pt>
                <c:pt idx="766">
                  <c:v>715.24824024370969</c:v>
                </c:pt>
                <c:pt idx="767">
                  <c:v>715.24824024370969</c:v>
                </c:pt>
                <c:pt idx="768">
                  <c:v>715.24824024370969</c:v>
                </c:pt>
                <c:pt idx="769">
                  <c:v>715.24824024370969</c:v>
                </c:pt>
                <c:pt idx="770">
                  <c:v>715.24824024370969</c:v>
                </c:pt>
                <c:pt idx="771">
                  <c:v>715.24824024370969</c:v>
                </c:pt>
                <c:pt idx="772">
                  <c:v>715.24824024370969</c:v>
                </c:pt>
                <c:pt idx="773">
                  <c:v>715.24824024370969</c:v>
                </c:pt>
                <c:pt idx="774">
                  <c:v>715.24824024370969</c:v>
                </c:pt>
                <c:pt idx="775">
                  <c:v>715.24824024370969</c:v>
                </c:pt>
                <c:pt idx="776">
                  <c:v>715.24824024370969</c:v>
                </c:pt>
                <c:pt idx="777">
                  <c:v>715.24824024370969</c:v>
                </c:pt>
                <c:pt idx="778">
                  <c:v>715.24824024370969</c:v>
                </c:pt>
                <c:pt idx="779">
                  <c:v>715.24824024370969</c:v>
                </c:pt>
                <c:pt idx="780">
                  <c:v>715.24824024370969</c:v>
                </c:pt>
                <c:pt idx="781">
                  <c:v>715.24824024370969</c:v>
                </c:pt>
                <c:pt idx="782">
                  <c:v>715.24824024370969</c:v>
                </c:pt>
                <c:pt idx="783">
                  <c:v>715.24824024370969</c:v>
                </c:pt>
                <c:pt idx="784">
                  <c:v>715.24824024370969</c:v>
                </c:pt>
                <c:pt idx="785">
                  <c:v>715.24824024370969</c:v>
                </c:pt>
                <c:pt idx="786">
                  <c:v>715.24824024370969</c:v>
                </c:pt>
                <c:pt idx="787">
                  <c:v>715.24824024370969</c:v>
                </c:pt>
                <c:pt idx="788">
                  <c:v>715.24824024370969</c:v>
                </c:pt>
                <c:pt idx="789">
                  <c:v>715.24824024370969</c:v>
                </c:pt>
                <c:pt idx="790">
                  <c:v>715.24824024370969</c:v>
                </c:pt>
                <c:pt idx="791">
                  <c:v>715.24824024370969</c:v>
                </c:pt>
                <c:pt idx="792">
                  <c:v>715.24824024370969</c:v>
                </c:pt>
                <c:pt idx="793">
                  <c:v>715.24824024370969</c:v>
                </c:pt>
                <c:pt idx="794">
                  <c:v>715.24824024370969</c:v>
                </c:pt>
                <c:pt idx="795">
                  <c:v>715.24824024370969</c:v>
                </c:pt>
                <c:pt idx="796">
                  <c:v>715.24824024370969</c:v>
                </c:pt>
                <c:pt idx="797">
                  <c:v>715.24824024370969</c:v>
                </c:pt>
                <c:pt idx="798">
                  <c:v>715.24824024370969</c:v>
                </c:pt>
                <c:pt idx="799">
                  <c:v>715.24824024370969</c:v>
                </c:pt>
                <c:pt idx="800">
                  <c:v>715.24824024370969</c:v>
                </c:pt>
                <c:pt idx="801">
                  <c:v>715.24824024370969</c:v>
                </c:pt>
                <c:pt idx="802">
                  <c:v>715.24824024370969</c:v>
                </c:pt>
                <c:pt idx="803">
                  <c:v>715.24824024370969</c:v>
                </c:pt>
                <c:pt idx="804">
                  <c:v>715.24824024370969</c:v>
                </c:pt>
                <c:pt idx="805">
                  <c:v>715.24824024370969</c:v>
                </c:pt>
                <c:pt idx="806">
                  <c:v>715.24824024370969</c:v>
                </c:pt>
                <c:pt idx="807">
                  <c:v>715.24824024370969</c:v>
                </c:pt>
                <c:pt idx="808">
                  <c:v>715.24824024370969</c:v>
                </c:pt>
                <c:pt idx="809">
                  <c:v>715.24824024370969</c:v>
                </c:pt>
                <c:pt idx="810">
                  <c:v>715.24824024370969</c:v>
                </c:pt>
                <c:pt idx="811">
                  <c:v>715.24824024370969</c:v>
                </c:pt>
                <c:pt idx="812">
                  <c:v>715.24824024370969</c:v>
                </c:pt>
                <c:pt idx="813">
                  <c:v>715.24824024370969</c:v>
                </c:pt>
                <c:pt idx="814">
                  <c:v>715.24824024370969</c:v>
                </c:pt>
                <c:pt idx="815">
                  <c:v>715.24824024370969</c:v>
                </c:pt>
                <c:pt idx="816">
                  <c:v>715.24824024370969</c:v>
                </c:pt>
                <c:pt idx="817">
                  <c:v>715.24824024370969</c:v>
                </c:pt>
                <c:pt idx="818">
                  <c:v>715.24824024370969</c:v>
                </c:pt>
                <c:pt idx="819">
                  <c:v>715.24824024370969</c:v>
                </c:pt>
                <c:pt idx="820">
                  <c:v>715.24824024370969</c:v>
                </c:pt>
                <c:pt idx="821">
                  <c:v>715.24824024370969</c:v>
                </c:pt>
                <c:pt idx="822">
                  <c:v>715.24824024370969</c:v>
                </c:pt>
                <c:pt idx="823">
                  <c:v>715.24824024370969</c:v>
                </c:pt>
                <c:pt idx="824">
                  <c:v>715.24824024370969</c:v>
                </c:pt>
                <c:pt idx="825">
                  <c:v>715.24824024370969</c:v>
                </c:pt>
                <c:pt idx="826">
                  <c:v>715.24824024370969</c:v>
                </c:pt>
                <c:pt idx="827">
                  <c:v>715.24824024370969</c:v>
                </c:pt>
                <c:pt idx="828">
                  <c:v>715.24824024370969</c:v>
                </c:pt>
                <c:pt idx="829">
                  <c:v>715.24824024370969</c:v>
                </c:pt>
                <c:pt idx="830">
                  <c:v>715.24824024370969</c:v>
                </c:pt>
                <c:pt idx="831">
                  <c:v>715.24824024370969</c:v>
                </c:pt>
                <c:pt idx="832">
                  <c:v>715.24824024370969</c:v>
                </c:pt>
                <c:pt idx="833">
                  <c:v>715.24824024370969</c:v>
                </c:pt>
                <c:pt idx="834">
                  <c:v>715.24824024370969</c:v>
                </c:pt>
                <c:pt idx="835">
                  <c:v>715.24824024370969</c:v>
                </c:pt>
                <c:pt idx="836">
                  <c:v>715.24824024370969</c:v>
                </c:pt>
                <c:pt idx="837">
                  <c:v>715.24824024370969</c:v>
                </c:pt>
                <c:pt idx="838">
                  <c:v>715.24824024370969</c:v>
                </c:pt>
                <c:pt idx="839">
                  <c:v>715.24824024370969</c:v>
                </c:pt>
                <c:pt idx="840">
                  <c:v>715.24824024370969</c:v>
                </c:pt>
                <c:pt idx="841">
                  <c:v>715.24824024370969</c:v>
                </c:pt>
                <c:pt idx="842">
                  <c:v>715.24824024370969</c:v>
                </c:pt>
                <c:pt idx="843">
                  <c:v>715.24824024370969</c:v>
                </c:pt>
                <c:pt idx="844">
                  <c:v>715.24824024370969</c:v>
                </c:pt>
                <c:pt idx="845">
                  <c:v>715.24824024370969</c:v>
                </c:pt>
                <c:pt idx="846">
                  <c:v>715.24824024370969</c:v>
                </c:pt>
                <c:pt idx="847">
                  <c:v>715.24824024370969</c:v>
                </c:pt>
                <c:pt idx="848">
                  <c:v>715.24824024370969</c:v>
                </c:pt>
                <c:pt idx="849">
                  <c:v>715.24824024370969</c:v>
                </c:pt>
                <c:pt idx="850">
                  <c:v>715.24824024370969</c:v>
                </c:pt>
                <c:pt idx="851">
                  <c:v>715.24824024370969</c:v>
                </c:pt>
                <c:pt idx="852">
                  <c:v>715.24824024370969</c:v>
                </c:pt>
                <c:pt idx="853">
                  <c:v>715.24824024370969</c:v>
                </c:pt>
                <c:pt idx="854">
                  <c:v>715.24824024370969</c:v>
                </c:pt>
                <c:pt idx="855">
                  <c:v>715.24824024370969</c:v>
                </c:pt>
                <c:pt idx="856">
                  <c:v>715.24824024370969</c:v>
                </c:pt>
                <c:pt idx="857">
                  <c:v>715.24824024370969</c:v>
                </c:pt>
                <c:pt idx="858">
                  <c:v>715.24824024370969</c:v>
                </c:pt>
                <c:pt idx="859">
                  <c:v>715.24824024370969</c:v>
                </c:pt>
                <c:pt idx="860">
                  <c:v>715.24824024370969</c:v>
                </c:pt>
                <c:pt idx="861">
                  <c:v>715.24824024370969</c:v>
                </c:pt>
                <c:pt idx="862">
                  <c:v>715.24824024370969</c:v>
                </c:pt>
                <c:pt idx="863">
                  <c:v>715.24824024370969</c:v>
                </c:pt>
                <c:pt idx="864">
                  <c:v>715.24824024370969</c:v>
                </c:pt>
                <c:pt idx="865">
                  <c:v>715.24824024370969</c:v>
                </c:pt>
                <c:pt idx="866">
                  <c:v>715.24824024370969</c:v>
                </c:pt>
                <c:pt idx="867">
                  <c:v>715.24824024370969</c:v>
                </c:pt>
                <c:pt idx="868">
                  <c:v>715.24824024370969</c:v>
                </c:pt>
                <c:pt idx="869">
                  <c:v>715.24824024370969</c:v>
                </c:pt>
                <c:pt idx="870">
                  <c:v>715.24824024370969</c:v>
                </c:pt>
                <c:pt idx="871">
                  <c:v>715.24824024370969</c:v>
                </c:pt>
                <c:pt idx="872">
                  <c:v>715.24824024370969</c:v>
                </c:pt>
                <c:pt idx="873">
                  <c:v>715.24824024370969</c:v>
                </c:pt>
                <c:pt idx="874">
                  <c:v>715.24824024370969</c:v>
                </c:pt>
                <c:pt idx="875">
                  <c:v>715.24824024370969</c:v>
                </c:pt>
                <c:pt idx="876">
                  <c:v>715.24824024370969</c:v>
                </c:pt>
                <c:pt idx="877">
                  <c:v>715.24824024370969</c:v>
                </c:pt>
                <c:pt idx="878">
                  <c:v>715.24824024370969</c:v>
                </c:pt>
                <c:pt idx="879">
                  <c:v>715.24824024370969</c:v>
                </c:pt>
                <c:pt idx="880">
                  <c:v>715.24824024370969</c:v>
                </c:pt>
                <c:pt idx="881">
                  <c:v>715.24824024370969</c:v>
                </c:pt>
                <c:pt idx="882">
                  <c:v>715.24824024370969</c:v>
                </c:pt>
                <c:pt idx="883">
                  <c:v>715.24824024370969</c:v>
                </c:pt>
                <c:pt idx="884">
                  <c:v>715.24824024370969</c:v>
                </c:pt>
                <c:pt idx="885">
                  <c:v>715.24824024370969</c:v>
                </c:pt>
                <c:pt idx="886">
                  <c:v>715.24824024370969</c:v>
                </c:pt>
                <c:pt idx="887">
                  <c:v>715.24824024370969</c:v>
                </c:pt>
                <c:pt idx="888">
                  <c:v>715.24824024370969</c:v>
                </c:pt>
                <c:pt idx="889">
                  <c:v>715.24824024370969</c:v>
                </c:pt>
                <c:pt idx="890">
                  <c:v>715.24824024370969</c:v>
                </c:pt>
                <c:pt idx="891">
                  <c:v>715.24824024370969</c:v>
                </c:pt>
                <c:pt idx="892">
                  <c:v>715.24824024370969</c:v>
                </c:pt>
                <c:pt idx="893">
                  <c:v>715.24824024370969</c:v>
                </c:pt>
                <c:pt idx="894">
                  <c:v>715.24824024370969</c:v>
                </c:pt>
                <c:pt idx="895">
                  <c:v>715.24824024370969</c:v>
                </c:pt>
                <c:pt idx="896">
                  <c:v>715.24824024370969</c:v>
                </c:pt>
                <c:pt idx="897">
                  <c:v>715.24824024370969</c:v>
                </c:pt>
                <c:pt idx="898">
                  <c:v>715.24824024370969</c:v>
                </c:pt>
                <c:pt idx="899">
                  <c:v>715.24824024370969</c:v>
                </c:pt>
                <c:pt idx="900">
                  <c:v>715.24824024370969</c:v>
                </c:pt>
                <c:pt idx="901">
                  <c:v>715.24824024370969</c:v>
                </c:pt>
                <c:pt idx="902">
                  <c:v>715.24824024370969</c:v>
                </c:pt>
                <c:pt idx="903">
                  <c:v>715.24824024370969</c:v>
                </c:pt>
                <c:pt idx="904">
                  <c:v>715.24824024370969</c:v>
                </c:pt>
                <c:pt idx="905">
                  <c:v>715.24824024370969</c:v>
                </c:pt>
                <c:pt idx="906">
                  <c:v>715.24824024370969</c:v>
                </c:pt>
                <c:pt idx="907">
                  <c:v>715.24824024370969</c:v>
                </c:pt>
                <c:pt idx="908">
                  <c:v>715.24824024370969</c:v>
                </c:pt>
                <c:pt idx="909">
                  <c:v>715.24824024370969</c:v>
                </c:pt>
                <c:pt idx="910">
                  <c:v>715.24824024370969</c:v>
                </c:pt>
                <c:pt idx="911">
                  <c:v>715.24824024370969</c:v>
                </c:pt>
                <c:pt idx="912">
                  <c:v>715.24824024370969</c:v>
                </c:pt>
                <c:pt idx="913">
                  <c:v>715.24824024370969</c:v>
                </c:pt>
                <c:pt idx="914">
                  <c:v>715.24824024370969</c:v>
                </c:pt>
                <c:pt idx="915">
                  <c:v>715.24824024370969</c:v>
                </c:pt>
                <c:pt idx="916">
                  <c:v>715.24824024370969</c:v>
                </c:pt>
                <c:pt idx="917">
                  <c:v>715.24824024370969</c:v>
                </c:pt>
                <c:pt idx="918">
                  <c:v>715.24824024370969</c:v>
                </c:pt>
                <c:pt idx="919">
                  <c:v>715.24824024370969</c:v>
                </c:pt>
                <c:pt idx="920">
                  <c:v>715.24824024370969</c:v>
                </c:pt>
                <c:pt idx="921">
                  <c:v>715.24824024370969</c:v>
                </c:pt>
                <c:pt idx="922">
                  <c:v>715.24824024370969</c:v>
                </c:pt>
                <c:pt idx="923">
                  <c:v>715.24824024370969</c:v>
                </c:pt>
                <c:pt idx="924">
                  <c:v>715.24824024370969</c:v>
                </c:pt>
                <c:pt idx="925">
                  <c:v>715.24824024370969</c:v>
                </c:pt>
                <c:pt idx="926">
                  <c:v>715.24824024370969</c:v>
                </c:pt>
                <c:pt idx="927">
                  <c:v>715.24824024370969</c:v>
                </c:pt>
                <c:pt idx="928">
                  <c:v>715.24824024370969</c:v>
                </c:pt>
                <c:pt idx="929">
                  <c:v>715.24824024370969</c:v>
                </c:pt>
                <c:pt idx="930">
                  <c:v>715.24824024370969</c:v>
                </c:pt>
                <c:pt idx="931">
                  <c:v>715.24824024370969</c:v>
                </c:pt>
                <c:pt idx="932">
                  <c:v>715.24824024370969</c:v>
                </c:pt>
                <c:pt idx="933">
                  <c:v>715.24824024370969</c:v>
                </c:pt>
                <c:pt idx="934">
                  <c:v>715.24824024370969</c:v>
                </c:pt>
                <c:pt idx="935">
                  <c:v>715.24824024370969</c:v>
                </c:pt>
                <c:pt idx="936">
                  <c:v>715.24824024370969</c:v>
                </c:pt>
                <c:pt idx="937">
                  <c:v>715.24824024370969</c:v>
                </c:pt>
                <c:pt idx="938">
                  <c:v>715.24824024370969</c:v>
                </c:pt>
                <c:pt idx="939">
                  <c:v>715.24824024370969</c:v>
                </c:pt>
                <c:pt idx="940">
                  <c:v>715.24824024370969</c:v>
                </c:pt>
                <c:pt idx="941">
                  <c:v>715.24824024370969</c:v>
                </c:pt>
                <c:pt idx="942">
                  <c:v>715.24824024370969</c:v>
                </c:pt>
                <c:pt idx="943">
                  <c:v>715.24824024370969</c:v>
                </c:pt>
                <c:pt idx="944">
                  <c:v>715.24824024370969</c:v>
                </c:pt>
                <c:pt idx="945">
                  <c:v>715.24824024370969</c:v>
                </c:pt>
                <c:pt idx="946">
                  <c:v>715.24824024370969</c:v>
                </c:pt>
                <c:pt idx="947">
                  <c:v>715.24824024370969</c:v>
                </c:pt>
                <c:pt idx="948">
                  <c:v>715.24824024370969</c:v>
                </c:pt>
                <c:pt idx="949">
                  <c:v>715.24824024370969</c:v>
                </c:pt>
                <c:pt idx="950">
                  <c:v>715.24824024370969</c:v>
                </c:pt>
                <c:pt idx="951">
                  <c:v>715.24824024370969</c:v>
                </c:pt>
                <c:pt idx="952">
                  <c:v>715.24824024370969</c:v>
                </c:pt>
                <c:pt idx="953">
                  <c:v>715.24824024370969</c:v>
                </c:pt>
                <c:pt idx="954">
                  <c:v>715.24824024370969</c:v>
                </c:pt>
                <c:pt idx="955">
                  <c:v>715.24824024370969</c:v>
                </c:pt>
                <c:pt idx="956">
                  <c:v>715.24824024370969</c:v>
                </c:pt>
                <c:pt idx="957">
                  <c:v>715.24824024370969</c:v>
                </c:pt>
                <c:pt idx="958">
                  <c:v>715.24824024370969</c:v>
                </c:pt>
                <c:pt idx="959">
                  <c:v>715.24824024370969</c:v>
                </c:pt>
                <c:pt idx="960">
                  <c:v>715.24824024370969</c:v>
                </c:pt>
                <c:pt idx="961">
                  <c:v>715.24824024370969</c:v>
                </c:pt>
                <c:pt idx="962">
                  <c:v>715.24824024370969</c:v>
                </c:pt>
                <c:pt idx="963">
                  <c:v>715.24824024370969</c:v>
                </c:pt>
                <c:pt idx="964">
                  <c:v>715.24824024370969</c:v>
                </c:pt>
                <c:pt idx="965">
                  <c:v>715.24824024370969</c:v>
                </c:pt>
                <c:pt idx="966">
                  <c:v>715.24824024370969</c:v>
                </c:pt>
                <c:pt idx="967">
                  <c:v>715.24824024370969</c:v>
                </c:pt>
                <c:pt idx="968">
                  <c:v>715.24824024370969</c:v>
                </c:pt>
                <c:pt idx="969">
                  <c:v>715.24824024370969</c:v>
                </c:pt>
                <c:pt idx="970">
                  <c:v>715.24824024370969</c:v>
                </c:pt>
                <c:pt idx="971">
                  <c:v>715.24824024370969</c:v>
                </c:pt>
                <c:pt idx="972">
                  <c:v>715.24824024370969</c:v>
                </c:pt>
                <c:pt idx="973">
                  <c:v>715.24824024370969</c:v>
                </c:pt>
                <c:pt idx="974">
                  <c:v>715.24824024370969</c:v>
                </c:pt>
                <c:pt idx="975">
                  <c:v>715.24824024370969</c:v>
                </c:pt>
                <c:pt idx="976">
                  <c:v>715.24824024370969</c:v>
                </c:pt>
                <c:pt idx="977">
                  <c:v>715.24824024370969</c:v>
                </c:pt>
                <c:pt idx="978">
                  <c:v>715.24824024370969</c:v>
                </c:pt>
                <c:pt idx="979">
                  <c:v>715.24824024370969</c:v>
                </c:pt>
                <c:pt idx="980">
                  <c:v>715.24824024370969</c:v>
                </c:pt>
                <c:pt idx="981">
                  <c:v>715.24824024370969</c:v>
                </c:pt>
                <c:pt idx="982">
                  <c:v>715.24824024370969</c:v>
                </c:pt>
                <c:pt idx="983">
                  <c:v>715.24824024370969</c:v>
                </c:pt>
                <c:pt idx="984">
                  <c:v>715.24824024370969</c:v>
                </c:pt>
                <c:pt idx="985">
                  <c:v>715.24824024370969</c:v>
                </c:pt>
                <c:pt idx="986">
                  <c:v>715.24824024370969</c:v>
                </c:pt>
                <c:pt idx="987">
                  <c:v>715.24824024370969</c:v>
                </c:pt>
                <c:pt idx="988">
                  <c:v>715.24824024370969</c:v>
                </c:pt>
                <c:pt idx="989">
                  <c:v>715.24824024370969</c:v>
                </c:pt>
                <c:pt idx="990">
                  <c:v>715.24824024370969</c:v>
                </c:pt>
                <c:pt idx="991">
                  <c:v>715.24824024370969</c:v>
                </c:pt>
                <c:pt idx="992">
                  <c:v>715.24824024370969</c:v>
                </c:pt>
                <c:pt idx="993">
                  <c:v>715.24824024370969</c:v>
                </c:pt>
                <c:pt idx="994">
                  <c:v>715.24824024370969</c:v>
                </c:pt>
                <c:pt idx="995">
                  <c:v>715.24824024370969</c:v>
                </c:pt>
                <c:pt idx="996">
                  <c:v>715.24824024370969</c:v>
                </c:pt>
                <c:pt idx="997">
                  <c:v>715.24824024370969</c:v>
                </c:pt>
                <c:pt idx="998">
                  <c:v>715.24824024370969</c:v>
                </c:pt>
                <c:pt idx="999">
                  <c:v>715.24824024370969</c:v>
                </c:pt>
                <c:pt idx="1000">
                  <c:v>715.24824024370969</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132.07618777215259</c:v>
                </c:pt>
                <c:pt idx="1">
                  <c:v>132.46415871881959</c:v>
                </c:pt>
                <c:pt idx="2">
                  <c:v>132.85167013014541</c:v>
                </c:pt>
                <c:pt idx="3">
                  <c:v>133.2387234524038</c:v>
                </c:pt>
                <c:pt idx="4">
                  <c:v>133.62532012546993</c:v>
                </c:pt>
                <c:pt idx="5">
                  <c:v>134.01146158285914</c:v>
                </c:pt>
                <c:pt idx="6">
                  <c:v>134.3971492517656</c:v>
                </c:pt>
                <c:pt idx="7">
                  <c:v>134.78238455310046</c:v>
                </c:pt>
                <c:pt idx="8">
                  <c:v>135.16716890152978</c:v>
                </c:pt>
                <c:pt idx="9">
                  <c:v>135.55150370551229</c:v>
                </c:pt>
                <c:pt idx="10">
                  <c:v>135.93539036733668</c:v>
                </c:pt>
                <c:pt idx="11">
                  <c:v>136.31883027913673</c:v>
                </c:pt>
                <c:pt idx="12">
                  <c:v>136.70182481897919</c:v>
                </c:pt>
                <c:pt idx="13">
                  <c:v>137.08437535507289</c:v>
                </c:pt>
                <c:pt idx="14">
                  <c:v>137.46648324990289</c:v>
                </c:pt>
                <c:pt idx="15">
                  <c:v>137.84814986026279</c:v>
                </c:pt>
                <c:pt idx="16">
                  <c:v>138.22937653728698</c:v>
                </c:pt>
                <c:pt idx="17">
                  <c:v>138.61016462648254</c:v>
                </c:pt>
                <c:pt idx="18">
                  <c:v>138.99051546776101</c:v>
                </c:pt>
                <c:pt idx="19">
                  <c:v>139.3704303954699</c:v>
                </c:pt>
                <c:pt idx="20">
                  <c:v>139.74991073842384</c:v>
                </c:pt>
                <c:pt idx="21">
                  <c:v>140.12895782196091</c:v>
                </c:pt>
                <c:pt idx="22">
                  <c:v>140.50757296996304</c:v>
                </c:pt>
                <c:pt idx="23">
                  <c:v>140.88575750278869</c:v>
                </c:pt>
                <c:pt idx="24">
                  <c:v>141.26351273524136</c:v>
                </c:pt>
                <c:pt idx="25">
                  <c:v>141.64083997660154</c:v>
                </c:pt>
                <c:pt idx="26">
                  <c:v>142.01774053065833</c:v>
                </c:pt>
                <c:pt idx="27">
                  <c:v>142.39421569574097</c:v>
                </c:pt>
                <c:pt idx="28">
                  <c:v>142.77026676475003</c:v>
                </c:pt>
                <c:pt idx="29">
                  <c:v>143.14589502518839</c:v>
                </c:pt>
                <c:pt idx="30">
                  <c:v>143.52110175919211</c:v>
                </c:pt>
                <c:pt idx="31">
                  <c:v>143.89588824356088</c:v>
                </c:pt>
                <c:pt idx="32">
                  <c:v>144.27025574978845</c:v>
                </c:pt>
                <c:pt idx="33">
                  <c:v>144.64420554409278</c:v>
                </c:pt>
                <c:pt idx="34">
                  <c:v>145.01773888744592</c:v>
                </c:pt>
                <c:pt idx="35">
                  <c:v>145.39085703560363</c:v>
                </c:pt>
                <c:pt idx="36">
                  <c:v>145.7635612391351</c:v>
                </c:pt>
                <c:pt idx="37">
                  <c:v>146.13585274345201</c:v>
                </c:pt>
                <c:pt idx="38">
                  <c:v>146.5077327888377</c:v>
                </c:pt>
                <c:pt idx="39">
                  <c:v>146.87920261047611</c:v>
                </c:pt>
                <c:pt idx="40">
                  <c:v>147.2502634384804</c:v>
                </c:pt>
                <c:pt idx="41">
                  <c:v>147.62091649792137</c:v>
                </c:pt>
                <c:pt idx="42">
                  <c:v>147.99116300885581</c:v>
                </c:pt>
                <c:pt idx="43">
                  <c:v>148.36100418635453</c:v>
                </c:pt>
                <c:pt idx="44">
                  <c:v>148.7304412405303</c:v>
                </c:pt>
                <c:pt idx="45">
                  <c:v>149.09947537656544</c:v>
                </c:pt>
                <c:pt idx="46">
                  <c:v>149.46810779473938</c:v>
                </c:pt>
                <c:pt idx="47">
                  <c:v>149.83633969045593</c:v>
                </c:pt>
                <c:pt idx="48">
                  <c:v>150.20417225427042</c:v>
                </c:pt>
                <c:pt idx="49">
                  <c:v>150.57160667191656</c:v>
                </c:pt>
                <c:pt idx="50">
                  <c:v>150.93864412433328</c:v>
                </c:pt>
                <c:pt idx="51">
                  <c:v>151.30528578769113</c:v>
                </c:pt>
                <c:pt idx="52">
                  <c:v>151.67153283341881</c:v>
                </c:pt>
                <c:pt idx="53">
                  <c:v>152.03738642822921</c:v>
                </c:pt>
                <c:pt idx="54">
                  <c:v>152.40284773414552</c:v>
                </c:pt>
                <c:pt idx="55">
                  <c:v>152.76791790852698</c:v>
                </c:pt>
                <c:pt idx="56">
                  <c:v>153.13259810409457</c:v>
                </c:pt>
                <c:pt idx="57">
                  <c:v>153.49688946895645</c:v>
                </c:pt>
                <c:pt idx="58">
                  <c:v>153.86079314663331</c:v>
                </c:pt>
                <c:pt idx="59">
                  <c:v>154.2243102760834</c:v>
                </c:pt>
                <c:pt idx="60">
                  <c:v>154.58744199172759</c:v>
                </c:pt>
                <c:pt idx="61">
                  <c:v>154.95018942347403</c:v>
                </c:pt>
                <c:pt idx="62">
                  <c:v>155.3125536967429</c:v>
                </c:pt>
                <c:pt idx="63">
                  <c:v>155.67453593249073</c:v>
                </c:pt>
                <c:pt idx="64">
                  <c:v>156.03613724723476</c:v>
                </c:pt>
                <c:pt idx="65">
                  <c:v>156.39735875307699</c:v>
                </c:pt>
                <c:pt idx="66">
                  <c:v>156.75820155772817</c:v>
                </c:pt>
                <c:pt idx="67">
                  <c:v>157.11866676453161</c:v>
                </c:pt>
                <c:pt idx="68">
                  <c:v>157.47875547248674</c:v>
                </c:pt>
                <c:pt idx="69">
                  <c:v>157.83846877627261</c:v>
                </c:pt>
                <c:pt idx="70">
                  <c:v>158.19780776627118</c:v>
                </c:pt>
                <c:pt idx="71">
                  <c:v>158.55677352859053</c:v>
                </c:pt>
                <c:pt idx="72">
                  <c:v>158.91536714508777</c:v>
                </c:pt>
                <c:pt idx="73">
                  <c:v>159.27358969339198</c:v>
                </c:pt>
                <c:pt idx="74">
                  <c:v>159.63144224692681</c:v>
                </c:pt>
                <c:pt idx="75">
                  <c:v>159.98892587493305</c:v>
                </c:pt>
                <c:pt idx="76">
                  <c:v>160.34604164249103</c:v>
                </c:pt>
                <c:pt idx="77">
                  <c:v>160.70279061054282</c:v>
                </c:pt>
                <c:pt idx="78">
                  <c:v>161.05917383591435</c:v>
                </c:pt>
                <c:pt idx="79">
                  <c:v>161.41519237133735</c:v>
                </c:pt>
                <c:pt idx="80">
                  <c:v>161.7708472654711</c:v>
                </c:pt>
                <c:pt idx="81">
                  <c:v>162.12613956292415</c:v>
                </c:pt>
                <c:pt idx="82">
                  <c:v>162.48107030427576</c:v>
                </c:pt>
                <c:pt idx="83">
                  <c:v>162.83564052609731</c:v>
                </c:pt>
                <c:pt idx="84">
                  <c:v>163.18985126097351</c:v>
                </c:pt>
                <c:pt idx="85">
                  <c:v>163.54370353752344</c:v>
                </c:pt>
                <c:pt idx="86">
                  <c:v>163.89719838042157</c:v>
                </c:pt>
                <c:pt idx="87">
                  <c:v>164.25033681041847</c:v>
                </c:pt>
                <c:pt idx="88">
                  <c:v>164.6031198443616</c:v>
                </c:pt>
                <c:pt idx="89">
                  <c:v>164.95554849521574</c:v>
                </c:pt>
                <c:pt idx="90">
                  <c:v>165.30762377208339</c:v>
                </c:pt>
                <c:pt idx="91">
                  <c:v>165.6593466802251</c:v>
                </c:pt>
                <c:pt idx="92">
                  <c:v>166.01071822107954</c:v>
                </c:pt>
                <c:pt idx="93">
                  <c:v>166.36173939228357</c:v>
                </c:pt>
                <c:pt idx="94">
                  <c:v>166.712411187692</c:v>
                </c:pt>
                <c:pt idx="95">
                  <c:v>167.06273459739745</c:v>
                </c:pt>
                <c:pt idx="96">
                  <c:v>167.41271060774986</c:v>
                </c:pt>
                <c:pt idx="97">
                  <c:v>167.76234020137599</c:v>
                </c:pt>
                <c:pt idx="98">
                  <c:v>168.11162435719888</c:v>
                </c:pt>
                <c:pt idx="99">
                  <c:v>168.46056405045695</c:v>
                </c:pt>
                <c:pt idx="100">
                  <c:v>168.80916025272316</c:v>
                </c:pt>
                <c:pt idx="101">
                  <c:v>172.27630524421969</c:v>
                </c:pt>
                <c:pt idx="102">
                  <c:v>175.70972417344922</c:v>
                </c:pt>
                <c:pt idx="103">
                  <c:v>179.11035532747454</c:v>
                </c:pt>
                <c:pt idx="104">
                  <c:v>182.47910269682873</c:v>
                </c:pt>
                <c:pt idx="105">
                  <c:v>185.81683769017872</c:v>
                </c:pt>
                <c:pt idx="106">
                  <c:v>189.12440074307258</c:v>
                </c:pt>
                <c:pt idx="107">
                  <c:v>192.40260282855323</c:v>
                </c:pt>
                <c:pt idx="108">
                  <c:v>195.65222687675839</c:v>
                </c:pt>
                <c:pt idx="109">
                  <c:v>198.87402911002778</c:v>
                </c:pt>
                <c:pt idx="110">
                  <c:v>202.06874029949614</c:v>
                </c:pt>
                <c:pt idx="111">
                  <c:v>205.23706694865999</c:v>
                </c:pt>
                <c:pt idx="112">
                  <c:v>208.37969240895956</c:v>
                </c:pt>
                <c:pt idx="113">
                  <c:v>211.49727793201367</c:v>
                </c:pt>
                <c:pt idx="114">
                  <c:v>214.59046366277627</c:v>
                </c:pt>
                <c:pt idx="115">
                  <c:v>217.65986957754842</c:v>
                </c:pt>
                <c:pt idx="116">
                  <c:v>220.70609637047428</c:v>
                </c:pt>
                <c:pt idx="117">
                  <c:v>223.72972629187043</c:v>
                </c:pt>
                <c:pt idx="118">
                  <c:v>226.73132394148297</c:v>
                </c:pt>
                <c:pt idx="119">
                  <c:v>229.7114370195344</c:v>
                </c:pt>
                <c:pt idx="120">
                  <c:v>232.6705970382084</c:v>
                </c:pt>
                <c:pt idx="121">
                  <c:v>235.60931999602494</c:v>
                </c:pt>
                <c:pt idx="122">
                  <c:v>238.52810701737914</c:v>
                </c:pt>
                <c:pt idx="123">
                  <c:v>241.42744495935219</c:v>
                </c:pt>
                <c:pt idx="124">
                  <c:v>244.30780698775052</c:v>
                </c:pt>
                <c:pt idx="125">
                  <c:v>247.16965312419092</c:v>
                </c:pt>
                <c:pt idx="126">
                  <c:v>250.0134307659192</c:v>
                </c:pt>
                <c:pt idx="127">
                  <c:v>252.83957517993255</c:v>
                </c:pt>
                <c:pt idx="128">
                  <c:v>255.64850997286541</c:v>
                </c:pt>
                <c:pt idx="129">
                  <c:v>258.44064753799705</c:v>
                </c:pt>
                <c:pt idx="130">
                  <c:v>261.21638948064594</c:v>
                </c:pt>
                <c:pt idx="131">
                  <c:v>263.97612702312802</c:v>
                </c:pt>
                <c:pt idx="132">
                  <c:v>266.7202413903758</c:v>
                </c:pt>
                <c:pt idx="133">
                  <c:v>269.44910417723969</c:v>
                </c:pt>
                <c:pt idx="134">
                  <c:v>272.16307769842308</c:v>
                </c:pt>
                <c:pt idx="135">
                  <c:v>274.86251532193785</c:v>
                </c:pt>
                <c:pt idx="136">
                  <c:v>277.54776178690548</c:v>
                </c:pt>
                <c:pt idx="137">
                  <c:v>280.21915350647203</c:v>
                </c:pt>
                <c:pt idx="138">
                  <c:v>282.87701885655247</c:v>
                </c:pt>
                <c:pt idx="139">
                  <c:v>285.52167845106874</c:v>
                </c:pt>
                <c:pt idx="140">
                  <c:v>288.15344540429925</c:v>
                </c:pt>
                <c:pt idx="141">
                  <c:v>290.77262558091263</c:v>
                </c:pt>
                <c:pt idx="142">
                  <c:v>293.37951783421647</c:v>
                </c:pt>
                <c:pt idx="143">
                  <c:v>295.97441423311159</c:v>
                </c:pt>
                <c:pt idx="144">
                  <c:v>298.55760027820418</c:v>
                </c:pt>
                <c:pt idx="145">
                  <c:v>301.12935510749168</c:v>
                </c:pt>
                <c:pt idx="146">
                  <c:v>303.68995169200338</c:v>
                </c:pt>
                <c:pt idx="147">
                  <c:v>306.23965702174274</c:v>
                </c:pt>
                <c:pt idx="148">
                  <c:v>308.77873228224581</c:v>
                </c:pt>
                <c:pt idx="149">
                  <c:v>311.30743302203905</c:v>
                </c:pt>
                <c:pt idx="150">
                  <c:v>313.82600931124767</c:v>
                </c:pt>
                <c:pt idx="151">
                  <c:v>316.33470589157673</c:v>
                </c:pt>
                <c:pt idx="152">
                  <c:v>318.83376231785581</c:v>
                </c:pt>
                <c:pt idx="153">
                  <c:v>321.3234130913097</c:v>
                </c:pt>
                <c:pt idx="154">
                  <c:v>323.80388778468716</c:v>
                </c:pt>
                <c:pt idx="155">
                  <c:v>326.27541115935088</c:v>
                </c:pt>
                <c:pt idx="156">
                  <c:v>328.73820327440114</c:v>
                </c:pt>
                <c:pt idx="157">
                  <c:v>331.19247958787753</c:v>
                </c:pt>
                <c:pt idx="158">
                  <c:v>333.63845105005089</c:v>
                </c:pt>
                <c:pt idx="159">
                  <c:v>336.07632418878836</c:v>
                </c:pt>
                <c:pt idx="160">
                  <c:v>338.5063011869434</c:v>
                </c:pt>
                <c:pt idx="161">
                  <c:v>340.92857995168981</c:v>
                </c:pt>
                <c:pt idx="162">
                  <c:v>343.34335417568894</c:v>
                </c:pt>
                <c:pt idx="163">
                  <c:v>345.75081338994528</c:v>
                </c:pt>
                <c:pt idx="164">
                  <c:v>348.15114300817436</c:v>
                </c:pt>
                <c:pt idx="165">
                  <c:v>350.54452436247431</c:v>
                </c:pt>
                <c:pt idx="166">
                  <c:v>352.93113473006144</c:v>
                </c:pt>
                <c:pt idx="167">
                  <c:v>355.31114735079882</c:v>
                </c:pt>
                <c:pt idx="168">
                  <c:v>357.68473143521913</c:v>
                </c:pt>
                <c:pt idx="169">
                  <c:v>360.05205216271713</c:v>
                </c:pt>
                <c:pt idx="170">
                  <c:v>362.41327066956501</c:v>
                </c:pt>
                <c:pt idx="171">
                  <c:v>364.76854402638889</c:v>
                </c:pt>
                <c:pt idx="172">
                  <c:v>367.1180252047356</c:v>
                </c:pt>
                <c:pt idx="173">
                  <c:v>369.46186303236129</c:v>
                </c:pt>
                <c:pt idx="174">
                  <c:v>371.80020213688772</c:v>
                </c:pt>
                <c:pt idx="175">
                  <c:v>374.13318287750394</c:v>
                </c:pt>
                <c:pt idx="176">
                  <c:v>376.46094126444149</c:v>
                </c:pt>
                <c:pt idx="177">
                  <c:v>378.78360886602883</c:v>
                </c:pt>
                <c:pt idx="178">
                  <c:v>381.10131270323524</c:v>
                </c:pt>
                <c:pt idx="179">
                  <c:v>383.41417513175674</c:v>
                </c:pt>
                <c:pt idx="180">
                  <c:v>385.72231371187655</c:v>
                </c:pt>
                <c:pt idx="181">
                  <c:v>388.02584106655843</c:v>
                </c:pt>
                <c:pt idx="182">
                  <c:v>390.3248647285057</c:v>
                </c:pt>
                <c:pt idx="183">
                  <c:v>392.61948697724381</c:v>
                </c:pt>
                <c:pt idx="184">
                  <c:v>394.90980466765797</c:v>
                </c:pt>
                <c:pt idx="185">
                  <c:v>397.19590905183952</c:v>
                </c:pt>
                <c:pt idx="186">
                  <c:v>399.47788559655015</c:v>
                </c:pt>
                <c:pt idx="187">
                  <c:v>401.75581379909164</c:v>
                </c:pt>
                <c:pt idx="188">
                  <c:v>404.02976700484828</c:v>
                </c:pt>
                <c:pt idx="189">
                  <c:v>406.29981223021838</c:v>
                </c:pt>
                <c:pt idx="190">
                  <c:v>408.56600999504036</c:v>
                </c:pt>
                <c:pt idx="191">
                  <c:v>410.82841416890767</c:v>
                </c:pt>
                <c:pt idx="192">
                  <c:v>413.08707183591571</c:v>
                </c:pt>
                <c:pt idx="193">
                  <c:v>415.34202318236061</c:v>
                </c:pt>
                <c:pt idx="194">
                  <c:v>417.59330141168067</c:v>
                </c:pt>
                <c:pt idx="195">
                  <c:v>419.84093269049043</c:v>
                </c:pt>
                <c:pt idx="196">
                  <c:v>422.08493612889799</c:v>
                </c:pt>
                <c:pt idx="197">
                  <c:v>424.32532379745112</c:v>
                </c:pt>
                <c:pt idx="198">
                  <c:v>426.5621007820605</c:v>
                </c:pt>
                <c:pt idx="199">
                  <c:v>428.79526527716524</c:v>
                </c:pt>
                <c:pt idx="200">
                  <c:v>431.02480871629837</c:v>
                </c:pt>
                <c:pt idx="201">
                  <c:v>433.25071593815727</c:v>
                </c:pt>
                <c:pt idx="202">
                  <c:v>435.47296538534755</c:v>
                </c:pt>
                <c:pt idx="203">
                  <c:v>437.69152933220073</c:v>
                </c:pt>
                <c:pt idx="204">
                  <c:v>439.90637413750846</c:v>
                </c:pt>
                <c:pt idx="205">
                  <c:v>442.11746051767415</c:v>
                </c:pt>
                <c:pt idx="206">
                  <c:v>444.32474383566114</c:v>
                </c:pt>
                <c:pt idx="207">
                  <c:v>446.52817440118844</c:v>
                </c:pt>
                <c:pt idx="208">
                  <c:v>448.72769777786078</c:v>
                </c:pt>
                <c:pt idx="209">
                  <c:v>450.92325509327969</c:v>
                </c:pt>
                <c:pt idx="210">
                  <c:v>453.11478334862704</c:v>
                </c:pt>
                <c:pt idx="211">
                  <c:v>455.30221572470322</c:v>
                </c:pt>
                <c:pt idx="212">
                  <c:v>457.4854818819062</c:v>
                </c:pt>
                <c:pt idx="213">
                  <c:v>459.66450825213076</c:v>
                </c:pt>
                <c:pt idx="214">
                  <c:v>461.83921832102703</c:v>
                </c:pt>
                <c:pt idx="215">
                  <c:v>464.00953289947466</c:v>
                </c:pt>
                <c:pt idx="216">
                  <c:v>466.17537038349354</c:v>
                </c:pt>
                <c:pt idx="217">
                  <c:v>468.33664700212461</c:v>
                </c:pt>
                <c:pt idx="218">
                  <c:v>470.49327705307309</c:v>
                </c:pt>
                <c:pt idx="219">
                  <c:v>472.64517312611673</c:v>
                </c:pt>
                <c:pt idx="220">
                  <c:v>474.79224631444737</c:v>
                </c:pt>
                <c:pt idx="221">
                  <c:v>476.93440641424041</c:v>
                </c:pt>
                <c:pt idx="222">
                  <c:v>479.07156211283967</c:v>
                </c:pt>
                <c:pt idx="223">
                  <c:v>481.20362116601075</c:v>
                </c:pt>
                <c:pt idx="224">
                  <c:v>483.33049056475733</c:v>
                </c:pt>
                <c:pt idx="225">
                  <c:v>485.45207669221918</c:v>
                </c:pt>
                <c:pt idx="226">
                  <c:v>487.56828547117897</c:v>
                </c:pt>
                <c:pt idx="227">
                  <c:v>489.67902250270345</c:v>
                </c:pt>
                <c:pt idx="228">
                  <c:v>491.78419319643427</c:v>
                </c:pt>
                <c:pt idx="229">
                  <c:v>493.88370289302622</c:v>
                </c:pt>
                <c:pt idx="230">
                  <c:v>495.97745697921096</c:v>
                </c:pt>
                <c:pt idx="231">
                  <c:v>498.06536099594001</c:v>
                </c:pt>
                <c:pt idx="232">
                  <c:v>500.14732074003649</c:v>
                </c:pt>
                <c:pt idx="233">
                  <c:v>502.22324235975782</c:v>
                </c:pt>
                <c:pt idx="234">
                  <c:v>504.29303244464757</c:v>
                </c:pt>
                <c:pt idx="235">
                  <c:v>506.35659811002773</c:v>
                </c:pt>
                <c:pt idx="236">
                  <c:v>508.41384707645909</c:v>
                </c:pt>
                <c:pt idx="237">
                  <c:v>510.46468774447317</c:v>
                </c:pt>
                <c:pt idx="238">
                  <c:v>512.50902926485765</c:v>
                </c:pt>
                <c:pt idx="239">
                  <c:v>514.54678160475521</c:v>
                </c:pt>
                <c:pt idx="240">
                  <c:v>516.5778556098179</c:v>
                </c:pt>
                <c:pt idx="241">
                  <c:v>518.60216306263806</c:v>
                </c:pt>
                <c:pt idx="242">
                  <c:v>520.61961673766348</c:v>
                </c:pt>
                <c:pt idx="243">
                  <c:v>522.63013045278547</c:v>
                </c:pt>
                <c:pt idx="244">
                  <c:v>524.63361911777656</c:v>
                </c:pt>
                <c:pt idx="245">
                  <c:v>526.62999877973994</c:v>
                </c:pt>
                <c:pt idx="246">
                  <c:v>528.61918666572149</c:v>
                </c:pt>
                <c:pt idx="247">
                  <c:v>530.60110122262347</c:v>
                </c:pt>
                <c:pt idx="248">
                  <c:v>532.5756621545496</c:v>
                </c:pt>
                <c:pt idx="249">
                  <c:v>534.54279045770079</c:v>
                </c:pt>
                <c:pt idx="250">
                  <c:v>536.50240845293376</c:v>
                </c:pt>
                <c:pt idx="251">
                  <c:v>538.45443981608662</c:v>
                </c:pt>
                <c:pt idx="252">
                  <c:v>540.39880960616733</c:v>
                </c:pt>
                <c:pt idx="253">
                  <c:v>542.3354442914964</c:v>
                </c:pt>
                <c:pt idx="254">
                  <c:v>544.26427177388871</c:v>
                </c:pt>
                <c:pt idx="255">
                  <c:v>546.18522141095275</c:v>
                </c:pt>
                <c:pt idx="256">
                  <c:v>548.09822403658359</c:v>
                </c:pt>
                <c:pt idx="257">
                  <c:v>550.00321197971846</c:v>
                </c:pt>
                <c:pt idx="258">
                  <c:v>551.90011908142208</c:v>
                </c:pt>
                <c:pt idx="259">
                  <c:v>553.7888807103642</c:v>
                </c:pt>
                <c:pt idx="260">
                  <c:v>555.66943377674897</c:v>
                </c:pt>
                <c:pt idx="261">
                  <c:v>557.54171674475231</c:v>
                </c:pt>
                <c:pt idx="262">
                  <c:v>559.40566964352092</c:v>
                </c:pt>
                <c:pt idx="263">
                  <c:v>561.26123407678517</c:v>
                </c:pt>
                <c:pt idx="264">
                  <c:v>563.10835323113349</c:v>
                </c:pt>
                <c:pt idx="265">
                  <c:v>564.94697188299597</c:v>
                </c:pt>
                <c:pt idx="266">
                  <c:v>566.77703640438199</c:v>
                </c:pt>
                <c:pt idx="267">
                  <c:v>568.59849476741533</c:v>
                </c:pt>
                <c:pt idx="268">
                  <c:v>570.41129654770828</c:v>
                </c:pt>
                <c:pt idx="269">
                  <c:v>572.21539292661464</c:v>
                </c:pt>
                <c:pt idx="270">
                  <c:v>574.01073669240145</c:v>
                </c:pt>
                <c:pt idx="271">
                  <c:v>575.79728224037615</c:v>
                </c:pt>
                <c:pt idx="272">
                  <c:v>577.57498557200597</c:v>
                </c:pt>
                <c:pt idx="273">
                  <c:v>579.3438042930652</c:v>
                </c:pt>
                <c:pt idx="274">
                  <c:v>581.10369761084473</c:v>
                </c:pt>
                <c:pt idx="275">
                  <c:v>582.85462633045665</c:v>
                </c:pt>
                <c:pt idx="276">
                  <c:v>584.59655285026793</c:v>
                </c:pt>
                <c:pt idx="277">
                  <c:v>586.32944115649354</c:v>
                </c:pt>
                <c:pt idx="278">
                  <c:v>588.05325681698139</c:v>
                </c:pt>
                <c:pt idx="279">
                  <c:v>589.76796697421821</c:v>
                </c:pt>
                <c:pt idx="280">
                  <c:v>591.47354033758745</c:v>
                </c:pt>
                <c:pt idx="281">
                  <c:v>593.16994717490638</c:v>
                </c:pt>
                <c:pt idx="282">
                  <c:v>594.85715930327285</c:v>
                </c:pt>
                <c:pt idx="283">
                  <c:v>596.53515007924773</c:v>
                </c:pt>
                <c:pt idx="284">
                  <c:v>598.2038943884013</c:v>
                </c:pt>
                <c:pt idx="285">
                  <c:v>599.8633686342497</c:v>
                </c:pt>
                <c:pt idx="286">
                  <c:v>601.51355072660829</c:v>
                </c:pt>
                <c:pt idx="287">
                  <c:v>603.15442006938622</c:v>
                </c:pt>
                <c:pt idx="288">
                  <c:v>604.78595754784862</c:v>
                </c:pt>
                <c:pt idx="289">
                  <c:v>606.40814551537028</c:v>
                </c:pt>
                <c:pt idx="290">
                  <c:v>608.02096777970496</c:v>
                </c:pt>
                <c:pt idx="291">
                  <c:v>609.62440958879404</c:v>
                </c:pt>
                <c:pt idx="292">
                  <c:v>611.21845761613793</c:v>
                </c:pt>
                <c:pt idx="293">
                  <c:v>612.8030999457518</c:v>
                </c:pt>
                <c:pt idx="294">
                  <c:v>614.37832605672975</c:v>
                </c:pt>
                <c:pt idx="295">
                  <c:v>615.94412680743676</c:v>
                </c:pt>
                <c:pt idx="296">
                  <c:v>617.50049441935187</c:v>
                </c:pt>
                <c:pt idx="297">
                  <c:v>619.0474224605822</c:v>
                </c:pt>
                <c:pt idx="298">
                  <c:v>620.58490582906813</c:v>
                </c:pt>
                <c:pt idx="299">
                  <c:v>622.11294073550062</c:v>
                </c:pt>
                <c:pt idx="300">
                  <c:v>623.63152468596843</c:v>
                </c:pt>
                <c:pt idx="301">
                  <c:v>625.14065646435643</c:v>
                </c:pt>
                <c:pt idx="302">
                  <c:v>626.64033611451157</c:v>
                </c:pt>
                <c:pt idx="303">
                  <c:v>628.13056492219573</c:v>
                </c:pt>
                <c:pt idx="304">
                  <c:v>629.61134539684326</c:v>
                </c:pt>
                <c:pt idx="305">
                  <c:v>631.08268125314032</c:v>
                </c:pt>
                <c:pt idx="306">
                  <c:v>632.54457739244197</c:v>
                </c:pt>
                <c:pt idx="307">
                  <c:v>633.99703988404531</c:v>
                </c:pt>
                <c:pt idx="308">
                  <c:v>635.44007594633274</c:v>
                </c:pt>
                <c:pt idx="309">
                  <c:v>636.87369392780261</c:v>
                </c:pt>
                <c:pt idx="310">
                  <c:v>638.2979032880005</c:v>
                </c:pt>
                <c:pt idx="311">
                  <c:v>639.71271457836792</c:v>
                </c:pt>
                <c:pt idx="312">
                  <c:v>641.11813942302115</c:v>
                </c:pt>
                <c:pt idx="313">
                  <c:v>642.51419049947492</c:v>
                </c:pt>
                <c:pt idx="314">
                  <c:v>643.900881519324</c:v>
                </c:pt>
                <c:pt idx="315">
                  <c:v>645.27822720889594</c:v>
                </c:pt>
                <c:pt idx="316">
                  <c:v>646.64624328988793</c:v>
                </c:pt>
                <c:pt idx="317">
                  <c:v>648.00494645999913</c:v>
                </c:pt>
                <c:pt idx="318">
                  <c:v>649.35435437357137</c:v>
                </c:pt>
                <c:pt idx="319">
                  <c:v>650.69448562224875</c:v>
                </c:pt>
                <c:pt idx="320">
                  <c:v>652.02535971566829</c:v>
                </c:pt>
                <c:pt idx="321">
                  <c:v>653.34699706219078</c:v>
                </c:pt>
                <c:pt idx="322">
                  <c:v>654.65941894968375</c:v>
                </c:pt>
                <c:pt idx="323">
                  <c:v>655.96264752636534</c:v>
                </c:pt>
                <c:pt idx="324">
                  <c:v>657.25670578171901</c:v>
                </c:pt>
                <c:pt idx="325">
                  <c:v>658.54161752748848</c:v>
                </c:pt>
                <c:pt idx="326">
                  <c:v>659.81740737876089</c:v>
                </c:pt>
                <c:pt idx="327">
                  <c:v>661.0841007351479</c:v>
                </c:pt>
                <c:pt idx="328">
                  <c:v>662.34172376207152</c:v>
                </c:pt>
                <c:pt idx="329">
                  <c:v>663.59030337216359</c:v>
                </c:pt>
                <c:pt idx="330">
                  <c:v>664.82986720678514</c:v>
                </c:pt>
                <c:pt idx="331">
                  <c:v>666.06044361767374</c:v>
                </c:pt>
                <c:pt idx="332">
                  <c:v>667.28206164872495</c:v>
                </c:pt>
                <c:pt idx="333">
                  <c:v>668.4947510179145</c:v>
                </c:pt>
                <c:pt idx="334">
                  <c:v>669.6985420993675</c:v>
                </c:pt>
                <c:pt idx="335">
                  <c:v>670.89346590558011</c:v>
                </c:pt>
                <c:pt idx="336">
                  <c:v>672.07955406979909</c:v>
                </c:pt>
                <c:pt idx="337">
                  <c:v>673.25683882856504</c:v>
                </c:pt>
                <c:pt idx="338">
                  <c:v>674.42535300442353</c:v>
                </c:pt>
                <c:pt idx="339">
                  <c:v>675.58512998880929</c:v>
                </c:pt>
                <c:pt idx="340">
                  <c:v>676.7362037251072</c:v>
                </c:pt>
                <c:pt idx="341">
                  <c:v>677.87860869189467</c:v>
                </c:pt>
                <c:pt idx="342">
                  <c:v>679.01237988636922</c:v>
                </c:pt>
                <c:pt idx="343">
                  <c:v>680.1375528079642</c:v>
                </c:pt>
                <c:pt idx="344">
                  <c:v>681.25416344215637</c:v>
                </c:pt>
                <c:pt idx="345">
                  <c:v>682.36224824446879</c:v>
                </c:pt>
                <c:pt idx="346">
                  <c:v>683.46184412467073</c:v>
                </c:pt>
                <c:pt idx="347">
                  <c:v>684.55298843117839</c:v>
                </c:pt>
                <c:pt idx="348">
                  <c:v>685.63571893565756</c:v>
                </c:pt>
                <c:pt idx="349">
                  <c:v>686.71007381783159</c:v>
                </c:pt>
                <c:pt idx="350">
                  <c:v>687.77609165049557</c:v>
                </c:pt>
                <c:pt idx="351">
                  <c:v>688.83381138473919</c:v>
                </c:pt>
                <c:pt idx="352">
                  <c:v>689.88327233537871</c:v>
                </c:pt>
                <c:pt idx="353">
                  <c:v>690.92451416660106</c:v>
                </c:pt>
                <c:pt idx="354">
                  <c:v>691.95757687781918</c:v>
                </c:pt>
                <c:pt idx="355">
                  <c:v>692.98250078974127</c:v>
                </c:pt>
                <c:pt idx="356">
                  <c:v>693.99932653065355</c:v>
                </c:pt>
                <c:pt idx="357">
                  <c:v>695.00809502291793</c:v>
                </c:pt>
                <c:pt idx="358">
                  <c:v>696.0088474696845</c:v>
                </c:pt>
                <c:pt idx="359">
                  <c:v>697.00162534181914</c:v>
                </c:pt>
                <c:pt idx="360">
                  <c:v>697.98647036504678</c:v>
                </c:pt>
                <c:pt idx="361">
                  <c:v>698.96342450730981</c:v>
                </c:pt>
                <c:pt idx="362">
                  <c:v>699.93252996634203</c:v>
                </c:pt>
                <c:pt idx="363">
                  <c:v>700.89382915745728</c:v>
                </c:pt>
                <c:pt idx="364">
                  <c:v>701.84736470155235</c:v>
                </c:pt>
                <c:pt idx="365">
                  <c:v>702.79317941332442</c:v>
                </c:pt>
                <c:pt idx="366">
                  <c:v>703.73131628970134</c:v>
                </c:pt>
                <c:pt idx="367">
                  <c:v>704.66181849848454</c:v>
                </c:pt>
                <c:pt idx="368">
                  <c:v>705.58472936720375</c:v>
                </c:pt>
                <c:pt idx="369">
                  <c:v>706.50009237218194</c:v>
                </c:pt>
                <c:pt idx="370">
                  <c:v>707.40795112781029</c:v>
                </c:pt>
                <c:pt idx="371">
                  <c:v>708.30834937603129</c:v>
                </c:pt>
                <c:pt idx="372">
                  <c:v>709.20133097602866</c:v>
                </c:pt>
                <c:pt idx="373">
                  <c:v>710.0869398941237</c:v>
                </c:pt>
                <c:pt idx="374">
                  <c:v>710.96522019387544</c:v>
                </c:pt>
                <c:pt idx="375">
                  <c:v>711.83621602638345</c:v>
                </c:pt>
                <c:pt idx="376">
                  <c:v>712.69997162079244</c:v>
                </c:pt>
                <c:pt idx="377">
                  <c:v>713.55653127499579</c:v>
                </c:pt>
                <c:pt idx="378">
                  <c:v>714.40593934653748</c:v>
                </c:pt>
                <c:pt idx="379">
                  <c:v>715.24824024370969</c:v>
                </c:pt>
                <c:pt idx="380">
                  <c:v>715.24824024370969</c:v>
                </c:pt>
                <c:pt idx="381">
                  <c:v>715.24824024370969</c:v>
                </c:pt>
                <c:pt idx="382">
                  <c:v>715.24824024370969</c:v>
                </c:pt>
                <c:pt idx="383">
                  <c:v>715.24824024370969</c:v>
                </c:pt>
                <c:pt idx="384">
                  <c:v>715.24824024370969</c:v>
                </c:pt>
                <c:pt idx="385">
                  <c:v>715.24824024370969</c:v>
                </c:pt>
                <c:pt idx="386">
                  <c:v>715.24824024370969</c:v>
                </c:pt>
                <c:pt idx="387">
                  <c:v>715.24824024370969</c:v>
                </c:pt>
                <c:pt idx="388">
                  <c:v>715.24824024370969</c:v>
                </c:pt>
                <c:pt idx="389">
                  <c:v>715.24824024370969</c:v>
                </c:pt>
                <c:pt idx="390">
                  <c:v>715.24824024370969</c:v>
                </c:pt>
                <c:pt idx="391">
                  <c:v>715.24824024370969</c:v>
                </c:pt>
                <c:pt idx="392">
                  <c:v>715.24824024370969</c:v>
                </c:pt>
                <c:pt idx="393">
                  <c:v>715.24824024370969</c:v>
                </c:pt>
                <c:pt idx="394">
                  <c:v>715.24824024370969</c:v>
                </c:pt>
                <c:pt idx="395">
                  <c:v>715.24824024370969</c:v>
                </c:pt>
                <c:pt idx="396">
                  <c:v>715.24824024370969</c:v>
                </c:pt>
                <c:pt idx="397">
                  <c:v>715.24824024370969</c:v>
                </c:pt>
                <c:pt idx="398">
                  <c:v>715.24824024370969</c:v>
                </c:pt>
                <c:pt idx="399">
                  <c:v>715.24824024370969</c:v>
                </c:pt>
                <c:pt idx="400">
                  <c:v>715.24824024370969</c:v>
                </c:pt>
                <c:pt idx="401">
                  <c:v>715.24824024370969</c:v>
                </c:pt>
                <c:pt idx="402">
                  <c:v>715.24824024370969</c:v>
                </c:pt>
                <c:pt idx="403">
                  <c:v>715.24824024370969</c:v>
                </c:pt>
                <c:pt idx="404">
                  <c:v>715.24824024370969</c:v>
                </c:pt>
                <c:pt idx="405">
                  <c:v>715.24824024370969</c:v>
                </c:pt>
                <c:pt idx="406">
                  <c:v>715.24824024370969</c:v>
                </c:pt>
                <c:pt idx="407">
                  <c:v>715.24824024370969</c:v>
                </c:pt>
                <c:pt idx="408">
                  <c:v>715.24824024370969</c:v>
                </c:pt>
                <c:pt idx="409">
                  <c:v>715.24824024370969</c:v>
                </c:pt>
                <c:pt idx="410">
                  <c:v>715.24824024370969</c:v>
                </c:pt>
                <c:pt idx="411">
                  <c:v>715.24824024370969</c:v>
                </c:pt>
                <c:pt idx="412">
                  <c:v>715.24824024370969</c:v>
                </c:pt>
                <c:pt idx="413">
                  <c:v>715.24824024370969</c:v>
                </c:pt>
                <c:pt idx="414">
                  <c:v>715.24824024370969</c:v>
                </c:pt>
                <c:pt idx="415">
                  <c:v>715.24824024370969</c:v>
                </c:pt>
                <c:pt idx="416">
                  <c:v>715.24824024370969</c:v>
                </c:pt>
                <c:pt idx="417">
                  <c:v>715.24824024370969</c:v>
                </c:pt>
                <c:pt idx="418">
                  <c:v>715.24824024370969</c:v>
                </c:pt>
                <c:pt idx="419">
                  <c:v>715.24824024370969</c:v>
                </c:pt>
                <c:pt idx="420">
                  <c:v>715.24824024370969</c:v>
                </c:pt>
                <c:pt idx="421">
                  <c:v>715.24824024370969</c:v>
                </c:pt>
                <c:pt idx="422">
                  <c:v>715.24824024370969</c:v>
                </c:pt>
                <c:pt idx="423">
                  <c:v>715.24824024370969</c:v>
                </c:pt>
                <c:pt idx="424">
                  <c:v>715.24824024370969</c:v>
                </c:pt>
                <c:pt idx="425">
                  <c:v>715.24824024370969</c:v>
                </c:pt>
                <c:pt idx="426">
                  <c:v>715.24824024370969</c:v>
                </c:pt>
                <c:pt idx="427">
                  <c:v>715.24824024370969</c:v>
                </c:pt>
                <c:pt idx="428">
                  <c:v>715.24824024370969</c:v>
                </c:pt>
                <c:pt idx="429">
                  <c:v>715.24824024370969</c:v>
                </c:pt>
                <c:pt idx="430">
                  <c:v>715.24824024370969</c:v>
                </c:pt>
                <c:pt idx="431">
                  <c:v>715.24824024370969</c:v>
                </c:pt>
                <c:pt idx="432">
                  <c:v>715.24824024370969</c:v>
                </c:pt>
                <c:pt idx="433">
                  <c:v>715.24824024370969</c:v>
                </c:pt>
                <c:pt idx="434">
                  <c:v>715.24824024370969</c:v>
                </c:pt>
                <c:pt idx="435">
                  <c:v>715.24824024370969</c:v>
                </c:pt>
                <c:pt idx="436">
                  <c:v>715.24824024370969</c:v>
                </c:pt>
                <c:pt idx="437">
                  <c:v>715.24824024370969</c:v>
                </c:pt>
                <c:pt idx="438">
                  <c:v>715.24824024370969</c:v>
                </c:pt>
                <c:pt idx="439">
                  <c:v>715.24824024370969</c:v>
                </c:pt>
                <c:pt idx="440">
                  <c:v>715.24824024370969</c:v>
                </c:pt>
                <c:pt idx="441">
                  <c:v>715.24824024370969</c:v>
                </c:pt>
                <c:pt idx="442">
                  <c:v>715.24824024370969</c:v>
                </c:pt>
                <c:pt idx="443">
                  <c:v>715.24824024370969</c:v>
                </c:pt>
                <c:pt idx="444">
                  <c:v>715.24824024370969</c:v>
                </c:pt>
                <c:pt idx="445">
                  <c:v>715.24824024370969</c:v>
                </c:pt>
                <c:pt idx="446">
                  <c:v>715.24824024370969</c:v>
                </c:pt>
                <c:pt idx="447">
                  <c:v>715.24824024370969</c:v>
                </c:pt>
                <c:pt idx="448">
                  <c:v>715.24824024370969</c:v>
                </c:pt>
                <c:pt idx="449">
                  <c:v>715.24824024370969</c:v>
                </c:pt>
                <c:pt idx="450">
                  <c:v>715.24824024370969</c:v>
                </c:pt>
                <c:pt idx="451">
                  <c:v>715.24824024370969</c:v>
                </c:pt>
                <c:pt idx="452">
                  <c:v>715.24824024370969</c:v>
                </c:pt>
                <c:pt idx="453">
                  <c:v>715.24824024370969</c:v>
                </c:pt>
                <c:pt idx="454">
                  <c:v>715.24824024370969</c:v>
                </c:pt>
                <c:pt idx="455">
                  <c:v>715.24824024370969</c:v>
                </c:pt>
                <c:pt idx="456">
                  <c:v>715.24824024370969</c:v>
                </c:pt>
                <c:pt idx="457">
                  <c:v>715.24824024370969</c:v>
                </c:pt>
                <c:pt idx="458">
                  <c:v>715.24824024370969</c:v>
                </c:pt>
                <c:pt idx="459">
                  <c:v>715.24824024370969</c:v>
                </c:pt>
                <c:pt idx="460">
                  <c:v>715.24824024370969</c:v>
                </c:pt>
                <c:pt idx="461">
                  <c:v>715.24824024370969</c:v>
                </c:pt>
                <c:pt idx="462">
                  <c:v>715.24824024370969</c:v>
                </c:pt>
                <c:pt idx="463">
                  <c:v>715.24824024370969</c:v>
                </c:pt>
                <c:pt idx="464">
                  <c:v>715.24824024370969</c:v>
                </c:pt>
                <c:pt idx="465">
                  <c:v>715.24824024370969</c:v>
                </c:pt>
                <c:pt idx="466">
                  <c:v>715.24824024370969</c:v>
                </c:pt>
                <c:pt idx="467">
                  <c:v>715.24824024370969</c:v>
                </c:pt>
                <c:pt idx="468">
                  <c:v>715.24824024370969</c:v>
                </c:pt>
                <c:pt idx="469">
                  <c:v>715.24824024370969</c:v>
                </c:pt>
                <c:pt idx="470">
                  <c:v>715.24824024370969</c:v>
                </c:pt>
                <c:pt idx="471">
                  <c:v>715.24824024370969</c:v>
                </c:pt>
                <c:pt idx="472">
                  <c:v>715.24824024370969</c:v>
                </c:pt>
                <c:pt idx="473">
                  <c:v>715.24824024370969</c:v>
                </c:pt>
                <c:pt idx="474">
                  <c:v>715.24824024370969</c:v>
                </c:pt>
                <c:pt idx="475">
                  <c:v>715.24824024370969</c:v>
                </c:pt>
                <c:pt idx="476">
                  <c:v>715.24824024370969</c:v>
                </c:pt>
                <c:pt idx="477">
                  <c:v>715.24824024370969</c:v>
                </c:pt>
                <c:pt idx="478">
                  <c:v>715.24824024370969</c:v>
                </c:pt>
                <c:pt idx="479">
                  <c:v>715.24824024370969</c:v>
                </c:pt>
                <c:pt idx="480">
                  <c:v>715.24824024370969</c:v>
                </c:pt>
                <c:pt idx="481">
                  <c:v>715.24824024370969</c:v>
                </c:pt>
                <c:pt idx="482">
                  <c:v>715.24824024370969</c:v>
                </c:pt>
                <c:pt idx="483">
                  <c:v>715.24824024370969</c:v>
                </c:pt>
                <c:pt idx="484">
                  <c:v>715.24824024370969</c:v>
                </c:pt>
                <c:pt idx="485">
                  <c:v>715.24824024370969</c:v>
                </c:pt>
                <c:pt idx="486">
                  <c:v>715.24824024370969</c:v>
                </c:pt>
                <c:pt idx="487">
                  <c:v>715.24824024370969</c:v>
                </c:pt>
                <c:pt idx="488">
                  <c:v>715.24824024370969</c:v>
                </c:pt>
                <c:pt idx="489">
                  <c:v>715.24824024370969</c:v>
                </c:pt>
                <c:pt idx="490">
                  <c:v>715.24824024370969</c:v>
                </c:pt>
                <c:pt idx="491">
                  <c:v>715.24824024370969</c:v>
                </c:pt>
                <c:pt idx="492">
                  <c:v>715.24824024370969</c:v>
                </c:pt>
                <c:pt idx="493">
                  <c:v>715.24824024370969</c:v>
                </c:pt>
                <c:pt idx="494">
                  <c:v>715.24824024370969</c:v>
                </c:pt>
                <c:pt idx="495">
                  <c:v>715.24824024370969</c:v>
                </c:pt>
                <c:pt idx="496">
                  <c:v>715.24824024370969</c:v>
                </c:pt>
                <c:pt idx="497">
                  <c:v>715.24824024370969</c:v>
                </c:pt>
                <c:pt idx="498">
                  <c:v>715.24824024370969</c:v>
                </c:pt>
                <c:pt idx="499">
                  <c:v>715.24824024370969</c:v>
                </c:pt>
                <c:pt idx="500">
                  <c:v>715.24824024370969</c:v>
                </c:pt>
                <c:pt idx="501">
                  <c:v>715.24824024370969</c:v>
                </c:pt>
                <c:pt idx="502">
                  <c:v>715.24824024370969</c:v>
                </c:pt>
                <c:pt idx="503">
                  <c:v>715.24824024370969</c:v>
                </c:pt>
                <c:pt idx="504">
                  <c:v>715.24824024370969</c:v>
                </c:pt>
                <c:pt idx="505">
                  <c:v>715.24824024370969</c:v>
                </c:pt>
                <c:pt idx="506">
                  <c:v>715.24824024370969</c:v>
                </c:pt>
                <c:pt idx="507">
                  <c:v>715.24824024370969</c:v>
                </c:pt>
                <c:pt idx="508">
                  <c:v>715.24824024370969</c:v>
                </c:pt>
                <c:pt idx="509">
                  <c:v>715.24824024370969</c:v>
                </c:pt>
                <c:pt idx="510">
                  <c:v>715.24824024370969</c:v>
                </c:pt>
                <c:pt idx="511">
                  <c:v>715.24824024370969</c:v>
                </c:pt>
                <c:pt idx="512">
                  <c:v>715.24824024370969</c:v>
                </c:pt>
                <c:pt idx="513">
                  <c:v>715.24824024370969</c:v>
                </c:pt>
                <c:pt idx="514">
                  <c:v>715.24824024370969</c:v>
                </c:pt>
                <c:pt idx="515">
                  <c:v>715.24824024370969</c:v>
                </c:pt>
                <c:pt idx="516">
                  <c:v>715.24824024370969</c:v>
                </c:pt>
                <c:pt idx="517">
                  <c:v>715.24824024370969</c:v>
                </c:pt>
                <c:pt idx="518">
                  <c:v>715.24824024370969</c:v>
                </c:pt>
                <c:pt idx="519">
                  <c:v>715.24824024370969</c:v>
                </c:pt>
                <c:pt idx="520">
                  <c:v>715.24824024370969</c:v>
                </c:pt>
                <c:pt idx="521">
                  <c:v>715.24824024370969</c:v>
                </c:pt>
                <c:pt idx="522">
                  <c:v>715.24824024370969</c:v>
                </c:pt>
                <c:pt idx="523">
                  <c:v>715.24824024370969</c:v>
                </c:pt>
                <c:pt idx="524">
                  <c:v>715.24824024370969</c:v>
                </c:pt>
                <c:pt idx="525">
                  <c:v>715.24824024370969</c:v>
                </c:pt>
                <c:pt idx="526">
                  <c:v>715.24824024370969</c:v>
                </c:pt>
                <c:pt idx="527">
                  <c:v>715.24824024370969</c:v>
                </c:pt>
                <c:pt idx="528">
                  <c:v>715.24824024370969</c:v>
                </c:pt>
                <c:pt idx="529">
                  <c:v>715.24824024370969</c:v>
                </c:pt>
                <c:pt idx="530">
                  <c:v>715.24824024370969</c:v>
                </c:pt>
                <c:pt idx="531">
                  <c:v>715.24824024370969</c:v>
                </c:pt>
                <c:pt idx="532">
                  <c:v>715.24824024370969</c:v>
                </c:pt>
                <c:pt idx="533">
                  <c:v>715.24824024370969</c:v>
                </c:pt>
                <c:pt idx="534">
                  <c:v>715.24824024370969</c:v>
                </c:pt>
                <c:pt idx="535">
                  <c:v>715.24824024370969</c:v>
                </c:pt>
                <c:pt idx="536">
                  <c:v>715.24824024370969</c:v>
                </c:pt>
                <c:pt idx="537">
                  <c:v>715.24824024370969</c:v>
                </c:pt>
                <c:pt idx="538">
                  <c:v>715.24824024370969</c:v>
                </c:pt>
                <c:pt idx="539">
                  <c:v>715.24824024370969</c:v>
                </c:pt>
                <c:pt idx="540">
                  <c:v>715.24824024370969</c:v>
                </c:pt>
                <c:pt idx="541">
                  <c:v>715.24824024370969</c:v>
                </c:pt>
                <c:pt idx="542">
                  <c:v>715.24824024370969</c:v>
                </c:pt>
                <c:pt idx="543">
                  <c:v>715.24824024370969</c:v>
                </c:pt>
                <c:pt idx="544">
                  <c:v>715.24824024370969</c:v>
                </c:pt>
                <c:pt idx="545">
                  <c:v>715.24824024370969</c:v>
                </c:pt>
                <c:pt idx="546">
                  <c:v>715.24824024370969</c:v>
                </c:pt>
                <c:pt idx="547">
                  <c:v>715.24824024370969</c:v>
                </c:pt>
                <c:pt idx="548">
                  <c:v>715.24824024370969</c:v>
                </c:pt>
                <c:pt idx="549">
                  <c:v>715.24824024370969</c:v>
                </c:pt>
                <c:pt idx="550">
                  <c:v>715.24824024370969</c:v>
                </c:pt>
                <c:pt idx="551">
                  <c:v>715.24824024370969</c:v>
                </c:pt>
                <c:pt idx="552">
                  <c:v>715.24824024370969</c:v>
                </c:pt>
                <c:pt idx="553">
                  <c:v>715.24824024370969</c:v>
                </c:pt>
                <c:pt idx="554">
                  <c:v>715.24824024370969</c:v>
                </c:pt>
                <c:pt idx="555">
                  <c:v>715.24824024370969</c:v>
                </c:pt>
                <c:pt idx="556">
                  <c:v>715.24824024370969</c:v>
                </c:pt>
                <c:pt idx="557">
                  <c:v>715.24824024370969</c:v>
                </c:pt>
                <c:pt idx="558">
                  <c:v>715.24824024370969</c:v>
                </c:pt>
                <c:pt idx="559">
                  <c:v>715.24824024370969</c:v>
                </c:pt>
                <c:pt idx="560">
                  <c:v>715.24824024370969</c:v>
                </c:pt>
                <c:pt idx="561">
                  <c:v>715.24824024370969</c:v>
                </c:pt>
                <c:pt idx="562">
                  <c:v>715.24824024370969</c:v>
                </c:pt>
                <c:pt idx="563">
                  <c:v>715.24824024370969</c:v>
                </c:pt>
                <c:pt idx="564">
                  <c:v>715.24824024370969</c:v>
                </c:pt>
                <c:pt idx="565">
                  <c:v>715.24824024370969</c:v>
                </c:pt>
                <c:pt idx="566">
                  <c:v>715.24824024370969</c:v>
                </c:pt>
                <c:pt idx="567">
                  <c:v>715.24824024370969</c:v>
                </c:pt>
                <c:pt idx="568">
                  <c:v>715.24824024370969</c:v>
                </c:pt>
                <c:pt idx="569">
                  <c:v>715.24824024370969</c:v>
                </c:pt>
                <c:pt idx="570">
                  <c:v>715.24824024370969</c:v>
                </c:pt>
                <c:pt idx="571">
                  <c:v>715.24824024370969</c:v>
                </c:pt>
                <c:pt idx="572">
                  <c:v>715.24824024370969</c:v>
                </c:pt>
                <c:pt idx="573">
                  <c:v>715.24824024370969</c:v>
                </c:pt>
                <c:pt idx="574">
                  <c:v>715.24824024370969</c:v>
                </c:pt>
                <c:pt idx="575">
                  <c:v>715.24824024370969</c:v>
                </c:pt>
                <c:pt idx="576">
                  <c:v>715.24824024370969</c:v>
                </c:pt>
                <c:pt idx="577">
                  <c:v>715.24824024370969</c:v>
                </c:pt>
                <c:pt idx="578">
                  <c:v>715.24824024370969</c:v>
                </c:pt>
                <c:pt idx="579">
                  <c:v>715.24824024370969</c:v>
                </c:pt>
                <c:pt idx="580">
                  <c:v>715.24824024370969</c:v>
                </c:pt>
                <c:pt idx="581">
                  <c:v>715.24824024370969</c:v>
                </c:pt>
                <c:pt idx="582">
                  <c:v>715.24824024370969</c:v>
                </c:pt>
                <c:pt idx="583">
                  <c:v>715.24824024370969</c:v>
                </c:pt>
                <c:pt idx="584">
                  <c:v>715.24824024370969</c:v>
                </c:pt>
                <c:pt idx="585">
                  <c:v>715.24824024370969</c:v>
                </c:pt>
                <c:pt idx="586">
                  <c:v>715.24824024370969</c:v>
                </c:pt>
                <c:pt idx="587">
                  <c:v>715.24824024370969</c:v>
                </c:pt>
                <c:pt idx="588">
                  <c:v>715.24824024370969</c:v>
                </c:pt>
                <c:pt idx="589">
                  <c:v>715.24824024370969</c:v>
                </c:pt>
                <c:pt idx="590">
                  <c:v>715.24824024370969</c:v>
                </c:pt>
                <c:pt idx="591">
                  <c:v>715.24824024370969</c:v>
                </c:pt>
                <c:pt idx="592">
                  <c:v>715.24824024370969</c:v>
                </c:pt>
                <c:pt idx="593">
                  <c:v>715.24824024370969</c:v>
                </c:pt>
                <c:pt idx="594">
                  <c:v>715.24824024370969</c:v>
                </c:pt>
                <c:pt idx="595">
                  <c:v>715.24824024370969</c:v>
                </c:pt>
                <c:pt idx="596">
                  <c:v>715.24824024370969</c:v>
                </c:pt>
                <c:pt idx="597">
                  <c:v>715.24824024370969</c:v>
                </c:pt>
                <c:pt idx="598">
                  <c:v>715.24824024370969</c:v>
                </c:pt>
                <c:pt idx="599">
                  <c:v>715.24824024370969</c:v>
                </c:pt>
                <c:pt idx="600">
                  <c:v>715.24824024370969</c:v>
                </c:pt>
                <c:pt idx="601">
                  <c:v>715.24824024370969</c:v>
                </c:pt>
                <c:pt idx="602">
                  <c:v>715.24824024370969</c:v>
                </c:pt>
                <c:pt idx="603">
                  <c:v>715.24824024370969</c:v>
                </c:pt>
                <c:pt idx="604">
                  <c:v>715.24824024370969</c:v>
                </c:pt>
                <c:pt idx="605">
                  <c:v>715.24824024370969</c:v>
                </c:pt>
                <c:pt idx="606">
                  <c:v>715.24824024370969</c:v>
                </c:pt>
                <c:pt idx="607">
                  <c:v>715.24824024370969</c:v>
                </c:pt>
                <c:pt idx="608">
                  <c:v>715.24824024370969</c:v>
                </c:pt>
                <c:pt idx="609">
                  <c:v>715.24824024370969</c:v>
                </c:pt>
                <c:pt idx="610">
                  <c:v>715.24824024370969</c:v>
                </c:pt>
                <c:pt idx="611">
                  <c:v>715.24824024370969</c:v>
                </c:pt>
                <c:pt idx="612">
                  <c:v>715.24824024370969</c:v>
                </c:pt>
                <c:pt idx="613">
                  <c:v>715.24824024370969</c:v>
                </c:pt>
                <c:pt idx="614">
                  <c:v>715.24824024370969</c:v>
                </c:pt>
                <c:pt idx="615">
                  <c:v>715.24824024370969</c:v>
                </c:pt>
                <c:pt idx="616">
                  <c:v>715.24824024370969</c:v>
                </c:pt>
                <c:pt idx="617">
                  <c:v>715.24824024370969</c:v>
                </c:pt>
                <c:pt idx="618">
                  <c:v>715.24824024370969</c:v>
                </c:pt>
                <c:pt idx="619">
                  <c:v>715.24824024370969</c:v>
                </c:pt>
                <c:pt idx="620">
                  <c:v>715.24824024370969</c:v>
                </c:pt>
                <c:pt idx="621">
                  <c:v>715.24824024370969</c:v>
                </c:pt>
                <c:pt idx="622">
                  <c:v>715.24824024370969</c:v>
                </c:pt>
                <c:pt idx="623">
                  <c:v>715.24824024370969</c:v>
                </c:pt>
                <c:pt idx="624">
                  <c:v>715.24824024370969</c:v>
                </c:pt>
                <c:pt idx="625">
                  <c:v>715.24824024370969</c:v>
                </c:pt>
                <c:pt idx="626">
                  <c:v>715.24824024370969</c:v>
                </c:pt>
                <c:pt idx="627">
                  <c:v>715.24824024370969</c:v>
                </c:pt>
                <c:pt idx="628">
                  <c:v>715.24824024370969</c:v>
                </c:pt>
                <c:pt idx="629">
                  <c:v>715.24824024370969</c:v>
                </c:pt>
                <c:pt idx="630">
                  <c:v>715.24824024370969</c:v>
                </c:pt>
                <c:pt idx="631">
                  <c:v>715.24824024370969</c:v>
                </c:pt>
                <c:pt idx="632">
                  <c:v>715.24824024370969</c:v>
                </c:pt>
                <c:pt idx="633">
                  <c:v>715.24824024370969</c:v>
                </c:pt>
                <c:pt idx="634">
                  <c:v>715.24824024370969</c:v>
                </c:pt>
                <c:pt idx="635">
                  <c:v>715.24824024370969</c:v>
                </c:pt>
                <c:pt idx="636">
                  <c:v>715.24824024370969</c:v>
                </c:pt>
                <c:pt idx="637">
                  <c:v>715.24824024370969</c:v>
                </c:pt>
                <c:pt idx="638">
                  <c:v>715.24824024370969</c:v>
                </c:pt>
                <c:pt idx="639">
                  <c:v>715.24824024370969</c:v>
                </c:pt>
                <c:pt idx="640">
                  <c:v>715.24824024370969</c:v>
                </c:pt>
                <c:pt idx="641">
                  <c:v>715.24824024370969</c:v>
                </c:pt>
                <c:pt idx="642">
                  <c:v>715.24824024370969</c:v>
                </c:pt>
                <c:pt idx="643">
                  <c:v>715.24824024370969</c:v>
                </c:pt>
                <c:pt idx="644">
                  <c:v>715.24824024370969</c:v>
                </c:pt>
                <c:pt idx="645">
                  <c:v>715.24824024370969</c:v>
                </c:pt>
                <c:pt idx="646">
                  <c:v>715.24824024370969</c:v>
                </c:pt>
                <c:pt idx="647">
                  <c:v>715.24824024370969</c:v>
                </c:pt>
                <c:pt idx="648">
                  <c:v>715.24824024370969</c:v>
                </c:pt>
                <c:pt idx="649">
                  <c:v>715.24824024370969</c:v>
                </c:pt>
                <c:pt idx="650">
                  <c:v>715.24824024370969</c:v>
                </c:pt>
                <c:pt idx="651">
                  <c:v>715.24824024370969</c:v>
                </c:pt>
                <c:pt idx="652">
                  <c:v>715.24824024370969</c:v>
                </c:pt>
                <c:pt idx="653">
                  <c:v>715.24824024370969</c:v>
                </c:pt>
                <c:pt idx="654">
                  <c:v>715.24824024370969</c:v>
                </c:pt>
                <c:pt idx="655">
                  <c:v>715.24824024370969</c:v>
                </c:pt>
                <c:pt idx="656">
                  <c:v>715.24824024370969</c:v>
                </c:pt>
                <c:pt idx="657">
                  <c:v>715.24824024370969</c:v>
                </c:pt>
                <c:pt idx="658">
                  <c:v>715.24824024370969</c:v>
                </c:pt>
                <c:pt idx="659">
                  <c:v>715.24824024370969</c:v>
                </c:pt>
                <c:pt idx="660">
                  <c:v>715.24824024370969</c:v>
                </c:pt>
                <c:pt idx="661">
                  <c:v>715.24824024370969</c:v>
                </c:pt>
                <c:pt idx="662">
                  <c:v>715.24824024370969</c:v>
                </c:pt>
                <c:pt idx="663">
                  <c:v>715.24824024370969</c:v>
                </c:pt>
                <c:pt idx="664">
                  <c:v>715.24824024370969</c:v>
                </c:pt>
                <c:pt idx="665">
                  <c:v>715.24824024370969</c:v>
                </c:pt>
                <c:pt idx="666">
                  <c:v>715.24824024370969</c:v>
                </c:pt>
                <c:pt idx="667">
                  <c:v>715.24824024370969</c:v>
                </c:pt>
                <c:pt idx="668">
                  <c:v>715.24824024370969</c:v>
                </c:pt>
                <c:pt idx="669">
                  <c:v>715.24824024370969</c:v>
                </c:pt>
                <c:pt idx="670">
                  <c:v>715.24824024370969</c:v>
                </c:pt>
                <c:pt idx="671">
                  <c:v>715.24824024370969</c:v>
                </c:pt>
                <c:pt idx="672">
                  <c:v>715.24824024370969</c:v>
                </c:pt>
                <c:pt idx="673">
                  <c:v>715.24824024370969</c:v>
                </c:pt>
                <c:pt idx="674">
                  <c:v>715.24824024370969</c:v>
                </c:pt>
                <c:pt idx="675">
                  <c:v>715.24824024370969</c:v>
                </c:pt>
                <c:pt idx="676">
                  <c:v>715.24824024370969</c:v>
                </c:pt>
                <c:pt idx="677">
                  <c:v>715.24824024370969</c:v>
                </c:pt>
                <c:pt idx="678">
                  <c:v>715.24824024370969</c:v>
                </c:pt>
                <c:pt idx="679">
                  <c:v>715.24824024370969</c:v>
                </c:pt>
                <c:pt idx="680">
                  <c:v>715.24824024370969</c:v>
                </c:pt>
                <c:pt idx="681">
                  <c:v>715.24824024370969</c:v>
                </c:pt>
                <c:pt idx="682">
                  <c:v>715.24824024370969</c:v>
                </c:pt>
                <c:pt idx="683">
                  <c:v>715.24824024370969</c:v>
                </c:pt>
                <c:pt idx="684">
                  <c:v>715.24824024370969</c:v>
                </c:pt>
                <c:pt idx="685">
                  <c:v>715.24824024370969</c:v>
                </c:pt>
                <c:pt idx="686">
                  <c:v>715.24824024370969</c:v>
                </c:pt>
                <c:pt idx="687">
                  <c:v>715.24824024370969</c:v>
                </c:pt>
                <c:pt idx="688">
                  <c:v>715.24824024370969</c:v>
                </c:pt>
                <c:pt idx="689">
                  <c:v>715.24824024370969</c:v>
                </c:pt>
                <c:pt idx="690">
                  <c:v>715.24824024370969</c:v>
                </c:pt>
                <c:pt idx="691">
                  <c:v>715.24824024370969</c:v>
                </c:pt>
                <c:pt idx="692">
                  <c:v>715.24824024370969</c:v>
                </c:pt>
                <c:pt idx="693">
                  <c:v>715.24824024370969</c:v>
                </c:pt>
                <c:pt idx="694">
                  <c:v>715.24824024370969</c:v>
                </c:pt>
                <c:pt idx="695">
                  <c:v>715.24824024370969</c:v>
                </c:pt>
                <c:pt idx="696">
                  <c:v>715.24824024370969</c:v>
                </c:pt>
                <c:pt idx="697">
                  <c:v>715.24824024370969</c:v>
                </c:pt>
                <c:pt idx="698">
                  <c:v>715.24824024370969</c:v>
                </c:pt>
                <c:pt idx="699">
                  <c:v>715.24824024370969</c:v>
                </c:pt>
                <c:pt idx="700">
                  <c:v>715.24824024370969</c:v>
                </c:pt>
                <c:pt idx="701">
                  <c:v>715.24824024370969</c:v>
                </c:pt>
                <c:pt idx="702">
                  <c:v>715.24824024370969</c:v>
                </c:pt>
                <c:pt idx="703">
                  <c:v>715.24824024370969</c:v>
                </c:pt>
                <c:pt idx="704">
                  <c:v>715.24824024370969</c:v>
                </c:pt>
                <c:pt idx="705">
                  <c:v>715.24824024370969</c:v>
                </c:pt>
                <c:pt idx="706">
                  <c:v>715.24824024370969</c:v>
                </c:pt>
                <c:pt idx="707">
                  <c:v>715.24824024370969</c:v>
                </c:pt>
                <c:pt idx="708">
                  <c:v>715.24824024370969</c:v>
                </c:pt>
                <c:pt idx="709">
                  <c:v>715.24824024370969</c:v>
                </c:pt>
                <c:pt idx="710">
                  <c:v>715.24824024370969</c:v>
                </c:pt>
                <c:pt idx="711">
                  <c:v>715.24824024370969</c:v>
                </c:pt>
                <c:pt idx="712">
                  <c:v>715.24824024370969</c:v>
                </c:pt>
                <c:pt idx="713">
                  <c:v>715.24824024370969</c:v>
                </c:pt>
                <c:pt idx="714">
                  <c:v>715.24824024370969</c:v>
                </c:pt>
                <c:pt idx="715">
                  <c:v>715.24824024370969</c:v>
                </c:pt>
                <c:pt idx="716">
                  <c:v>715.24824024370969</c:v>
                </c:pt>
                <c:pt idx="717">
                  <c:v>715.24824024370969</c:v>
                </c:pt>
                <c:pt idx="718">
                  <c:v>715.24824024370969</c:v>
                </c:pt>
                <c:pt idx="719">
                  <c:v>715.24824024370969</c:v>
                </c:pt>
                <c:pt idx="720">
                  <c:v>715.24824024370969</c:v>
                </c:pt>
                <c:pt idx="721">
                  <c:v>715.24824024370969</c:v>
                </c:pt>
                <c:pt idx="722">
                  <c:v>715.24824024370969</c:v>
                </c:pt>
                <c:pt idx="723">
                  <c:v>715.24824024370969</c:v>
                </c:pt>
                <c:pt idx="724">
                  <c:v>715.24824024370969</c:v>
                </c:pt>
                <c:pt idx="725">
                  <c:v>715.24824024370969</c:v>
                </c:pt>
                <c:pt idx="726">
                  <c:v>715.24824024370969</c:v>
                </c:pt>
                <c:pt idx="727">
                  <c:v>715.24824024370969</c:v>
                </c:pt>
                <c:pt idx="728">
                  <c:v>715.24824024370969</c:v>
                </c:pt>
                <c:pt idx="729">
                  <c:v>715.24824024370969</c:v>
                </c:pt>
                <c:pt idx="730">
                  <c:v>715.24824024370969</c:v>
                </c:pt>
                <c:pt idx="731">
                  <c:v>715.24824024370969</c:v>
                </c:pt>
                <c:pt idx="732">
                  <c:v>715.24824024370969</c:v>
                </c:pt>
                <c:pt idx="733">
                  <c:v>715.24824024370969</c:v>
                </c:pt>
                <c:pt idx="734">
                  <c:v>715.24824024370969</c:v>
                </c:pt>
                <c:pt idx="735">
                  <c:v>715.24824024370969</c:v>
                </c:pt>
                <c:pt idx="736">
                  <c:v>715.24824024370969</c:v>
                </c:pt>
                <c:pt idx="737">
                  <c:v>715.24824024370969</c:v>
                </c:pt>
                <c:pt idx="738">
                  <c:v>715.24824024370969</c:v>
                </c:pt>
                <c:pt idx="739">
                  <c:v>715.24824024370969</c:v>
                </c:pt>
                <c:pt idx="740">
                  <c:v>715.24824024370969</c:v>
                </c:pt>
                <c:pt idx="741">
                  <c:v>715.24824024370969</c:v>
                </c:pt>
                <c:pt idx="742">
                  <c:v>715.24824024370969</c:v>
                </c:pt>
                <c:pt idx="743">
                  <c:v>715.24824024370969</c:v>
                </c:pt>
                <c:pt idx="744">
                  <c:v>715.24824024370969</c:v>
                </c:pt>
                <c:pt idx="745">
                  <c:v>715.24824024370969</c:v>
                </c:pt>
                <c:pt idx="746">
                  <c:v>715.24824024370969</c:v>
                </c:pt>
                <c:pt idx="747">
                  <c:v>715.24824024370969</c:v>
                </c:pt>
                <c:pt idx="748">
                  <c:v>715.24824024370969</c:v>
                </c:pt>
                <c:pt idx="749">
                  <c:v>715.24824024370969</c:v>
                </c:pt>
                <c:pt idx="750">
                  <c:v>715.24824024370969</c:v>
                </c:pt>
                <c:pt idx="751">
                  <c:v>715.24824024370969</c:v>
                </c:pt>
                <c:pt idx="752">
                  <c:v>715.24824024370969</c:v>
                </c:pt>
                <c:pt idx="753">
                  <c:v>715.24824024370969</c:v>
                </c:pt>
                <c:pt idx="754">
                  <c:v>715.24824024370969</c:v>
                </c:pt>
                <c:pt idx="755">
                  <c:v>715.24824024370969</c:v>
                </c:pt>
                <c:pt idx="756">
                  <c:v>715.24824024370969</c:v>
                </c:pt>
                <c:pt idx="757">
                  <c:v>715.24824024370969</c:v>
                </c:pt>
                <c:pt idx="758">
                  <c:v>715.24824024370969</c:v>
                </c:pt>
                <c:pt idx="759">
                  <c:v>715.24824024370969</c:v>
                </c:pt>
                <c:pt idx="760">
                  <c:v>715.24824024370969</c:v>
                </c:pt>
                <c:pt idx="761">
                  <c:v>715.24824024370969</c:v>
                </c:pt>
                <c:pt idx="762">
                  <c:v>715.24824024370969</c:v>
                </c:pt>
                <c:pt idx="763">
                  <c:v>715.24824024370969</c:v>
                </c:pt>
                <c:pt idx="764">
                  <c:v>715.24824024370969</c:v>
                </c:pt>
                <c:pt idx="765">
                  <c:v>715.24824024370969</c:v>
                </c:pt>
                <c:pt idx="766">
                  <c:v>715.24824024370969</c:v>
                </c:pt>
                <c:pt idx="767">
                  <c:v>715.24824024370969</c:v>
                </c:pt>
                <c:pt idx="768">
                  <c:v>715.24824024370969</c:v>
                </c:pt>
                <c:pt idx="769">
                  <c:v>715.24824024370969</c:v>
                </c:pt>
                <c:pt idx="770">
                  <c:v>715.24824024370969</c:v>
                </c:pt>
                <c:pt idx="771">
                  <c:v>715.24824024370969</c:v>
                </c:pt>
                <c:pt idx="772">
                  <c:v>715.24824024370969</c:v>
                </c:pt>
                <c:pt idx="773">
                  <c:v>715.24824024370969</c:v>
                </c:pt>
                <c:pt idx="774">
                  <c:v>715.24824024370969</c:v>
                </c:pt>
                <c:pt idx="775">
                  <c:v>715.24824024370969</c:v>
                </c:pt>
                <c:pt idx="776">
                  <c:v>715.24824024370969</c:v>
                </c:pt>
                <c:pt idx="777">
                  <c:v>715.24824024370969</c:v>
                </c:pt>
                <c:pt idx="778">
                  <c:v>715.24824024370969</c:v>
                </c:pt>
                <c:pt idx="779">
                  <c:v>715.24824024370969</c:v>
                </c:pt>
                <c:pt idx="780">
                  <c:v>715.24824024370969</c:v>
                </c:pt>
                <c:pt idx="781">
                  <c:v>715.24824024370969</c:v>
                </c:pt>
                <c:pt idx="782">
                  <c:v>715.24824024370969</c:v>
                </c:pt>
                <c:pt idx="783">
                  <c:v>715.24824024370969</c:v>
                </c:pt>
                <c:pt idx="784">
                  <c:v>715.24824024370969</c:v>
                </c:pt>
                <c:pt idx="785">
                  <c:v>715.24824024370969</c:v>
                </c:pt>
                <c:pt idx="786">
                  <c:v>715.24824024370969</c:v>
                </c:pt>
                <c:pt idx="787">
                  <c:v>715.24824024370969</c:v>
                </c:pt>
                <c:pt idx="788">
                  <c:v>715.24824024370969</c:v>
                </c:pt>
                <c:pt idx="789">
                  <c:v>715.24824024370969</c:v>
                </c:pt>
                <c:pt idx="790">
                  <c:v>715.24824024370969</c:v>
                </c:pt>
                <c:pt idx="791">
                  <c:v>715.24824024370969</c:v>
                </c:pt>
                <c:pt idx="792">
                  <c:v>715.24824024370969</c:v>
                </c:pt>
                <c:pt idx="793">
                  <c:v>715.24824024370969</c:v>
                </c:pt>
                <c:pt idx="794">
                  <c:v>715.24824024370969</c:v>
                </c:pt>
                <c:pt idx="795">
                  <c:v>715.24824024370969</c:v>
                </c:pt>
                <c:pt idx="796">
                  <c:v>715.24824024370969</c:v>
                </c:pt>
                <c:pt idx="797">
                  <c:v>715.24824024370969</c:v>
                </c:pt>
                <c:pt idx="798">
                  <c:v>715.24824024370969</c:v>
                </c:pt>
                <c:pt idx="799">
                  <c:v>715.24824024370969</c:v>
                </c:pt>
                <c:pt idx="800">
                  <c:v>715.24824024370969</c:v>
                </c:pt>
                <c:pt idx="801">
                  <c:v>715.24824024370969</c:v>
                </c:pt>
                <c:pt idx="802">
                  <c:v>715.24824024370969</c:v>
                </c:pt>
                <c:pt idx="803">
                  <c:v>715.24824024370969</c:v>
                </c:pt>
                <c:pt idx="804">
                  <c:v>715.24824024370969</c:v>
                </c:pt>
                <c:pt idx="805">
                  <c:v>715.24824024370969</c:v>
                </c:pt>
                <c:pt idx="806">
                  <c:v>715.24824024370969</c:v>
                </c:pt>
                <c:pt idx="807">
                  <c:v>715.24824024370969</c:v>
                </c:pt>
                <c:pt idx="808">
                  <c:v>715.24824024370969</c:v>
                </c:pt>
                <c:pt idx="809">
                  <c:v>715.24824024370969</c:v>
                </c:pt>
                <c:pt idx="810">
                  <c:v>715.24824024370969</c:v>
                </c:pt>
                <c:pt idx="811">
                  <c:v>715.24824024370969</c:v>
                </c:pt>
                <c:pt idx="812">
                  <c:v>715.24824024370969</c:v>
                </c:pt>
                <c:pt idx="813">
                  <c:v>715.24824024370969</c:v>
                </c:pt>
                <c:pt idx="814">
                  <c:v>715.24824024370969</c:v>
                </c:pt>
                <c:pt idx="815">
                  <c:v>715.24824024370969</c:v>
                </c:pt>
                <c:pt idx="816">
                  <c:v>715.24824024370969</c:v>
                </c:pt>
                <c:pt idx="817">
                  <c:v>715.24824024370969</c:v>
                </c:pt>
                <c:pt idx="818">
                  <c:v>715.24824024370969</c:v>
                </c:pt>
                <c:pt idx="819">
                  <c:v>715.24824024370969</c:v>
                </c:pt>
                <c:pt idx="820">
                  <c:v>715.24824024370969</c:v>
                </c:pt>
                <c:pt idx="821">
                  <c:v>715.24824024370969</c:v>
                </c:pt>
                <c:pt idx="822">
                  <c:v>715.24824024370969</c:v>
                </c:pt>
                <c:pt idx="823">
                  <c:v>715.24824024370969</c:v>
                </c:pt>
                <c:pt idx="824">
                  <c:v>715.24824024370969</c:v>
                </c:pt>
                <c:pt idx="825">
                  <c:v>715.24824024370969</c:v>
                </c:pt>
                <c:pt idx="826">
                  <c:v>715.24824024370969</c:v>
                </c:pt>
                <c:pt idx="827">
                  <c:v>715.24824024370969</c:v>
                </c:pt>
                <c:pt idx="828">
                  <c:v>715.24824024370969</c:v>
                </c:pt>
                <c:pt idx="829">
                  <c:v>715.24824024370969</c:v>
                </c:pt>
                <c:pt idx="830">
                  <c:v>715.24824024370969</c:v>
                </c:pt>
                <c:pt idx="831">
                  <c:v>715.24824024370969</c:v>
                </c:pt>
                <c:pt idx="832">
                  <c:v>715.24824024370969</c:v>
                </c:pt>
                <c:pt idx="833">
                  <c:v>715.24824024370969</c:v>
                </c:pt>
                <c:pt idx="834">
                  <c:v>715.24824024370969</c:v>
                </c:pt>
                <c:pt idx="835">
                  <c:v>715.24824024370969</c:v>
                </c:pt>
                <c:pt idx="836">
                  <c:v>715.24824024370969</c:v>
                </c:pt>
                <c:pt idx="837">
                  <c:v>715.24824024370969</c:v>
                </c:pt>
                <c:pt idx="838">
                  <c:v>715.24824024370969</c:v>
                </c:pt>
                <c:pt idx="839">
                  <c:v>715.24824024370969</c:v>
                </c:pt>
                <c:pt idx="840">
                  <c:v>715.24824024370969</c:v>
                </c:pt>
                <c:pt idx="841">
                  <c:v>715.24824024370969</c:v>
                </c:pt>
                <c:pt idx="842">
                  <c:v>715.24824024370969</c:v>
                </c:pt>
                <c:pt idx="843">
                  <c:v>715.24824024370969</c:v>
                </c:pt>
                <c:pt idx="844">
                  <c:v>715.24824024370969</c:v>
                </c:pt>
                <c:pt idx="845">
                  <c:v>715.24824024370969</c:v>
                </c:pt>
                <c:pt idx="846">
                  <c:v>715.24824024370969</c:v>
                </c:pt>
                <c:pt idx="847">
                  <c:v>715.24824024370969</c:v>
                </c:pt>
                <c:pt idx="848">
                  <c:v>715.24824024370969</c:v>
                </c:pt>
                <c:pt idx="849">
                  <c:v>715.24824024370969</c:v>
                </c:pt>
                <c:pt idx="850">
                  <c:v>715.24824024370969</c:v>
                </c:pt>
                <c:pt idx="851">
                  <c:v>715.24824024370969</c:v>
                </c:pt>
                <c:pt idx="852">
                  <c:v>715.24824024370969</c:v>
                </c:pt>
                <c:pt idx="853">
                  <c:v>715.24824024370969</c:v>
                </c:pt>
                <c:pt idx="854">
                  <c:v>715.24824024370969</c:v>
                </c:pt>
                <c:pt idx="855">
                  <c:v>715.24824024370969</c:v>
                </c:pt>
                <c:pt idx="856">
                  <c:v>715.24824024370969</c:v>
                </c:pt>
                <c:pt idx="857">
                  <c:v>715.24824024370969</c:v>
                </c:pt>
                <c:pt idx="858">
                  <c:v>715.24824024370969</c:v>
                </c:pt>
                <c:pt idx="859">
                  <c:v>715.24824024370969</c:v>
                </c:pt>
                <c:pt idx="860">
                  <c:v>715.24824024370969</c:v>
                </c:pt>
                <c:pt idx="861">
                  <c:v>715.24824024370969</c:v>
                </c:pt>
                <c:pt idx="862">
                  <c:v>715.24824024370969</c:v>
                </c:pt>
                <c:pt idx="863">
                  <c:v>715.24824024370969</c:v>
                </c:pt>
                <c:pt idx="864">
                  <c:v>715.24824024370969</c:v>
                </c:pt>
                <c:pt idx="865">
                  <c:v>715.24824024370969</c:v>
                </c:pt>
                <c:pt idx="866">
                  <c:v>715.24824024370969</c:v>
                </c:pt>
                <c:pt idx="867">
                  <c:v>715.24824024370969</c:v>
                </c:pt>
                <c:pt idx="868">
                  <c:v>715.24824024370969</c:v>
                </c:pt>
                <c:pt idx="869">
                  <c:v>715.24824024370969</c:v>
                </c:pt>
                <c:pt idx="870">
                  <c:v>715.24824024370969</c:v>
                </c:pt>
                <c:pt idx="871">
                  <c:v>715.24824024370969</c:v>
                </c:pt>
                <c:pt idx="872">
                  <c:v>715.24824024370969</c:v>
                </c:pt>
                <c:pt idx="873">
                  <c:v>715.24824024370969</c:v>
                </c:pt>
                <c:pt idx="874">
                  <c:v>715.24824024370969</c:v>
                </c:pt>
                <c:pt idx="875">
                  <c:v>715.24824024370969</c:v>
                </c:pt>
                <c:pt idx="876">
                  <c:v>715.24824024370969</c:v>
                </c:pt>
                <c:pt idx="877">
                  <c:v>715.24824024370969</c:v>
                </c:pt>
                <c:pt idx="878">
                  <c:v>715.24824024370969</c:v>
                </c:pt>
                <c:pt idx="879">
                  <c:v>715.24824024370969</c:v>
                </c:pt>
                <c:pt idx="880">
                  <c:v>715.24824024370969</c:v>
                </c:pt>
                <c:pt idx="881">
                  <c:v>715.24824024370969</c:v>
                </c:pt>
                <c:pt idx="882">
                  <c:v>715.24824024370969</c:v>
                </c:pt>
                <c:pt idx="883">
                  <c:v>715.24824024370969</c:v>
                </c:pt>
                <c:pt idx="884">
                  <c:v>715.24824024370969</c:v>
                </c:pt>
                <c:pt idx="885">
                  <c:v>715.24824024370969</c:v>
                </c:pt>
                <c:pt idx="886">
                  <c:v>715.24824024370969</c:v>
                </c:pt>
                <c:pt idx="887">
                  <c:v>715.24824024370969</c:v>
                </c:pt>
                <c:pt idx="888">
                  <c:v>715.24824024370969</c:v>
                </c:pt>
                <c:pt idx="889">
                  <c:v>715.24824024370969</c:v>
                </c:pt>
                <c:pt idx="890">
                  <c:v>715.24824024370969</c:v>
                </c:pt>
                <c:pt idx="891">
                  <c:v>715.24824024370969</c:v>
                </c:pt>
                <c:pt idx="892">
                  <c:v>715.24824024370969</c:v>
                </c:pt>
                <c:pt idx="893">
                  <c:v>715.24824024370969</c:v>
                </c:pt>
                <c:pt idx="894">
                  <c:v>715.24824024370969</c:v>
                </c:pt>
                <c:pt idx="895">
                  <c:v>715.24824024370969</c:v>
                </c:pt>
                <c:pt idx="896">
                  <c:v>715.24824024370969</c:v>
                </c:pt>
                <c:pt idx="897">
                  <c:v>715.24824024370969</c:v>
                </c:pt>
                <c:pt idx="898">
                  <c:v>715.24824024370969</c:v>
                </c:pt>
                <c:pt idx="899">
                  <c:v>715.24824024370969</c:v>
                </c:pt>
                <c:pt idx="900">
                  <c:v>715.24824024370969</c:v>
                </c:pt>
                <c:pt idx="901">
                  <c:v>715.24824024370969</c:v>
                </c:pt>
                <c:pt idx="902">
                  <c:v>715.24824024370969</c:v>
                </c:pt>
                <c:pt idx="903">
                  <c:v>715.24824024370969</c:v>
                </c:pt>
                <c:pt idx="904">
                  <c:v>715.24824024370969</c:v>
                </c:pt>
                <c:pt idx="905">
                  <c:v>715.24824024370969</c:v>
                </c:pt>
                <c:pt idx="906">
                  <c:v>715.24824024370969</c:v>
                </c:pt>
                <c:pt idx="907">
                  <c:v>715.24824024370969</c:v>
                </c:pt>
                <c:pt idx="908">
                  <c:v>715.24824024370969</c:v>
                </c:pt>
                <c:pt idx="909">
                  <c:v>715.24824024370969</c:v>
                </c:pt>
                <c:pt idx="910">
                  <c:v>715.24824024370969</c:v>
                </c:pt>
                <c:pt idx="911">
                  <c:v>715.24824024370969</c:v>
                </c:pt>
                <c:pt idx="912">
                  <c:v>715.24824024370969</c:v>
                </c:pt>
                <c:pt idx="913">
                  <c:v>715.24824024370969</c:v>
                </c:pt>
                <c:pt idx="914">
                  <c:v>715.24824024370969</c:v>
                </c:pt>
                <c:pt idx="915">
                  <c:v>715.24824024370969</c:v>
                </c:pt>
                <c:pt idx="916">
                  <c:v>715.24824024370969</c:v>
                </c:pt>
                <c:pt idx="917">
                  <c:v>715.24824024370969</c:v>
                </c:pt>
                <c:pt idx="918">
                  <c:v>715.24824024370969</c:v>
                </c:pt>
                <c:pt idx="919">
                  <c:v>715.24824024370969</c:v>
                </c:pt>
                <c:pt idx="920">
                  <c:v>715.24824024370969</c:v>
                </c:pt>
                <c:pt idx="921">
                  <c:v>715.24824024370969</c:v>
                </c:pt>
                <c:pt idx="922">
                  <c:v>715.24824024370969</c:v>
                </c:pt>
                <c:pt idx="923">
                  <c:v>715.24824024370969</c:v>
                </c:pt>
                <c:pt idx="924">
                  <c:v>715.24824024370969</c:v>
                </c:pt>
                <c:pt idx="925">
                  <c:v>715.24824024370969</c:v>
                </c:pt>
                <c:pt idx="926">
                  <c:v>715.24824024370969</c:v>
                </c:pt>
                <c:pt idx="927">
                  <c:v>715.24824024370969</c:v>
                </c:pt>
                <c:pt idx="928">
                  <c:v>715.24824024370969</c:v>
                </c:pt>
                <c:pt idx="929">
                  <c:v>715.24824024370969</c:v>
                </c:pt>
                <c:pt idx="930">
                  <c:v>715.24824024370969</c:v>
                </c:pt>
                <c:pt idx="931">
                  <c:v>715.24824024370969</c:v>
                </c:pt>
                <c:pt idx="932">
                  <c:v>715.24824024370969</c:v>
                </c:pt>
                <c:pt idx="933">
                  <c:v>715.24824024370969</c:v>
                </c:pt>
                <c:pt idx="934">
                  <c:v>715.24824024370969</c:v>
                </c:pt>
                <c:pt idx="935">
                  <c:v>715.24824024370969</c:v>
                </c:pt>
                <c:pt idx="936">
                  <c:v>715.24824024370969</c:v>
                </c:pt>
                <c:pt idx="937">
                  <c:v>715.24824024370969</c:v>
                </c:pt>
                <c:pt idx="938">
                  <c:v>715.24824024370969</c:v>
                </c:pt>
                <c:pt idx="939">
                  <c:v>715.24824024370969</c:v>
                </c:pt>
                <c:pt idx="940">
                  <c:v>715.24824024370969</c:v>
                </c:pt>
                <c:pt idx="941">
                  <c:v>715.24824024370969</c:v>
                </c:pt>
                <c:pt idx="942">
                  <c:v>715.24824024370969</c:v>
                </c:pt>
                <c:pt idx="943">
                  <c:v>715.24824024370969</c:v>
                </c:pt>
                <c:pt idx="944">
                  <c:v>715.24824024370969</c:v>
                </c:pt>
                <c:pt idx="945">
                  <c:v>715.24824024370969</c:v>
                </c:pt>
                <c:pt idx="946">
                  <c:v>715.24824024370969</c:v>
                </c:pt>
                <c:pt idx="947">
                  <c:v>715.24824024370969</c:v>
                </c:pt>
                <c:pt idx="948">
                  <c:v>715.24824024370969</c:v>
                </c:pt>
                <c:pt idx="949">
                  <c:v>715.24824024370969</c:v>
                </c:pt>
                <c:pt idx="950">
                  <c:v>715.24824024370969</c:v>
                </c:pt>
                <c:pt idx="951">
                  <c:v>715.24824024370969</c:v>
                </c:pt>
                <c:pt idx="952">
                  <c:v>715.24824024370969</c:v>
                </c:pt>
                <c:pt idx="953">
                  <c:v>715.24824024370969</c:v>
                </c:pt>
                <c:pt idx="954">
                  <c:v>715.24824024370969</c:v>
                </c:pt>
                <c:pt idx="955">
                  <c:v>715.24824024370969</c:v>
                </c:pt>
                <c:pt idx="956">
                  <c:v>715.24824024370969</c:v>
                </c:pt>
                <c:pt idx="957">
                  <c:v>715.24824024370969</c:v>
                </c:pt>
                <c:pt idx="958">
                  <c:v>715.24824024370969</c:v>
                </c:pt>
                <c:pt idx="959">
                  <c:v>715.24824024370969</c:v>
                </c:pt>
                <c:pt idx="960">
                  <c:v>715.24824024370969</c:v>
                </c:pt>
                <c:pt idx="961">
                  <c:v>715.24824024370969</c:v>
                </c:pt>
                <c:pt idx="962">
                  <c:v>715.24824024370969</c:v>
                </c:pt>
                <c:pt idx="963">
                  <c:v>715.24824024370969</c:v>
                </c:pt>
                <c:pt idx="964">
                  <c:v>715.24824024370969</c:v>
                </c:pt>
                <c:pt idx="965">
                  <c:v>715.24824024370969</c:v>
                </c:pt>
                <c:pt idx="966">
                  <c:v>715.24824024370969</c:v>
                </c:pt>
                <c:pt idx="967">
                  <c:v>715.24824024370969</c:v>
                </c:pt>
                <c:pt idx="968">
                  <c:v>715.24824024370969</c:v>
                </c:pt>
                <c:pt idx="969">
                  <c:v>715.24824024370969</c:v>
                </c:pt>
                <c:pt idx="970">
                  <c:v>715.24824024370969</c:v>
                </c:pt>
                <c:pt idx="971">
                  <c:v>715.24824024370969</c:v>
                </c:pt>
                <c:pt idx="972">
                  <c:v>715.24824024370969</c:v>
                </c:pt>
                <c:pt idx="973">
                  <c:v>715.24824024370969</c:v>
                </c:pt>
                <c:pt idx="974">
                  <c:v>715.24824024370969</c:v>
                </c:pt>
                <c:pt idx="975">
                  <c:v>715.24824024370969</c:v>
                </c:pt>
                <c:pt idx="976">
                  <c:v>715.24824024370969</c:v>
                </c:pt>
                <c:pt idx="977">
                  <c:v>715.24824024370969</c:v>
                </c:pt>
                <c:pt idx="978">
                  <c:v>715.24824024370969</c:v>
                </c:pt>
                <c:pt idx="979">
                  <c:v>715.24824024370969</c:v>
                </c:pt>
                <c:pt idx="980">
                  <c:v>715.24824024370969</c:v>
                </c:pt>
                <c:pt idx="981">
                  <c:v>715.24824024370969</c:v>
                </c:pt>
                <c:pt idx="982">
                  <c:v>715.24824024370969</c:v>
                </c:pt>
                <c:pt idx="983">
                  <c:v>715.24824024370969</c:v>
                </c:pt>
                <c:pt idx="984">
                  <c:v>715.24824024370969</c:v>
                </c:pt>
                <c:pt idx="985">
                  <c:v>715.24824024370969</c:v>
                </c:pt>
                <c:pt idx="986">
                  <c:v>715.24824024370969</c:v>
                </c:pt>
                <c:pt idx="987">
                  <c:v>715.24824024370969</c:v>
                </c:pt>
                <c:pt idx="988">
                  <c:v>715.24824024370969</c:v>
                </c:pt>
                <c:pt idx="989">
                  <c:v>715.24824024370969</c:v>
                </c:pt>
                <c:pt idx="990">
                  <c:v>715.24824024370969</c:v>
                </c:pt>
                <c:pt idx="991">
                  <c:v>715.24824024370969</c:v>
                </c:pt>
                <c:pt idx="992">
                  <c:v>715.24824024370969</c:v>
                </c:pt>
                <c:pt idx="993">
                  <c:v>715.24824024370969</c:v>
                </c:pt>
                <c:pt idx="994">
                  <c:v>715.24824024370969</c:v>
                </c:pt>
                <c:pt idx="995">
                  <c:v>715.24824024370969</c:v>
                </c:pt>
                <c:pt idx="996">
                  <c:v>715.24824024370969</c:v>
                </c:pt>
                <c:pt idx="997">
                  <c:v>715.24824024370969</c:v>
                </c:pt>
                <c:pt idx="998">
                  <c:v>715.24824024370969</c:v>
                </c:pt>
                <c:pt idx="999">
                  <c:v>715.24824024370969</c:v>
                </c:pt>
                <c:pt idx="1000">
                  <c:v>715.24824024370969</c:v>
                </c:pt>
              </c:numCache>
            </c:numRef>
          </c:xVal>
          <c:yVal>
            <c:numRef>
              <c:f>Calculs!$AE$4:$AE$1004</c:f>
              <c:numCache>
                <c:formatCode>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104.96023317262261</c:v>
                </c:pt>
              </c:numCache>
            </c:numRef>
          </c:xVal>
          <c:yVal>
            <c:numRef>
              <c:f>Trajecto!$C$158</c:f>
              <c:numCache>
                <c:formatCode>0</c:formatCode>
                <c:ptCount val="1"/>
                <c:pt idx="0">
                  <c:v>610.35356762858282</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616.77913772596992</c:v>
                </c:pt>
              </c:numCache>
            </c:numRef>
          </c:xVal>
          <c:yVal>
            <c:numRef>
              <c:f>Trajecto!$C$159</c:f>
              <c:numCache>
                <c:formatCode>0</c:formatCode>
                <c:ptCount val="1"/>
                <c:pt idx="0">
                  <c:v>610.35356762858282</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{8EF16B19-6F1E-4E70-BB0B-BFA2858CFD77}</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419.84093269049043</c:v>
                </c:pt>
                <c:pt idx="1">
                  <c:v>442.84093269049043</c:v>
                </c:pt>
                <c:pt idx="2">
                  <c:v>442.84093269049043</c:v>
                </c:pt>
                <c:pt idx="3">
                  <c:v>419.84093269049043</c:v>
                </c:pt>
                <c:pt idx="4">
                  <c:v>442.84093269049043</c:v>
                </c:pt>
                <c:pt idx="5">
                  <c:v>442.84093269049043</c:v>
                </c:pt>
                <c:pt idx="6">
                  <c:v>427.84093269049043</c:v>
                </c:pt>
                <c:pt idx="7">
                  <c:v>427.84093269049043</c:v>
                </c:pt>
                <c:pt idx="8">
                  <c:v>442.84093269049043</c:v>
                </c:pt>
                <c:pt idx="9">
                  <c:v>427.84093269049043</c:v>
                </c:pt>
                <c:pt idx="10">
                  <c:v>427.44093269049046</c:v>
                </c:pt>
                <c:pt idx="11">
                  <c:v>426.64093269049044</c:v>
                </c:pt>
                <c:pt idx="12">
                  <c:v>425.84093269049043</c:v>
                </c:pt>
                <c:pt idx="13">
                  <c:v>424.84093269049043</c:v>
                </c:pt>
                <c:pt idx="14">
                  <c:v>423.64093269049044</c:v>
                </c:pt>
                <c:pt idx="15">
                  <c:v>419.84093269049043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419.84093269049043</c:v>
                </c:pt>
                <c:pt idx="1">
                  <c:v>396.84093269049043</c:v>
                </c:pt>
                <c:pt idx="2">
                  <c:v>396.84093269049043</c:v>
                </c:pt>
                <c:pt idx="3">
                  <c:v>419.84093269049043</c:v>
                </c:pt>
                <c:pt idx="4">
                  <c:v>396.84093269049043</c:v>
                </c:pt>
                <c:pt idx="5">
                  <c:v>396.84093269049043</c:v>
                </c:pt>
                <c:pt idx="6">
                  <c:v>411.84093269049043</c:v>
                </c:pt>
                <c:pt idx="7">
                  <c:v>411.84093269049043</c:v>
                </c:pt>
                <c:pt idx="8">
                  <c:v>396.84093269049043</c:v>
                </c:pt>
                <c:pt idx="9">
                  <c:v>411.84093269049043</c:v>
                </c:pt>
                <c:pt idx="10">
                  <c:v>412.24093269049041</c:v>
                </c:pt>
                <c:pt idx="11">
                  <c:v>413.04093269049042</c:v>
                </c:pt>
                <c:pt idx="12">
                  <c:v>413.84093269049043</c:v>
                </c:pt>
                <c:pt idx="13">
                  <c:v>414.84093269049043</c:v>
                </c:pt>
                <c:pt idx="14">
                  <c:v>416.04093269049042</c:v>
                </c:pt>
                <c:pt idx="15">
                  <c:v>419.84093269049043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{49049297-1DB5-45BE-B1F8-7FBB9BCAF4F9}</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419.84093269049043</c:v>
                </c:pt>
                <c:pt idx="1">
                  <c:v>419.84093269049043</c:v>
                </c:pt>
                <c:pt idx="2">
                  <c:v>429.84093269049043</c:v>
                </c:pt>
                <c:pt idx="3">
                  <c:v>419.84093269049043</c:v>
                </c:pt>
                <c:pt idx="4">
                  <c:v>429.84093269049043</c:v>
                </c:pt>
                <c:pt idx="5">
                  <c:v>432.84093269049043</c:v>
                </c:pt>
                <c:pt idx="6">
                  <c:v>436.84093269049043</c:v>
                </c:pt>
                <c:pt idx="7">
                  <c:v>439.84093269049043</c:v>
                </c:pt>
                <c:pt idx="8">
                  <c:v>444.84093269049043</c:v>
                </c:pt>
                <c:pt idx="9">
                  <c:v>449.84093269049043</c:v>
                </c:pt>
                <c:pt idx="10">
                  <c:v>455.84093269049043</c:v>
                </c:pt>
                <c:pt idx="11">
                  <c:v>467.84093269049043</c:v>
                </c:pt>
                <c:pt idx="12">
                  <c:v>481.84093269049043</c:v>
                </c:pt>
                <c:pt idx="13">
                  <c:v>456.84093269049043</c:v>
                </c:pt>
                <c:pt idx="14">
                  <c:v>449.84093269049043</c:v>
                </c:pt>
                <c:pt idx="15">
                  <c:v>434.84093269049043</c:v>
                </c:pt>
                <c:pt idx="16">
                  <c:v>419.84093269049043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419.84093269049043</c:v>
                </c:pt>
                <c:pt idx="1">
                  <c:v>419.84093269049043</c:v>
                </c:pt>
                <c:pt idx="2">
                  <c:v>409.84093269049043</c:v>
                </c:pt>
                <c:pt idx="3">
                  <c:v>419.84093269049043</c:v>
                </c:pt>
                <c:pt idx="4">
                  <c:v>409.84093269049043</c:v>
                </c:pt>
                <c:pt idx="5">
                  <c:v>406.84093269049043</c:v>
                </c:pt>
                <c:pt idx="6">
                  <c:v>402.84093269049043</c:v>
                </c:pt>
                <c:pt idx="7">
                  <c:v>399.84093269049043</c:v>
                </c:pt>
                <c:pt idx="8">
                  <c:v>394.84093269049043</c:v>
                </c:pt>
                <c:pt idx="9">
                  <c:v>389.84093269049043</c:v>
                </c:pt>
                <c:pt idx="10">
                  <c:v>383.84093269049043</c:v>
                </c:pt>
                <c:pt idx="11">
                  <c:v>371.84093269049043</c:v>
                </c:pt>
                <c:pt idx="12">
                  <c:v>357.84093269049043</c:v>
                </c:pt>
                <c:pt idx="13">
                  <c:v>382.84093269049043</c:v>
                </c:pt>
                <c:pt idx="14">
                  <c:v>389.84093269049043</c:v>
                </c:pt>
                <c:pt idx="15">
                  <c:v>404.84093269049043</c:v>
                </c:pt>
                <c:pt idx="16">
                  <c:v>419.84093269049043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419.84093269049043</c:v>
                </c:pt>
                <c:pt idx="1">
                  <c:v>436.84093269049043</c:v>
                </c:pt>
                <c:pt idx="2">
                  <c:v>430.84093269049043</c:v>
                </c:pt>
                <c:pt idx="3">
                  <c:v>419.84093269049043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419.84093269049043</c:v>
                </c:pt>
                <c:pt idx="1">
                  <c:v>402.84093269049043</c:v>
                </c:pt>
                <c:pt idx="2">
                  <c:v>408.84093269049043</c:v>
                </c:pt>
                <c:pt idx="3">
                  <c:v>419.84093269049043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{D9B977D9-8AA6-4ACD-9B3C-29088CD06D35}</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419.84093269049043</c:v>
                </c:pt>
                <c:pt idx="1">
                  <c:v>419.84093269049043</c:v>
                </c:pt>
                <c:pt idx="2">
                  <c:v>419.84093269049043</c:v>
                </c:pt>
                <c:pt idx="3">
                  <c:v>450.3586110719196</c:v>
                </c:pt>
                <c:pt idx="4">
                  <c:v>419.84093269049043</c:v>
                </c:pt>
                <c:pt idx="5">
                  <c:v>389.32325430906127</c:v>
                </c:pt>
                <c:pt idx="6">
                  <c:v>419.84093269049043</c:v>
                </c:pt>
              </c:numCache>
            </c:numRef>
          </c:xVal>
          <c:yVal>
            <c:numRef>
              <c:f>Trajecto!$C$124:$C$130</c:f>
              <c:numCache>
                <c:formatCode>0</c:formatCode>
                <c:ptCount val="7"/>
                <c:pt idx="0">
                  <c:v>1220.7071352571656</c:v>
                </c:pt>
                <c:pt idx="1">
                  <c:v>610.35356762858282</c:v>
                </c:pt>
                <c:pt idx="2">
                  <c:v>0</c:v>
                </c:pt>
                <c:pt idx="3">
                  <c:v>61.035356762858285</c:v>
                </c:pt>
                <c:pt idx="4">
                  <c:v>0</c:v>
                </c:pt>
                <c:pt idx="5">
                  <c:v>61.035356762858285</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1220.7071352571656</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3.9999999999999831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4.999999999999976</c:v>
                </c:pt>
                <c:pt idx="109">
                  <c:v>#N/A</c:v>
                </c:pt>
                <c:pt idx="110">
                  <c:v>#N/A</c:v>
                </c:pt>
                <c:pt idx="111">
                  <c:v>#N/A</c:v>
                </c:pt>
                <c:pt idx="112">
                  <c:v>#N/A</c:v>
                </c:pt>
                <c:pt idx="113">
                  <c:v>#N/A</c:v>
                </c:pt>
                <c:pt idx="114">
                  <c:v>#N/A</c:v>
                </c:pt>
                <c:pt idx="115">
                  <c:v>#N/A</c:v>
                </c:pt>
                <c:pt idx="116">
                  <c:v>#N/A</c:v>
                </c:pt>
                <c:pt idx="117">
                  <c:v>#N/A</c:v>
                </c:pt>
                <c:pt idx="118">
                  <c:v>5.9999999999999725</c:v>
                </c:pt>
                <c:pt idx="119">
                  <c:v>#N/A</c:v>
                </c:pt>
                <c:pt idx="120">
                  <c:v>#N/A</c:v>
                </c:pt>
                <c:pt idx="121">
                  <c:v>#N/A</c:v>
                </c:pt>
                <c:pt idx="122">
                  <c:v>#N/A</c:v>
                </c:pt>
                <c:pt idx="123">
                  <c:v>#N/A</c:v>
                </c:pt>
                <c:pt idx="124">
                  <c:v>#N/A</c:v>
                </c:pt>
                <c:pt idx="125">
                  <c:v>#N/A</c:v>
                </c:pt>
                <c:pt idx="126">
                  <c:v>#N/A</c:v>
                </c:pt>
                <c:pt idx="127">
                  <c:v>#N/A</c:v>
                </c:pt>
                <c:pt idx="128">
                  <c:v>6.9999999999999689</c:v>
                </c:pt>
                <c:pt idx="129">
                  <c:v>#N/A</c:v>
                </c:pt>
                <c:pt idx="130">
                  <c:v>#N/A</c:v>
                </c:pt>
                <c:pt idx="131">
                  <c:v>#N/A</c:v>
                </c:pt>
                <c:pt idx="132">
                  <c:v>#N/A</c:v>
                </c:pt>
                <c:pt idx="133">
                  <c:v>#N/A</c:v>
                </c:pt>
                <c:pt idx="134">
                  <c:v>#N/A</c:v>
                </c:pt>
                <c:pt idx="135">
                  <c:v>#N/A</c:v>
                </c:pt>
                <c:pt idx="136">
                  <c:v>#N/A</c:v>
                </c:pt>
                <c:pt idx="137">
                  <c:v>#N/A</c:v>
                </c:pt>
                <c:pt idx="138">
                  <c:v>7.9999999999999654</c:v>
                </c:pt>
                <c:pt idx="139">
                  <c:v>#N/A</c:v>
                </c:pt>
                <c:pt idx="140">
                  <c:v>#N/A</c:v>
                </c:pt>
                <c:pt idx="141">
                  <c:v>#N/A</c:v>
                </c:pt>
                <c:pt idx="142">
                  <c:v>#N/A</c:v>
                </c:pt>
                <c:pt idx="143">
                  <c:v>#N/A</c:v>
                </c:pt>
                <c:pt idx="144">
                  <c:v>#N/A</c:v>
                </c:pt>
                <c:pt idx="145">
                  <c:v>#N/A</c:v>
                </c:pt>
                <c:pt idx="146">
                  <c:v>#N/A</c:v>
                </c:pt>
                <c:pt idx="147">
                  <c:v>#N/A</c:v>
                </c:pt>
                <c:pt idx="148">
                  <c:v>8.9999999999999627</c:v>
                </c:pt>
                <c:pt idx="149">
                  <c:v>#N/A</c:v>
                </c:pt>
                <c:pt idx="150">
                  <c:v>#N/A</c:v>
                </c:pt>
                <c:pt idx="151">
                  <c:v>#N/A</c:v>
                </c:pt>
                <c:pt idx="152">
                  <c:v>#N/A</c:v>
                </c:pt>
                <c:pt idx="153">
                  <c:v>#N/A</c:v>
                </c:pt>
                <c:pt idx="154">
                  <c:v>#N/A</c:v>
                </c:pt>
                <c:pt idx="155">
                  <c:v>#N/A</c:v>
                </c:pt>
                <c:pt idx="156">
                  <c:v>#N/A</c:v>
                </c:pt>
                <c:pt idx="157">
                  <c:v>#N/A</c:v>
                </c:pt>
                <c:pt idx="158">
                  <c:v>9.9999999999999591</c:v>
                </c:pt>
                <c:pt idx="159">
                  <c:v>#N/A</c:v>
                </c:pt>
                <c:pt idx="160">
                  <c:v>#N/A</c:v>
                </c:pt>
                <c:pt idx="161">
                  <c:v>#N/A</c:v>
                </c:pt>
                <c:pt idx="162">
                  <c:v>#N/A</c:v>
                </c:pt>
                <c:pt idx="163">
                  <c:v>#N/A</c:v>
                </c:pt>
                <c:pt idx="164">
                  <c:v>#N/A</c:v>
                </c:pt>
                <c:pt idx="165">
                  <c:v>#N/A</c:v>
                </c:pt>
                <c:pt idx="166">
                  <c:v>#N/A</c:v>
                </c:pt>
                <c:pt idx="167">
                  <c:v>#N/A</c:v>
                </c:pt>
                <c:pt idx="168">
                  <c:v>10.999999999999956</c:v>
                </c:pt>
                <c:pt idx="169">
                  <c:v>#N/A</c:v>
                </c:pt>
                <c:pt idx="170">
                  <c:v>#N/A</c:v>
                </c:pt>
                <c:pt idx="171">
                  <c:v>#N/A</c:v>
                </c:pt>
                <c:pt idx="172">
                  <c:v>#N/A</c:v>
                </c:pt>
                <c:pt idx="173">
                  <c:v>#N/A</c:v>
                </c:pt>
                <c:pt idx="174">
                  <c:v>#N/A</c:v>
                </c:pt>
                <c:pt idx="175">
                  <c:v>#N/A</c:v>
                </c:pt>
                <c:pt idx="176">
                  <c:v>#N/A</c:v>
                </c:pt>
                <c:pt idx="177">
                  <c:v>#N/A</c:v>
                </c:pt>
                <c:pt idx="178">
                  <c:v>11.999999999999952</c:v>
                </c:pt>
                <c:pt idx="179">
                  <c:v>#N/A</c:v>
                </c:pt>
                <c:pt idx="180">
                  <c:v>#N/A</c:v>
                </c:pt>
                <c:pt idx="181">
                  <c:v>#N/A</c:v>
                </c:pt>
                <c:pt idx="182">
                  <c:v>#N/A</c:v>
                </c:pt>
                <c:pt idx="183">
                  <c:v>#N/A</c:v>
                </c:pt>
                <c:pt idx="184">
                  <c:v>#N/A</c:v>
                </c:pt>
                <c:pt idx="185">
                  <c:v>#N/A</c:v>
                </c:pt>
                <c:pt idx="186">
                  <c:v>#N/A</c:v>
                </c:pt>
                <c:pt idx="187">
                  <c:v>#N/A</c:v>
                </c:pt>
                <c:pt idx="188">
                  <c:v>12.999999999999948</c:v>
                </c:pt>
                <c:pt idx="189">
                  <c:v>#N/A</c:v>
                </c:pt>
                <c:pt idx="190">
                  <c:v>#N/A</c:v>
                </c:pt>
                <c:pt idx="191">
                  <c:v>#N/A</c:v>
                </c:pt>
                <c:pt idx="192">
                  <c:v>#N/A</c:v>
                </c:pt>
                <c:pt idx="193">
                  <c:v>#N/A</c:v>
                </c:pt>
                <c:pt idx="194">
                  <c:v>#N/A</c:v>
                </c:pt>
                <c:pt idx="195">
                  <c:v>#N/A</c:v>
                </c:pt>
                <c:pt idx="196">
                  <c:v>#N/A</c:v>
                </c:pt>
                <c:pt idx="197">
                  <c:v>#N/A</c:v>
                </c:pt>
                <c:pt idx="198">
                  <c:v>13.999999999999945</c:v>
                </c:pt>
                <c:pt idx="199">
                  <c:v>#N/A</c:v>
                </c:pt>
                <c:pt idx="200">
                  <c:v>#N/A</c:v>
                </c:pt>
                <c:pt idx="201">
                  <c:v>#N/A</c:v>
                </c:pt>
                <c:pt idx="202">
                  <c:v>#N/A</c:v>
                </c:pt>
                <c:pt idx="203">
                  <c:v>#N/A</c:v>
                </c:pt>
                <c:pt idx="204">
                  <c:v>#N/A</c:v>
                </c:pt>
                <c:pt idx="205">
                  <c:v>#N/A</c:v>
                </c:pt>
                <c:pt idx="206">
                  <c:v>#N/A</c:v>
                </c:pt>
                <c:pt idx="207">
                  <c:v>#N/A</c:v>
                </c:pt>
                <c:pt idx="208">
                  <c:v>14.999999999999941</c:v>
                </c:pt>
                <c:pt idx="209">
                  <c:v>#N/A</c:v>
                </c:pt>
                <c:pt idx="210">
                  <c:v>#N/A</c:v>
                </c:pt>
                <c:pt idx="211">
                  <c:v>#N/A</c:v>
                </c:pt>
                <c:pt idx="212">
                  <c:v>#N/A</c:v>
                </c:pt>
                <c:pt idx="213">
                  <c:v>#N/A</c:v>
                </c:pt>
                <c:pt idx="214">
                  <c:v>#N/A</c:v>
                </c:pt>
                <c:pt idx="215">
                  <c:v>#N/A</c:v>
                </c:pt>
                <c:pt idx="216">
                  <c:v>#N/A</c:v>
                </c:pt>
                <c:pt idx="217">
                  <c:v>#N/A</c:v>
                </c:pt>
                <c:pt idx="218">
                  <c:v>15.999999999999938</c:v>
                </c:pt>
                <c:pt idx="219">
                  <c:v>#N/A</c:v>
                </c:pt>
                <c:pt idx="220">
                  <c:v>#N/A</c:v>
                </c:pt>
                <c:pt idx="221">
                  <c:v>#N/A</c:v>
                </c:pt>
                <c:pt idx="222">
                  <c:v>#N/A</c:v>
                </c:pt>
                <c:pt idx="223">
                  <c:v>#N/A</c:v>
                </c:pt>
                <c:pt idx="224">
                  <c:v>#N/A</c:v>
                </c:pt>
                <c:pt idx="225">
                  <c:v>#N/A</c:v>
                </c:pt>
                <c:pt idx="226">
                  <c:v>#N/A</c:v>
                </c:pt>
                <c:pt idx="227">
                  <c:v>#N/A</c:v>
                </c:pt>
                <c:pt idx="228">
                  <c:v>16.99999999999995</c:v>
                </c:pt>
                <c:pt idx="229">
                  <c:v>#N/A</c:v>
                </c:pt>
                <c:pt idx="230">
                  <c:v>#N/A</c:v>
                </c:pt>
                <c:pt idx="231">
                  <c:v>#N/A</c:v>
                </c:pt>
                <c:pt idx="232">
                  <c:v>#N/A</c:v>
                </c:pt>
                <c:pt idx="233">
                  <c:v>#N/A</c:v>
                </c:pt>
                <c:pt idx="234">
                  <c:v>#N/A</c:v>
                </c:pt>
                <c:pt idx="235">
                  <c:v>#N/A</c:v>
                </c:pt>
                <c:pt idx="236">
                  <c:v>#N/A</c:v>
                </c:pt>
                <c:pt idx="237">
                  <c:v>#N/A</c:v>
                </c:pt>
                <c:pt idx="238">
                  <c:v>17.999999999999964</c:v>
                </c:pt>
                <c:pt idx="239">
                  <c:v>#N/A</c:v>
                </c:pt>
                <c:pt idx="240">
                  <c:v>#N/A</c:v>
                </c:pt>
                <c:pt idx="241">
                  <c:v>#N/A</c:v>
                </c:pt>
                <c:pt idx="242">
                  <c:v>#N/A</c:v>
                </c:pt>
                <c:pt idx="243">
                  <c:v>#N/A</c:v>
                </c:pt>
                <c:pt idx="244">
                  <c:v>#N/A</c:v>
                </c:pt>
                <c:pt idx="245">
                  <c:v>#N/A</c:v>
                </c:pt>
                <c:pt idx="246">
                  <c:v>#N/A</c:v>
                </c:pt>
                <c:pt idx="247">
                  <c:v>#N/A</c:v>
                </c:pt>
                <c:pt idx="248">
                  <c:v>18.999999999999979</c:v>
                </c:pt>
                <c:pt idx="249">
                  <c:v>#N/A</c:v>
                </c:pt>
                <c:pt idx="250">
                  <c:v>#N/A</c:v>
                </c:pt>
                <c:pt idx="251">
                  <c:v>#N/A</c:v>
                </c:pt>
                <c:pt idx="252">
                  <c:v>#N/A</c:v>
                </c:pt>
                <c:pt idx="253">
                  <c:v>#N/A</c:v>
                </c:pt>
                <c:pt idx="254">
                  <c:v>#N/A</c:v>
                </c:pt>
                <c:pt idx="255">
                  <c:v>#N/A</c:v>
                </c:pt>
                <c:pt idx="256">
                  <c:v>#N/A</c:v>
                </c:pt>
                <c:pt idx="257">
                  <c:v>#N/A</c:v>
                </c:pt>
                <c:pt idx="258">
                  <c:v>19.999999999999993</c:v>
                </c:pt>
                <c:pt idx="259">
                  <c:v>#N/A</c:v>
                </c:pt>
                <c:pt idx="260">
                  <c:v>#N/A</c:v>
                </c:pt>
                <c:pt idx="261">
                  <c:v>#N/A</c:v>
                </c:pt>
                <c:pt idx="262">
                  <c:v>#N/A</c:v>
                </c:pt>
                <c:pt idx="263">
                  <c:v>#N/A</c:v>
                </c:pt>
                <c:pt idx="264">
                  <c:v>#N/A</c:v>
                </c:pt>
                <c:pt idx="265">
                  <c:v>#N/A</c:v>
                </c:pt>
                <c:pt idx="266">
                  <c:v>#N/A</c:v>
                </c:pt>
                <c:pt idx="267">
                  <c:v>#N/A</c:v>
                </c:pt>
                <c:pt idx="268">
                  <c:v>21.000000000000007</c:v>
                </c:pt>
                <c:pt idx="269">
                  <c:v>#N/A</c:v>
                </c:pt>
                <c:pt idx="270">
                  <c:v>#N/A</c:v>
                </c:pt>
                <c:pt idx="271">
                  <c:v>#N/A</c:v>
                </c:pt>
                <c:pt idx="272">
                  <c:v>#N/A</c:v>
                </c:pt>
                <c:pt idx="273">
                  <c:v>#N/A</c:v>
                </c:pt>
                <c:pt idx="274">
                  <c:v>#N/A</c:v>
                </c:pt>
                <c:pt idx="275">
                  <c:v>#N/A</c:v>
                </c:pt>
                <c:pt idx="276">
                  <c:v>#N/A</c:v>
                </c:pt>
                <c:pt idx="277">
                  <c:v>#N/A</c:v>
                </c:pt>
                <c:pt idx="278">
                  <c:v>22.000000000000021</c:v>
                </c:pt>
                <c:pt idx="279">
                  <c:v>#N/A</c:v>
                </c:pt>
                <c:pt idx="280">
                  <c:v>#N/A</c:v>
                </c:pt>
                <c:pt idx="281">
                  <c:v>#N/A</c:v>
                </c:pt>
                <c:pt idx="282">
                  <c:v>#N/A</c:v>
                </c:pt>
                <c:pt idx="283">
                  <c:v>#N/A</c:v>
                </c:pt>
                <c:pt idx="284">
                  <c:v>#N/A</c:v>
                </c:pt>
                <c:pt idx="285">
                  <c:v>#N/A</c:v>
                </c:pt>
                <c:pt idx="286">
                  <c:v>#N/A</c:v>
                </c:pt>
                <c:pt idx="287">
                  <c:v>#N/A</c:v>
                </c:pt>
                <c:pt idx="288">
                  <c:v>23.000000000000036</c:v>
                </c:pt>
                <c:pt idx="289">
                  <c:v>#N/A</c:v>
                </c:pt>
                <c:pt idx="290">
                  <c:v>#N/A</c:v>
                </c:pt>
                <c:pt idx="291">
                  <c:v>#N/A</c:v>
                </c:pt>
                <c:pt idx="292">
                  <c:v>#N/A</c:v>
                </c:pt>
                <c:pt idx="293">
                  <c:v>#N/A</c:v>
                </c:pt>
                <c:pt idx="294">
                  <c:v>#N/A</c:v>
                </c:pt>
                <c:pt idx="295">
                  <c:v>#N/A</c:v>
                </c:pt>
                <c:pt idx="296">
                  <c:v>#N/A</c:v>
                </c:pt>
                <c:pt idx="297">
                  <c:v>#N/A</c:v>
                </c:pt>
                <c:pt idx="298">
                  <c:v>24.00000000000005</c:v>
                </c:pt>
                <c:pt idx="299">
                  <c:v>#N/A</c:v>
                </c:pt>
                <c:pt idx="300">
                  <c:v>#N/A</c:v>
                </c:pt>
                <c:pt idx="301">
                  <c:v>#N/A</c:v>
                </c:pt>
                <c:pt idx="302">
                  <c:v>#N/A</c:v>
                </c:pt>
                <c:pt idx="303">
                  <c:v>#N/A</c:v>
                </c:pt>
                <c:pt idx="304">
                  <c:v>#N/A</c:v>
                </c:pt>
                <c:pt idx="305">
                  <c:v>#N/A</c:v>
                </c:pt>
                <c:pt idx="306">
                  <c:v>#N/A</c:v>
                </c:pt>
                <c:pt idx="307">
                  <c:v>#N/A</c:v>
                </c:pt>
                <c:pt idx="308">
                  <c:v>25.000000000000064</c:v>
                </c:pt>
                <c:pt idx="309">
                  <c:v>#N/A</c:v>
                </c:pt>
                <c:pt idx="310">
                  <c:v>#N/A</c:v>
                </c:pt>
                <c:pt idx="311">
                  <c:v>#N/A</c:v>
                </c:pt>
                <c:pt idx="312">
                  <c:v>#N/A</c:v>
                </c:pt>
                <c:pt idx="313">
                  <c:v>#N/A</c:v>
                </c:pt>
                <c:pt idx="314">
                  <c:v>#N/A</c:v>
                </c:pt>
                <c:pt idx="315">
                  <c:v>#N/A</c:v>
                </c:pt>
                <c:pt idx="316">
                  <c:v>#N/A</c:v>
                </c:pt>
                <c:pt idx="317">
                  <c:v>#N/A</c:v>
                </c:pt>
                <c:pt idx="318">
                  <c:v>26.000000000000078</c:v>
                </c:pt>
                <c:pt idx="319">
                  <c:v>#N/A</c:v>
                </c:pt>
                <c:pt idx="320">
                  <c:v>#N/A</c:v>
                </c:pt>
                <c:pt idx="321">
                  <c:v>#N/A</c:v>
                </c:pt>
                <c:pt idx="322">
                  <c:v>#N/A</c:v>
                </c:pt>
                <c:pt idx="323">
                  <c:v>#N/A</c:v>
                </c:pt>
                <c:pt idx="324">
                  <c:v>#N/A</c:v>
                </c:pt>
                <c:pt idx="325">
                  <c:v>#N/A</c:v>
                </c:pt>
                <c:pt idx="326">
                  <c:v>#N/A</c:v>
                </c:pt>
                <c:pt idx="327">
                  <c:v>#N/A</c:v>
                </c:pt>
                <c:pt idx="328">
                  <c:v>27.000000000000092</c:v>
                </c:pt>
                <c:pt idx="329">
                  <c:v>#N/A</c:v>
                </c:pt>
                <c:pt idx="330">
                  <c:v>#N/A</c:v>
                </c:pt>
                <c:pt idx="331">
                  <c:v>#N/A</c:v>
                </c:pt>
                <c:pt idx="332">
                  <c:v>#N/A</c:v>
                </c:pt>
                <c:pt idx="333">
                  <c:v>#N/A</c:v>
                </c:pt>
                <c:pt idx="334">
                  <c:v>#N/A</c:v>
                </c:pt>
                <c:pt idx="335">
                  <c:v>#N/A</c:v>
                </c:pt>
                <c:pt idx="336">
                  <c:v>#N/A</c:v>
                </c:pt>
                <c:pt idx="337">
                  <c:v>#N/A</c:v>
                </c:pt>
                <c:pt idx="338">
                  <c:v>28.000000000000107</c:v>
                </c:pt>
                <c:pt idx="339">
                  <c:v>#N/A</c:v>
                </c:pt>
                <c:pt idx="340">
                  <c:v>#N/A</c:v>
                </c:pt>
                <c:pt idx="341">
                  <c:v>#N/A</c:v>
                </c:pt>
                <c:pt idx="342">
                  <c:v>#N/A</c:v>
                </c:pt>
                <c:pt idx="343">
                  <c:v>#N/A</c:v>
                </c:pt>
                <c:pt idx="344">
                  <c:v>#N/A</c:v>
                </c:pt>
                <c:pt idx="345">
                  <c:v>#N/A</c:v>
                </c:pt>
                <c:pt idx="346">
                  <c:v>#N/A</c:v>
                </c:pt>
                <c:pt idx="347">
                  <c:v>#N/A</c:v>
                </c:pt>
                <c:pt idx="348">
                  <c:v>29.000000000000121</c:v>
                </c:pt>
                <c:pt idx="349">
                  <c:v>#N/A</c:v>
                </c:pt>
                <c:pt idx="350">
                  <c:v>#N/A</c:v>
                </c:pt>
                <c:pt idx="351">
                  <c:v>#N/A</c:v>
                </c:pt>
                <c:pt idx="352">
                  <c:v>#N/A</c:v>
                </c:pt>
                <c:pt idx="353">
                  <c:v>#N/A</c:v>
                </c:pt>
                <c:pt idx="354">
                  <c:v>#N/A</c:v>
                </c:pt>
                <c:pt idx="355">
                  <c:v>#N/A</c:v>
                </c:pt>
                <c:pt idx="356">
                  <c:v>#N/A</c:v>
                </c:pt>
                <c:pt idx="357">
                  <c:v>#N/A</c:v>
                </c:pt>
                <c:pt idx="358">
                  <c:v>30.000000000000135</c:v>
                </c:pt>
                <c:pt idx="359">
                  <c:v>#N/A</c:v>
                </c:pt>
                <c:pt idx="360">
                  <c:v>#N/A</c:v>
                </c:pt>
                <c:pt idx="361">
                  <c:v>#N/A</c:v>
                </c:pt>
                <c:pt idx="362">
                  <c:v>#N/A</c:v>
                </c:pt>
                <c:pt idx="363">
                  <c:v>#N/A</c:v>
                </c:pt>
                <c:pt idx="364">
                  <c:v>#N/A</c:v>
                </c:pt>
                <c:pt idx="365">
                  <c:v>#N/A</c:v>
                </c:pt>
                <c:pt idx="366">
                  <c:v>#N/A</c:v>
                </c:pt>
                <c:pt idx="367">
                  <c:v>#N/A</c:v>
                </c:pt>
                <c:pt idx="368">
                  <c:v>31.000000000000149</c:v>
                </c:pt>
                <c:pt idx="369">
                  <c:v>#N/A</c:v>
                </c:pt>
                <c:pt idx="370">
                  <c:v>#N/A</c:v>
                </c:pt>
                <c:pt idx="371">
                  <c:v>#N/A</c:v>
                </c:pt>
                <c:pt idx="372">
                  <c:v>#N/A</c:v>
                </c:pt>
                <c:pt idx="373">
                  <c:v>#N/A</c:v>
                </c:pt>
                <c:pt idx="374">
                  <c:v>#N/A</c:v>
                </c:pt>
                <c:pt idx="375">
                  <c:v>#N/A</c:v>
                </c:pt>
                <c:pt idx="376">
                  <c:v>#N/A</c:v>
                </c:pt>
                <c:pt idx="377">
                  <c:v>#N/A</c:v>
                </c:pt>
                <c:pt idx="378">
                  <c:v>32.000000000000163</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13.7</c:v>
                </c:pt>
                <c:pt idx="1">
                  <c:v>73.918565965554535</c:v>
                </c:pt>
                <c:pt idx="2">
                  <c:v>134.13713193110908</c:v>
                </c:pt>
                <c:pt idx="3">
                  <c:v>132.85998298448175</c:v>
                </c:pt>
                <c:pt idx="4">
                  <c:v>134.13713193110908</c:v>
                </c:pt>
                <c:pt idx="5">
                  <c:v>129.64998298448171</c:v>
                </c:pt>
                <c:pt idx="6">
                  <c:v>134.13713193110908</c:v>
                </c:pt>
              </c:numCache>
            </c:numRef>
          </c:xVal>
          <c:yVal>
            <c:numRef>
              <c:f>Trajecto!$C$132:$C$138</c:f>
              <c:numCache>
                <c:formatCode>0</c:formatCode>
                <c:ptCount val="7"/>
                <c:pt idx="0">
                  <c:v>1220.7071352571656</c:v>
                </c:pt>
                <c:pt idx="1">
                  <c:v>610.35356762858282</c:v>
                </c:pt>
                <c:pt idx="2">
                  <c:v>0</c:v>
                </c:pt>
                <c:pt idx="3">
                  <c:v>42.326831612162621</c:v>
                </c:pt>
                <c:pt idx="4">
                  <c:v>0</c:v>
                </c:pt>
                <c:pt idx="5">
                  <c:v>16.09800344675293</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Calculs!$AE$4:$AE$1004</c:f>
              <c:numCache>
                <c:formatCode>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3.4249999999999998</c:v>
                </c:pt>
              </c:numCache>
            </c:numRef>
          </c:xVal>
          <c:yVal>
            <c:numRef>
              <c:f>Trajecto!$C$158</c:f>
              <c:numCache>
                <c:formatCode>0</c:formatCode>
                <c:ptCount val="1"/>
                <c:pt idx="0">
                  <c:v>610.35356762858282</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22.900000000000055</c:v>
                </c:pt>
              </c:numCache>
            </c:numRef>
          </c:xVal>
          <c:yVal>
            <c:numRef>
              <c:f>Trajecto!$C$159</c:f>
              <c:numCache>
                <c:formatCode>0</c:formatCode>
                <c:ptCount val="1"/>
                <c:pt idx="0">
                  <c:v>610.35356762858282</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Calculs!$T$4:$T$1004</c:f>
              <c:numCache>
                <c:formatCode>0.00</c:formatCode>
                <c:ptCount val="1001"/>
                <c:pt idx="0">
                  <c:v>30.235401000000003</c:v>
                </c:pt>
                <c:pt idx="1">
                  <c:v>30.235396095000002</c:v>
                </c:pt>
                <c:pt idx="2">
                  <c:v>30.23538138</c:v>
                </c:pt>
                <c:pt idx="3">
                  <c:v>30.235356854999999</c:v>
                </c:pt>
                <c:pt idx="4">
                  <c:v>30.23532252</c:v>
                </c:pt>
                <c:pt idx="5">
                  <c:v>30.235278374999996</c:v>
                </c:pt>
                <c:pt idx="6">
                  <c:v>30.235224419999998</c:v>
                </c:pt>
                <c:pt idx="7">
                  <c:v>30.235160654999998</c:v>
                </c:pt>
                <c:pt idx="8">
                  <c:v>30.235087079999996</c:v>
                </c:pt>
                <c:pt idx="9">
                  <c:v>30.235003695</c:v>
                </c:pt>
                <c:pt idx="10">
                  <c:v>30.234910499999998</c:v>
                </c:pt>
                <c:pt idx="11">
                  <c:v>30.234817305</c:v>
                </c:pt>
                <c:pt idx="12">
                  <c:v>30.23473392</c:v>
                </c:pt>
                <c:pt idx="13">
                  <c:v>30.234660344999998</c:v>
                </c:pt>
                <c:pt idx="14">
                  <c:v>30.234596579999998</c:v>
                </c:pt>
                <c:pt idx="15">
                  <c:v>30.234542625</c:v>
                </c:pt>
                <c:pt idx="16">
                  <c:v>30.234498479999999</c:v>
                </c:pt>
                <c:pt idx="17">
                  <c:v>30.234464144999997</c:v>
                </c:pt>
                <c:pt idx="18">
                  <c:v>30.23443962</c:v>
                </c:pt>
                <c:pt idx="19">
                  <c:v>30.234424904999997</c:v>
                </c:pt>
                <c:pt idx="20">
                  <c:v>30.234419999999997</c:v>
                </c:pt>
                <c:pt idx="21">
                  <c:v>30.234419999999997</c:v>
                </c:pt>
                <c:pt idx="22">
                  <c:v>30.234419999999997</c:v>
                </c:pt>
                <c:pt idx="23">
                  <c:v>30.234419999999997</c:v>
                </c:pt>
                <c:pt idx="24">
                  <c:v>30.234419999999997</c:v>
                </c:pt>
                <c:pt idx="25">
                  <c:v>30.234419999999997</c:v>
                </c:pt>
                <c:pt idx="26">
                  <c:v>30.234419999999997</c:v>
                </c:pt>
                <c:pt idx="27">
                  <c:v>30.234419999999997</c:v>
                </c:pt>
                <c:pt idx="28">
                  <c:v>30.234419999999997</c:v>
                </c:pt>
                <c:pt idx="29">
                  <c:v>30.234419999999997</c:v>
                </c:pt>
                <c:pt idx="30">
                  <c:v>30.234419999999997</c:v>
                </c:pt>
                <c:pt idx="31">
                  <c:v>30.234419999999997</c:v>
                </c:pt>
                <c:pt idx="32">
                  <c:v>30.234419999999997</c:v>
                </c:pt>
                <c:pt idx="33">
                  <c:v>30.234419999999997</c:v>
                </c:pt>
                <c:pt idx="34">
                  <c:v>30.234419999999997</c:v>
                </c:pt>
                <c:pt idx="35">
                  <c:v>30.234419999999997</c:v>
                </c:pt>
                <c:pt idx="36">
                  <c:v>30.234419999999997</c:v>
                </c:pt>
                <c:pt idx="37">
                  <c:v>30.234419999999997</c:v>
                </c:pt>
                <c:pt idx="38">
                  <c:v>30.234419999999997</c:v>
                </c:pt>
                <c:pt idx="39">
                  <c:v>30.234419999999997</c:v>
                </c:pt>
                <c:pt idx="40">
                  <c:v>30.234419999999997</c:v>
                </c:pt>
                <c:pt idx="41">
                  <c:v>30.234419999999997</c:v>
                </c:pt>
                <c:pt idx="42">
                  <c:v>30.234419999999997</c:v>
                </c:pt>
                <c:pt idx="43">
                  <c:v>30.234419999999997</c:v>
                </c:pt>
                <c:pt idx="44">
                  <c:v>30.234419999999997</c:v>
                </c:pt>
                <c:pt idx="45">
                  <c:v>30.234419999999997</c:v>
                </c:pt>
                <c:pt idx="46">
                  <c:v>30.234419999999997</c:v>
                </c:pt>
                <c:pt idx="47">
                  <c:v>30.234419999999997</c:v>
                </c:pt>
                <c:pt idx="48">
                  <c:v>30.234419999999997</c:v>
                </c:pt>
                <c:pt idx="49">
                  <c:v>30.234419999999997</c:v>
                </c:pt>
                <c:pt idx="50">
                  <c:v>30.234419999999997</c:v>
                </c:pt>
                <c:pt idx="51">
                  <c:v>30.234419999999997</c:v>
                </c:pt>
                <c:pt idx="52">
                  <c:v>30.234419999999997</c:v>
                </c:pt>
                <c:pt idx="53">
                  <c:v>30.234419999999997</c:v>
                </c:pt>
                <c:pt idx="54">
                  <c:v>30.234419999999997</c:v>
                </c:pt>
                <c:pt idx="55">
                  <c:v>30.234419999999997</c:v>
                </c:pt>
                <c:pt idx="56">
                  <c:v>30.234419999999997</c:v>
                </c:pt>
                <c:pt idx="57">
                  <c:v>30.234419999999997</c:v>
                </c:pt>
                <c:pt idx="58">
                  <c:v>30.234419999999997</c:v>
                </c:pt>
                <c:pt idx="59">
                  <c:v>30.234419999999997</c:v>
                </c:pt>
                <c:pt idx="60">
                  <c:v>30.234419999999997</c:v>
                </c:pt>
                <c:pt idx="61">
                  <c:v>30.234419999999997</c:v>
                </c:pt>
                <c:pt idx="62">
                  <c:v>30.234419999999997</c:v>
                </c:pt>
                <c:pt idx="63">
                  <c:v>30.234419999999997</c:v>
                </c:pt>
                <c:pt idx="64">
                  <c:v>30.234419999999997</c:v>
                </c:pt>
                <c:pt idx="65">
                  <c:v>30.234419999999997</c:v>
                </c:pt>
                <c:pt idx="66">
                  <c:v>30.234419999999997</c:v>
                </c:pt>
                <c:pt idx="67">
                  <c:v>30.234419999999997</c:v>
                </c:pt>
                <c:pt idx="68">
                  <c:v>30.234419999999997</c:v>
                </c:pt>
                <c:pt idx="69">
                  <c:v>30.234419999999997</c:v>
                </c:pt>
                <c:pt idx="70">
                  <c:v>30.234419999999997</c:v>
                </c:pt>
                <c:pt idx="71">
                  <c:v>30.234419999999997</c:v>
                </c:pt>
                <c:pt idx="72">
                  <c:v>30.234419999999997</c:v>
                </c:pt>
                <c:pt idx="73">
                  <c:v>30.234419999999997</c:v>
                </c:pt>
                <c:pt idx="74">
                  <c:v>30.234419999999997</c:v>
                </c:pt>
                <c:pt idx="75">
                  <c:v>30.234419999999997</c:v>
                </c:pt>
                <c:pt idx="76">
                  <c:v>30.234419999999997</c:v>
                </c:pt>
                <c:pt idx="77">
                  <c:v>30.234419999999997</c:v>
                </c:pt>
                <c:pt idx="78">
                  <c:v>30.234419999999997</c:v>
                </c:pt>
                <c:pt idx="79">
                  <c:v>30.234419999999997</c:v>
                </c:pt>
                <c:pt idx="80">
                  <c:v>30.234419999999997</c:v>
                </c:pt>
                <c:pt idx="81">
                  <c:v>30.234419999999997</c:v>
                </c:pt>
                <c:pt idx="82">
                  <c:v>30.234419999999997</c:v>
                </c:pt>
                <c:pt idx="83">
                  <c:v>30.234419999999997</c:v>
                </c:pt>
                <c:pt idx="84">
                  <c:v>30.234419999999997</c:v>
                </c:pt>
                <c:pt idx="85">
                  <c:v>30.234419999999997</c:v>
                </c:pt>
                <c:pt idx="86">
                  <c:v>30.234419999999997</c:v>
                </c:pt>
                <c:pt idx="87">
                  <c:v>30.234419999999997</c:v>
                </c:pt>
                <c:pt idx="88">
                  <c:v>30.234419999999997</c:v>
                </c:pt>
                <c:pt idx="89">
                  <c:v>30.234419999999997</c:v>
                </c:pt>
                <c:pt idx="90">
                  <c:v>30.234419999999997</c:v>
                </c:pt>
                <c:pt idx="91">
                  <c:v>30.234419999999997</c:v>
                </c:pt>
                <c:pt idx="92">
                  <c:v>30.234419999999997</c:v>
                </c:pt>
                <c:pt idx="93">
                  <c:v>30.234419999999997</c:v>
                </c:pt>
                <c:pt idx="94">
                  <c:v>30.234419999999997</c:v>
                </c:pt>
                <c:pt idx="95">
                  <c:v>30.234419999999997</c:v>
                </c:pt>
                <c:pt idx="96">
                  <c:v>30.234419999999997</c:v>
                </c:pt>
                <c:pt idx="97">
                  <c:v>30.234419999999997</c:v>
                </c:pt>
                <c:pt idx="98">
                  <c:v>30.234419999999997</c:v>
                </c:pt>
                <c:pt idx="99">
                  <c:v>30.234419999999997</c:v>
                </c:pt>
                <c:pt idx="100">
                  <c:v>30.234419999999997</c:v>
                </c:pt>
                <c:pt idx="101">
                  <c:v>30.234419999999997</c:v>
                </c:pt>
                <c:pt idx="102">
                  <c:v>30.234419999999997</c:v>
                </c:pt>
                <c:pt idx="103">
                  <c:v>30.234419999999997</c:v>
                </c:pt>
                <c:pt idx="104">
                  <c:v>30.234419999999997</c:v>
                </c:pt>
                <c:pt idx="105">
                  <c:v>30.234419999999997</c:v>
                </c:pt>
                <c:pt idx="106">
                  <c:v>30.234419999999997</c:v>
                </c:pt>
                <c:pt idx="107">
                  <c:v>30.234419999999997</c:v>
                </c:pt>
                <c:pt idx="108">
                  <c:v>30.234419999999997</c:v>
                </c:pt>
                <c:pt idx="109">
                  <c:v>30.234419999999997</c:v>
                </c:pt>
                <c:pt idx="110">
                  <c:v>30.234419999999997</c:v>
                </c:pt>
                <c:pt idx="111">
                  <c:v>30.234419999999997</c:v>
                </c:pt>
                <c:pt idx="112">
                  <c:v>30.234419999999997</c:v>
                </c:pt>
                <c:pt idx="113">
                  <c:v>30.234419999999997</c:v>
                </c:pt>
                <c:pt idx="114">
                  <c:v>30.234419999999997</c:v>
                </c:pt>
                <c:pt idx="115">
                  <c:v>30.234419999999997</c:v>
                </c:pt>
                <c:pt idx="116">
                  <c:v>30.234419999999997</c:v>
                </c:pt>
                <c:pt idx="117">
                  <c:v>30.234419999999997</c:v>
                </c:pt>
                <c:pt idx="118">
                  <c:v>30.234419999999997</c:v>
                </c:pt>
                <c:pt idx="119">
                  <c:v>30.234419999999997</c:v>
                </c:pt>
                <c:pt idx="120">
                  <c:v>30.234419999999997</c:v>
                </c:pt>
                <c:pt idx="121">
                  <c:v>30.234419999999997</c:v>
                </c:pt>
                <c:pt idx="122">
                  <c:v>30.234419999999997</c:v>
                </c:pt>
                <c:pt idx="123">
                  <c:v>30.234419999999997</c:v>
                </c:pt>
                <c:pt idx="124">
                  <c:v>30.234419999999997</c:v>
                </c:pt>
                <c:pt idx="125">
                  <c:v>30.234419999999997</c:v>
                </c:pt>
                <c:pt idx="126">
                  <c:v>30.234419999999997</c:v>
                </c:pt>
                <c:pt idx="127">
                  <c:v>30.234419999999997</c:v>
                </c:pt>
                <c:pt idx="128">
                  <c:v>30.234419999999997</c:v>
                </c:pt>
                <c:pt idx="129">
                  <c:v>30.234419999999997</c:v>
                </c:pt>
                <c:pt idx="130">
                  <c:v>30.234419999999997</c:v>
                </c:pt>
                <c:pt idx="131">
                  <c:v>30.234419999999997</c:v>
                </c:pt>
                <c:pt idx="132">
                  <c:v>30.234419999999997</c:v>
                </c:pt>
                <c:pt idx="133">
                  <c:v>30.234419999999997</c:v>
                </c:pt>
                <c:pt idx="134">
                  <c:v>30.234419999999997</c:v>
                </c:pt>
                <c:pt idx="135">
                  <c:v>30.234419999999997</c:v>
                </c:pt>
                <c:pt idx="136">
                  <c:v>30.234419999999997</c:v>
                </c:pt>
                <c:pt idx="137">
                  <c:v>30.234419999999997</c:v>
                </c:pt>
                <c:pt idx="138">
                  <c:v>30.234419999999997</c:v>
                </c:pt>
                <c:pt idx="139">
                  <c:v>30.234419999999997</c:v>
                </c:pt>
                <c:pt idx="140">
                  <c:v>30.234419999999997</c:v>
                </c:pt>
                <c:pt idx="141">
                  <c:v>30.234419999999997</c:v>
                </c:pt>
                <c:pt idx="142">
                  <c:v>30.234419999999997</c:v>
                </c:pt>
                <c:pt idx="143">
                  <c:v>30.234419999999997</c:v>
                </c:pt>
                <c:pt idx="144">
                  <c:v>30.234419999999997</c:v>
                </c:pt>
                <c:pt idx="145">
                  <c:v>30.234419999999997</c:v>
                </c:pt>
                <c:pt idx="146">
                  <c:v>30.234419999999997</c:v>
                </c:pt>
                <c:pt idx="147">
                  <c:v>30.234419999999997</c:v>
                </c:pt>
                <c:pt idx="148">
                  <c:v>30.234419999999997</c:v>
                </c:pt>
                <c:pt idx="149">
                  <c:v>30.234419999999997</c:v>
                </c:pt>
                <c:pt idx="150">
                  <c:v>30.234419999999997</c:v>
                </c:pt>
                <c:pt idx="151">
                  <c:v>30.234419999999997</c:v>
                </c:pt>
                <c:pt idx="152">
                  <c:v>30.234419999999997</c:v>
                </c:pt>
                <c:pt idx="153">
                  <c:v>30.234419999999997</c:v>
                </c:pt>
                <c:pt idx="154">
                  <c:v>30.234419999999997</c:v>
                </c:pt>
                <c:pt idx="155">
                  <c:v>30.234419999999997</c:v>
                </c:pt>
                <c:pt idx="156">
                  <c:v>30.234419999999997</c:v>
                </c:pt>
                <c:pt idx="157">
                  <c:v>30.234419999999997</c:v>
                </c:pt>
                <c:pt idx="158">
                  <c:v>30.234419999999997</c:v>
                </c:pt>
                <c:pt idx="159">
                  <c:v>30.234419999999997</c:v>
                </c:pt>
                <c:pt idx="160">
                  <c:v>30.234419999999997</c:v>
                </c:pt>
                <c:pt idx="161">
                  <c:v>30.234419999999997</c:v>
                </c:pt>
                <c:pt idx="162">
                  <c:v>30.234419999999997</c:v>
                </c:pt>
                <c:pt idx="163">
                  <c:v>30.234419999999997</c:v>
                </c:pt>
                <c:pt idx="164">
                  <c:v>30.234419999999997</c:v>
                </c:pt>
                <c:pt idx="165">
                  <c:v>30.234419999999997</c:v>
                </c:pt>
                <c:pt idx="166">
                  <c:v>30.234419999999997</c:v>
                </c:pt>
                <c:pt idx="167">
                  <c:v>30.234419999999997</c:v>
                </c:pt>
                <c:pt idx="168">
                  <c:v>30.234419999999997</c:v>
                </c:pt>
                <c:pt idx="169">
                  <c:v>30.234419999999997</c:v>
                </c:pt>
                <c:pt idx="170">
                  <c:v>30.234419999999997</c:v>
                </c:pt>
                <c:pt idx="171">
                  <c:v>30.234419999999997</c:v>
                </c:pt>
                <c:pt idx="172">
                  <c:v>30.234419999999997</c:v>
                </c:pt>
                <c:pt idx="173">
                  <c:v>30.234419999999997</c:v>
                </c:pt>
                <c:pt idx="174">
                  <c:v>30.234419999999997</c:v>
                </c:pt>
                <c:pt idx="175">
                  <c:v>30.234419999999997</c:v>
                </c:pt>
                <c:pt idx="176">
                  <c:v>30.234419999999997</c:v>
                </c:pt>
                <c:pt idx="177">
                  <c:v>30.234419999999997</c:v>
                </c:pt>
                <c:pt idx="178">
                  <c:v>30.234419999999997</c:v>
                </c:pt>
                <c:pt idx="179">
                  <c:v>30.234419999999997</c:v>
                </c:pt>
                <c:pt idx="180">
                  <c:v>30.234419999999997</c:v>
                </c:pt>
                <c:pt idx="181">
                  <c:v>30.234419999999997</c:v>
                </c:pt>
                <c:pt idx="182">
                  <c:v>30.234419999999997</c:v>
                </c:pt>
                <c:pt idx="183">
                  <c:v>30.234419999999997</c:v>
                </c:pt>
                <c:pt idx="184">
                  <c:v>30.234419999999997</c:v>
                </c:pt>
                <c:pt idx="185">
                  <c:v>30.234419999999997</c:v>
                </c:pt>
                <c:pt idx="186">
                  <c:v>30.234419999999997</c:v>
                </c:pt>
                <c:pt idx="187">
                  <c:v>30.234419999999997</c:v>
                </c:pt>
                <c:pt idx="188">
                  <c:v>30.234419999999997</c:v>
                </c:pt>
                <c:pt idx="189">
                  <c:v>30.234419999999997</c:v>
                </c:pt>
                <c:pt idx="190">
                  <c:v>30.234419999999997</c:v>
                </c:pt>
                <c:pt idx="191">
                  <c:v>30.234419999999997</c:v>
                </c:pt>
                <c:pt idx="192">
                  <c:v>30.234419999999997</c:v>
                </c:pt>
                <c:pt idx="193">
                  <c:v>30.234419999999997</c:v>
                </c:pt>
                <c:pt idx="194">
                  <c:v>30.234419999999997</c:v>
                </c:pt>
                <c:pt idx="195">
                  <c:v>30.234419999999997</c:v>
                </c:pt>
                <c:pt idx="196">
                  <c:v>30.234419999999997</c:v>
                </c:pt>
                <c:pt idx="197">
                  <c:v>30.234419999999997</c:v>
                </c:pt>
                <c:pt idx="198">
                  <c:v>30.234419999999997</c:v>
                </c:pt>
                <c:pt idx="199">
                  <c:v>30.234419999999997</c:v>
                </c:pt>
                <c:pt idx="200">
                  <c:v>30.234419999999997</c:v>
                </c:pt>
                <c:pt idx="201">
                  <c:v>30.234419999999997</c:v>
                </c:pt>
                <c:pt idx="202">
                  <c:v>30.234419999999997</c:v>
                </c:pt>
                <c:pt idx="203">
                  <c:v>30.234419999999997</c:v>
                </c:pt>
                <c:pt idx="204">
                  <c:v>30.234419999999997</c:v>
                </c:pt>
                <c:pt idx="205">
                  <c:v>30.234419999999997</c:v>
                </c:pt>
                <c:pt idx="206">
                  <c:v>30.234419999999997</c:v>
                </c:pt>
                <c:pt idx="207">
                  <c:v>30.234419999999997</c:v>
                </c:pt>
                <c:pt idx="208">
                  <c:v>30.234419999999997</c:v>
                </c:pt>
                <c:pt idx="209">
                  <c:v>30.234419999999997</c:v>
                </c:pt>
                <c:pt idx="210">
                  <c:v>30.234419999999997</c:v>
                </c:pt>
                <c:pt idx="211">
                  <c:v>30.234419999999997</c:v>
                </c:pt>
                <c:pt idx="212">
                  <c:v>30.234419999999997</c:v>
                </c:pt>
                <c:pt idx="213">
                  <c:v>30.234419999999997</c:v>
                </c:pt>
                <c:pt idx="214">
                  <c:v>30.234419999999997</c:v>
                </c:pt>
                <c:pt idx="215">
                  <c:v>30.234419999999997</c:v>
                </c:pt>
                <c:pt idx="216">
                  <c:v>30.234419999999997</c:v>
                </c:pt>
                <c:pt idx="217">
                  <c:v>30.234419999999997</c:v>
                </c:pt>
                <c:pt idx="218">
                  <c:v>30.234419999999997</c:v>
                </c:pt>
                <c:pt idx="219">
                  <c:v>30.234419999999997</c:v>
                </c:pt>
                <c:pt idx="220">
                  <c:v>30.234419999999997</c:v>
                </c:pt>
                <c:pt idx="221">
                  <c:v>30.234419999999997</c:v>
                </c:pt>
                <c:pt idx="222">
                  <c:v>30.234419999999997</c:v>
                </c:pt>
                <c:pt idx="223">
                  <c:v>30.234419999999997</c:v>
                </c:pt>
                <c:pt idx="224">
                  <c:v>30.234419999999997</c:v>
                </c:pt>
                <c:pt idx="225">
                  <c:v>30.234419999999997</c:v>
                </c:pt>
                <c:pt idx="226">
                  <c:v>30.234419999999997</c:v>
                </c:pt>
                <c:pt idx="227">
                  <c:v>30.234419999999997</c:v>
                </c:pt>
                <c:pt idx="228">
                  <c:v>30.234419999999997</c:v>
                </c:pt>
                <c:pt idx="229">
                  <c:v>30.234419999999997</c:v>
                </c:pt>
                <c:pt idx="230">
                  <c:v>30.234419999999997</c:v>
                </c:pt>
                <c:pt idx="231">
                  <c:v>30.234419999999997</c:v>
                </c:pt>
                <c:pt idx="232">
                  <c:v>30.234419999999997</c:v>
                </c:pt>
                <c:pt idx="233">
                  <c:v>30.234419999999997</c:v>
                </c:pt>
                <c:pt idx="234">
                  <c:v>30.234419999999997</c:v>
                </c:pt>
                <c:pt idx="235">
                  <c:v>30.234419999999997</c:v>
                </c:pt>
                <c:pt idx="236">
                  <c:v>30.234419999999997</c:v>
                </c:pt>
                <c:pt idx="237">
                  <c:v>30.234419999999997</c:v>
                </c:pt>
                <c:pt idx="238">
                  <c:v>30.234419999999997</c:v>
                </c:pt>
                <c:pt idx="239">
                  <c:v>30.234419999999997</c:v>
                </c:pt>
                <c:pt idx="240">
                  <c:v>30.234419999999997</c:v>
                </c:pt>
                <c:pt idx="241">
                  <c:v>30.234419999999997</c:v>
                </c:pt>
                <c:pt idx="242">
                  <c:v>30.234419999999997</c:v>
                </c:pt>
                <c:pt idx="243">
                  <c:v>30.234419999999997</c:v>
                </c:pt>
                <c:pt idx="244">
                  <c:v>30.234419999999997</c:v>
                </c:pt>
                <c:pt idx="245">
                  <c:v>30.234419999999997</c:v>
                </c:pt>
                <c:pt idx="246">
                  <c:v>30.234419999999997</c:v>
                </c:pt>
                <c:pt idx="247">
                  <c:v>30.234419999999997</c:v>
                </c:pt>
                <c:pt idx="248">
                  <c:v>30.234419999999997</c:v>
                </c:pt>
                <c:pt idx="249">
                  <c:v>30.234419999999997</c:v>
                </c:pt>
                <c:pt idx="250">
                  <c:v>30.234419999999997</c:v>
                </c:pt>
                <c:pt idx="251">
                  <c:v>30.234419999999997</c:v>
                </c:pt>
                <c:pt idx="252">
                  <c:v>30.234419999999997</c:v>
                </c:pt>
                <c:pt idx="253">
                  <c:v>30.234419999999997</c:v>
                </c:pt>
                <c:pt idx="254">
                  <c:v>30.234419999999997</c:v>
                </c:pt>
                <c:pt idx="255">
                  <c:v>30.234419999999997</c:v>
                </c:pt>
                <c:pt idx="256">
                  <c:v>30.234419999999997</c:v>
                </c:pt>
                <c:pt idx="257">
                  <c:v>30.234419999999997</c:v>
                </c:pt>
                <c:pt idx="258">
                  <c:v>30.234419999999997</c:v>
                </c:pt>
                <c:pt idx="259">
                  <c:v>30.234419999999997</c:v>
                </c:pt>
                <c:pt idx="260">
                  <c:v>30.234419999999997</c:v>
                </c:pt>
                <c:pt idx="261">
                  <c:v>30.234419999999997</c:v>
                </c:pt>
                <c:pt idx="262">
                  <c:v>30.234419999999997</c:v>
                </c:pt>
                <c:pt idx="263">
                  <c:v>30.234419999999997</c:v>
                </c:pt>
                <c:pt idx="264">
                  <c:v>30.234419999999997</c:v>
                </c:pt>
                <c:pt idx="265">
                  <c:v>30.234419999999997</c:v>
                </c:pt>
                <c:pt idx="266">
                  <c:v>30.234419999999997</c:v>
                </c:pt>
                <c:pt idx="267">
                  <c:v>30.234419999999997</c:v>
                </c:pt>
                <c:pt idx="268">
                  <c:v>30.234419999999997</c:v>
                </c:pt>
                <c:pt idx="269">
                  <c:v>30.234419999999997</c:v>
                </c:pt>
                <c:pt idx="270">
                  <c:v>30.234419999999997</c:v>
                </c:pt>
                <c:pt idx="271">
                  <c:v>30.234419999999997</c:v>
                </c:pt>
                <c:pt idx="272">
                  <c:v>30.234419999999997</c:v>
                </c:pt>
                <c:pt idx="273">
                  <c:v>30.234419999999997</c:v>
                </c:pt>
                <c:pt idx="274">
                  <c:v>30.234419999999997</c:v>
                </c:pt>
                <c:pt idx="275">
                  <c:v>30.234419999999997</c:v>
                </c:pt>
                <c:pt idx="276">
                  <c:v>30.234419999999997</c:v>
                </c:pt>
                <c:pt idx="277">
                  <c:v>30.234419999999997</c:v>
                </c:pt>
                <c:pt idx="278">
                  <c:v>30.234419999999997</c:v>
                </c:pt>
                <c:pt idx="279">
                  <c:v>30.234419999999997</c:v>
                </c:pt>
                <c:pt idx="280">
                  <c:v>30.234419999999997</c:v>
                </c:pt>
                <c:pt idx="281">
                  <c:v>30.234419999999997</c:v>
                </c:pt>
                <c:pt idx="282">
                  <c:v>30.234419999999997</c:v>
                </c:pt>
                <c:pt idx="283">
                  <c:v>30.234419999999997</c:v>
                </c:pt>
                <c:pt idx="284">
                  <c:v>30.234419999999997</c:v>
                </c:pt>
                <c:pt idx="285">
                  <c:v>30.234419999999997</c:v>
                </c:pt>
                <c:pt idx="286">
                  <c:v>30.234419999999997</c:v>
                </c:pt>
                <c:pt idx="287">
                  <c:v>30.234419999999997</c:v>
                </c:pt>
                <c:pt idx="288">
                  <c:v>30.234419999999997</c:v>
                </c:pt>
                <c:pt idx="289">
                  <c:v>30.234419999999997</c:v>
                </c:pt>
                <c:pt idx="290">
                  <c:v>30.234419999999997</c:v>
                </c:pt>
                <c:pt idx="291">
                  <c:v>30.234419999999997</c:v>
                </c:pt>
                <c:pt idx="292">
                  <c:v>30.234419999999997</c:v>
                </c:pt>
                <c:pt idx="293">
                  <c:v>30.234419999999997</c:v>
                </c:pt>
                <c:pt idx="294">
                  <c:v>30.234419999999997</c:v>
                </c:pt>
                <c:pt idx="295">
                  <c:v>30.234419999999997</c:v>
                </c:pt>
                <c:pt idx="296">
                  <c:v>30.234419999999997</c:v>
                </c:pt>
                <c:pt idx="297">
                  <c:v>30.234419999999997</c:v>
                </c:pt>
                <c:pt idx="298">
                  <c:v>30.234419999999997</c:v>
                </c:pt>
                <c:pt idx="299">
                  <c:v>30.234419999999997</c:v>
                </c:pt>
                <c:pt idx="300">
                  <c:v>30.234419999999997</c:v>
                </c:pt>
                <c:pt idx="301">
                  <c:v>30.234419999999997</c:v>
                </c:pt>
                <c:pt idx="302">
                  <c:v>30.234419999999997</c:v>
                </c:pt>
                <c:pt idx="303">
                  <c:v>30.234419999999997</c:v>
                </c:pt>
                <c:pt idx="304">
                  <c:v>30.234419999999997</c:v>
                </c:pt>
                <c:pt idx="305">
                  <c:v>30.234419999999997</c:v>
                </c:pt>
                <c:pt idx="306">
                  <c:v>30.234419999999997</c:v>
                </c:pt>
                <c:pt idx="307">
                  <c:v>30.234419999999997</c:v>
                </c:pt>
                <c:pt idx="308">
                  <c:v>30.234419999999997</c:v>
                </c:pt>
                <c:pt idx="309">
                  <c:v>30.234419999999997</c:v>
                </c:pt>
                <c:pt idx="310">
                  <c:v>30.234419999999997</c:v>
                </c:pt>
                <c:pt idx="311">
                  <c:v>30.234419999999997</c:v>
                </c:pt>
                <c:pt idx="312">
                  <c:v>30.234419999999997</c:v>
                </c:pt>
                <c:pt idx="313">
                  <c:v>30.234419999999997</c:v>
                </c:pt>
                <c:pt idx="314">
                  <c:v>30.234419999999997</c:v>
                </c:pt>
                <c:pt idx="315">
                  <c:v>30.234419999999997</c:v>
                </c:pt>
                <c:pt idx="316">
                  <c:v>30.234419999999997</c:v>
                </c:pt>
                <c:pt idx="317">
                  <c:v>30.234419999999997</c:v>
                </c:pt>
                <c:pt idx="318">
                  <c:v>30.234419999999997</c:v>
                </c:pt>
                <c:pt idx="319">
                  <c:v>30.234419999999997</c:v>
                </c:pt>
                <c:pt idx="320">
                  <c:v>30.234419999999997</c:v>
                </c:pt>
                <c:pt idx="321">
                  <c:v>30.234419999999997</c:v>
                </c:pt>
                <c:pt idx="322">
                  <c:v>30.234419999999997</c:v>
                </c:pt>
                <c:pt idx="323">
                  <c:v>30.234419999999997</c:v>
                </c:pt>
                <c:pt idx="324">
                  <c:v>30.234419999999997</c:v>
                </c:pt>
                <c:pt idx="325">
                  <c:v>30.234419999999997</c:v>
                </c:pt>
                <c:pt idx="326">
                  <c:v>30.234419999999997</c:v>
                </c:pt>
                <c:pt idx="327">
                  <c:v>30.234419999999997</c:v>
                </c:pt>
                <c:pt idx="328">
                  <c:v>30.234419999999997</c:v>
                </c:pt>
                <c:pt idx="329">
                  <c:v>30.234419999999997</c:v>
                </c:pt>
                <c:pt idx="330">
                  <c:v>30.234419999999997</c:v>
                </c:pt>
                <c:pt idx="331">
                  <c:v>30.234419999999997</c:v>
                </c:pt>
                <c:pt idx="332">
                  <c:v>30.234419999999997</c:v>
                </c:pt>
                <c:pt idx="333">
                  <c:v>30.234419999999997</c:v>
                </c:pt>
                <c:pt idx="334">
                  <c:v>30.234419999999997</c:v>
                </c:pt>
                <c:pt idx="335">
                  <c:v>30.234419999999997</c:v>
                </c:pt>
                <c:pt idx="336">
                  <c:v>30.234419999999997</c:v>
                </c:pt>
                <c:pt idx="337">
                  <c:v>30.234419999999997</c:v>
                </c:pt>
                <c:pt idx="338">
                  <c:v>30.234419999999997</c:v>
                </c:pt>
                <c:pt idx="339">
                  <c:v>30.234419999999997</c:v>
                </c:pt>
                <c:pt idx="340">
                  <c:v>30.234419999999997</c:v>
                </c:pt>
                <c:pt idx="341">
                  <c:v>30.234419999999997</c:v>
                </c:pt>
                <c:pt idx="342">
                  <c:v>30.234419999999997</c:v>
                </c:pt>
                <c:pt idx="343">
                  <c:v>30.234419999999997</c:v>
                </c:pt>
                <c:pt idx="344">
                  <c:v>30.234419999999997</c:v>
                </c:pt>
                <c:pt idx="345">
                  <c:v>30.234419999999997</c:v>
                </c:pt>
                <c:pt idx="346">
                  <c:v>30.234419999999997</c:v>
                </c:pt>
                <c:pt idx="347">
                  <c:v>30.234419999999997</c:v>
                </c:pt>
                <c:pt idx="348">
                  <c:v>30.234419999999997</c:v>
                </c:pt>
                <c:pt idx="349">
                  <c:v>30.234419999999997</c:v>
                </c:pt>
                <c:pt idx="350">
                  <c:v>30.234419999999997</c:v>
                </c:pt>
                <c:pt idx="351">
                  <c:v>30.234419999999997</c:v>
                </c:pt>
                <c:pt idx="352">
                  <c:v>30.234419999999997</c:v>
                </c:pt>
                <c:pt idx="353">
                  <c:v>30.234419999999997</c:v>
                </c:pt>
                <c:pt idx="354">
                  <c:v>30.234419999999997</c:v>
                </c:pt>
                <c:pt idx="355">
                  <c:v>30.234419999999997</c:v>
                </c:pt>
                <c:pt idx="356">
                  <c:v>30.234419999999997</c:v>
                </c:pt>
                <c:pt idx="357">
                  <c:v>30.234419999999997</c:v>
                </c:pt>
                <c:pt idx="358">
                  <c:v>30.234419999999997</c:v>
                </c:pt>
                <c:pt idx="359">
                  <c:v>30.234419999999997</c:v>
                </c:pt>
                <c:pt idx="360">
                  <c:v>30.234419999999997</c:v>
                </c:pt>
                <c:pt idx="361">
                  <c:v>30.234419999999997</c:v>
                </c:pt>
                <c:pt idx="362">
                  <c:v>30.234419999999997</c:v>
                </c:pt>
                <c:pt idx="363">
                  <c:v>30.234419999999997</c:v>
                </c:pt>
                <c:pt idx="364">
                  <c:v>30.234419999999997</c:v>
                </c:pt>
                <c:pt idx="365">
                  <c:v>30.234419999999997</c:v>
                </c:pt>
                <c:pt idx="366">
                  <c:v>30.234419999999997</c:v>
                </c:pt>
                <c:pt idx="367">
                  <c:v>30.234419999999997</c:v>
                </c:pt>
                <c:pt idx="368">
                  <c:v>30.234419999999997</c:v>
                </c:pt>
                <c:pt idx="369">
                  <c:v>30.234419999999997</c:v>
                </c:pt>
                <c:pt idx="370">
                  <c:v>30.234419999999997</c:v>
                </c:pt>
                <c:pt idx="371">
                  <c:v>30.234419999999997</c:v>
                </c:pt>
                <c:pt idx="372">
                  <c:v>30.234419999999997</c:v>
                </c:pt>
                <c:pt idx="373">
                  <c:v>30.234419999999997</c:v>
                </c:pt>
                <c:pt idx="374">
                  <c:v>30.234419999999997</c:v>
                </c:pt>
                <c:pt idx="375">
                  <c:v>30.234419999999997</c:v>
                </c:pt>
                <c:pt idx="376">
                  <c:v>30.234419999999997</c:v>
                </c:pt>
                <c:pt idx="377">
                  <c:v>30.234419999999997</c:v>
                </c:pt>
                <c:pt idx="378">
                  <c:v>30.234419999999997</c:v>
                </c:pt>
                <c:pt idx="379">
                  <c:v>30.234419999999997</c:v>
                </c:pt>
                <c:pt idx="380">
                  <c:v>30.234419999999997</c:v>
                </c:pt>
                <c:pt idx="381">
                  <c:v>30.234419999999997</c:v>
                </c:pt>
                <c:pt idx="382">
                  <c:v>30.234419999999997</c:v>
                </c:pt>
                <c:pt idx="383">
                  <c:v>30.234419999999997</c:v>
                </c:pt>
                <c:pt idx="384">
                  <c:v>30.234419999999997</c:v>
                </c:pt>
                <c:pt idx="385">
                  <c:v>30.234419999999997</c:v>
                </c:pt>
                <c:pt idx="386">
                  <c:v>30.234419999999997</c:v>
                </c:pt>
                <c:pt idx="387">
                  <c:v>30.234419999999997</c:v>
                </c:pt>
                <c:pt idx="388">
                  <c:v>30.234419999999997</c:v>
                </c:pt>
                <c:pt idx="389">
                  <c:v>30.234419999999997</c:v>
                </c:pt>
                <c:pt idx="390">
                  <c:v>30.234419999999997</c:v>
                </c:pt>
                <c:pt idx="391">
                  <c:v>30.234419999999997</c:v>
                </c:pt>
                <c:pt idx="392">
                  <c:v>30.234419999999997</c:v>
                </c:pt>
                <c:pt idx="393">
                  <c:v>30.234419999999997</c:v>
                </c:pt>
                <c:pt idx="394">
                  <c:v>30.234419999999997</c:v>
                </c:pt>
                <c:pt idx="395">
                  <c:v>30.234419999999997</c:v>
                </c:pt>
                <c:pt idx="396">
                  <c:v>30.234419999999997</c:v>
                </c:pt>
                <c:pt idx="397">
                  <c:v>30.234419999999997</c:v>
                </c:pt>
                <c:pt idx="398">
                  <c:v>30.234419999999997</c:v>
                </c:pt>
                <c:pt idx="399">
                  <c:v>30.234419999999997</c:v>
                </c:pt>
                <c:pt idx="400">
                  <c:v>30.234419999999997</c:v>
                </c:pt>
                <c:pt idx="401">
                  <c:v>30.234419999999997</c:v>
                </c:pt>
                <c:pt idx="402">
                  <c:v>30.234419999999997</c:v>
                </c:pt>
                <c:pt idx="403">
                  <c:v>30.234419999999997</c:v>
                </c:pt>
                <c:pt idx="404">
                  <c:v>30.234419999999997</c:v>
                </c:pt>
                <c:pt idx="405">
                  <c:v>30.234419999999997</c:v>
                </c:pt>
                <c:pt idx="406">
                  <c:v>30.234419999999997</c:v>
                </c:pt>
                <c:pt idx="407">
                  <c:v>30.234419999999997</c:v>
                </c:pt>
                <c:pt idx="408">
                  <c:v>30.234419999999997</c:v>
                </c:pt>
                <c:pt idx="409">
                  <c:v>30.234419999999997</c:v>
                </c:pt>
                <c:pt idx="410">
                  <c:v>30.234419999999997</c:v>
                </c:pt>
                <c:pt idx="411">
                  <c:v>30.234419999999997</c:v>
                </c:pt>
                <c:pt idx="412">
                  <c:v>30.234419999999997</c:v>
                </c:pt>
                <c:pt idx="413">
                  <c:v>30.234419999999997</c:v>
                </c:pt>
                <c:pt idx="414">
                  <c:v>30.234419999999997</c:v>
                </c:pt>
                <c:pt idx="415">
                  <c:v>30.234419999999997</c:v>
                </c:pt>
                <c:pt idx="416">
                  <c:v>30.234419999999997</c:v>
                </c:pt>
                <c:pt idx="417">
                  <c:v>30.234419999999997</c:v>
                </c:pt>
                <c:pt idx="418">
                  <c:v>30.234419999999997</c:v>
                </c:pt>
                <c:pt idx="419">
                  <c:v>30.234419999999997</c:v>
                </c:pt>
                <c:pt idx="420">
                  <c:v>30.234419999999997</c:v>
                </c:pt>
                <c:pt idx="421">
                  <c:v>30.234419999999997</c:v>
                </c:pt>
                <c:pt idx="422">
                  <c:v>30.234419999999997</c:v>
                </c:pt>
                <c:pt idx="423">
                  <c:v>30.234419999999997</c:v>
                </c:pt>
                <c:pt idx="424">
                  <c:v>30.234419999999997</c:v>
                </c:pt>
                <c:pt idx="425">
                  <c:v>30.234419999999997</c:v>
                </c:pt>
                <c:pt idx="426">
                  <c:v>30.234419999999997</c:v>
                </c:pt>
                <c:pt idx="427">
                  <c:v>30.234419999999997</c:v>
                </c:pt>
                <c:pt idx="428">
                  <c:v>30.234419999999997</c:v>
                </c:pt>
                <c:pt idx="429">
                  <c:v>30.234419999999997</c:v>
                </c:pt>
                <c:pt idx="430">
                  <c:v>30.234419999999997</c:v>
                </c:pt>
                <c:pt idx="431">
                  <c:v>30.234419999999997</c:v>
                </c:pt>
                <c:pt idx="432">
                  <c:v>30.234419999999997</c:v>
                </c:pt>
                <c:pt idx="433">
                  <c:v>30.234419999999997</c:v>
                </c:pt>
                <c:pt idx="434">
                  <c:v>30.234419999999997</c:v>
                </c:pt>
                <c:pt idx="435">
                  <c:v>30.234419999999997</c:v>
                </c:pt>
                <c:pt idx="436">
                  <c:v>30.234419999999997</c:v>
                </c:pt>
                <c:pt idx="437">
                  <c:v>30.234419999999997</c:v>
                </c:pt>
                <c:pt idx="438">
                  <c:v>30.234419999999997</c:v>
                </c:pt>
                <c:pt idx="439">
                  <c:v>30.234419999999997</c:v>
                </c:pt>
                <c:pt idx="440">
                  <c:v>30.234419999999997</c:v>
                </c:pt>
                <c:pt idx="441">
                  <c:v>30.234419999999997</c:v>
                </c:pt>
                <c:pt idx="442">
                  <c:v>30.234419999999997</c:v>
                </c:pt>
                <c:pt idx="443">
                  <c:v>30.234419999999997</c:v>
                </c:pt>
                <c:pt idx="444">
                  <c:v>30.234419999999997</c:v>
                </c:pt>
                <c:pt idx="445">
                  <c:v>30.234419999999997</c:v>
                </c:pt>
                <c:pt idx="446">
                  <c:v>30.234419999999997</c:v>
                </c:pt>
                <c:pt idx="447">
                  <c:v>30.234419999999997</c:v>
                </c:pt>
                <c:pt idx="448">
                  <c:v>30.234419999999997</c:v>
                </c:pt>
                <c:pt idx="449">
                  <c:v>30.234419999999997</c:v>
                </c:pt>
                <c:pt idx="450">
                  <c:v>30.234419999999997</c:v>
                </c:pt>
                <c:pt idx="451">
                  <c:v>30.234419999999997</c:v>
                </c:pt>
                <c:pt idx="452">
                  <c:v>30.234419999999997</c:v>
                </c:pt>
                <c:pt idx="453">
                  <c:v>30.234419999999997</c:v>
                </c:pt>
                <c:pt idx="454">
                  <c:v>30.234419999999997</c:v>
                </c:pt>
                <c:pt idx="455">
                  <c:v>30.234419999999997</c:v>
                </c:pt>
                <c:pt idx="456">
                  <c:v>30.234419999999997</c:v>
                </c:pt>
                <c:pt idx="457">
                  <c:v>30.234419999999997</c:v>
                </c:pt>
                <c:pt idx="458">
                  <c:v>30.234419999999997</c:v>
                </c:pt>
                <c:pt idx="459">
                  <c:v>30.234419999999997</c:v>
                </c:pt>
                <c:pt idx="460">
                  <c:v>30.234419999999997</c:v>
                </c:pt>
                <c:pt idx="461">
                  <c:v>30.234419999999997</c:v>
                </c:pt>
                <c:pt idx="462">
                  <c:v>30.234419999999997</c:v>
                </c:pt>
                <c:pt idx="463">
                  <c:v>30.234419999999997</c:v>
                </c:pt>
                <c:pt idx="464">
                  <c:v>30.234419999999997</c:v>
                </c:pt>
                <c:pt idx="465">
                  <c:v>30.234419999999997</c:v>
                </c:pt>
                <c:pt idx="466">
                  <c:v>30.234419999999997</c:v>
                </c:pt>
                <c:pt idx="467">
                  <c:v>30.234419999999997</c:v>
                </c:pt>
                <c:pt idx="468">
                  <c:v>30.234419999999997</c:v>
                </c:pt>
                <c:pt idx="469">
                  <c:v>30.234419999999997</c:v>
                </c:pt>
                <c:pt idx="470">
                  <c:v>30.234419999999997</c:v>
                </c:pt>
                <c:pt idx="471">
                  <c:v>30.234419999999997</c:v>
                </c:pt>
                <c:pt idx="472">
                  <c:v>30.234419999999997</c:v>
                </c:pt>
                <c:pt idx="473">
                  <c:v>30.234419999999997</c:v>
                </c:pt>
                <c:pt idx="474">
                  <c:v>30.234419999999997</c:v>
                </c:pt>
                <c:pt idx="475">
                  <c:v>30.234419999999997</c:v>
                </c:pt>
                <c:pt idx="476">
                  <c:v>30.234419999999997</c:v>
                </c:pt>
                <c:pt idx="477">
                  <c:v>30.234419999999997</c:v>
                </c:pt>
                <c:pt idx="478">
                  <c:v>30.234419999999997</c:v>
                </c:pt>
                <c:pt idx="479">
                  <c:v>30.234419999999997</c:v>
                </c:pt>
                <c:pt idx="480">
                  <c:v>30.234419999999997</c:v>
                </c:pt>
                <c:pt idx="481">
                  <c:v>30.234419999999997</c:v>
                </c:pt>
                <c:pt idx="482">
                  <c:v>30.234419999999997</c:v>
                </c:pt>
                <c:pt idx="483">
                  <c:v>30.234419999999997</c:v>
                </c:pt>
                <c:pt idx="484">
                  <c:v>30.234419999999997</c:v>
                </c:pt>
                <c:pt idx="485">
                  <c:v>30.234419999999997</c:v>
                </c:pt>
                <c:pt idx="486">
                  <c:v>30.234419999999997</c:v>
                </c:pt>
                <c:pt idx="487">
                  <c:v>30.234419999999997</c:v>
                </c:pt>
                <c:pt idx="488">
                  <c:v>30.234419999999997</c:v>
                </c:pt>
                <c:pt idx="489">
                  <c:v>30.234419999999997</c:v>
                </c:pt>
                <c:pt idx="490">
                  <c:v>30.234419999999997</c:v>
                </c:pt>
                <c:pt idx="491">
                  <c:v>30.234419999999997</c:v>
                </c:pt>
                <c:pt idx="492">
                  <c:v>30.234419999999997</c:v>
                </c:pt>
                <c:pt idx="493">
                  <c:v>30.234419999999997</c:v>
                </c:pt>
                <c:pt idx="494">
                  <c:v>30.234419999999997</c:v>
                </c:pt>
                <c:pt idx="495">
                  <c:v>30.234419999999997</c:v>
                </c:pt>
                <c:pt idx="496">
                  <c:v>30.234419999999997</c:v>
                </c:pt>
                <c:pt idx="497">
                  <c:v>30.234419999999997</c:v>
                </c:pt>
                <c:pt idx="498">
                  <c:v>30.234419999999997</c:v>
                </c:pt>
                <c:pt idx="499">
                  <c:v>30.234419999999997</c:v>
                </c:pt>
                <c:pt idx="500">
                  <c:v>30.234419999999997</c:v>
                </c:pt>
                <c:pt idx="501">
                  <c:v>30.234419999999997</c:v>
                </c:pt>
                <c:pt idx="502">
                  <c:v>30.234419999999997</c:v>
                </c:pt>
                <c:pt idx="503">
                  <c:v>30.234419999999997</c:v>
                </c:pt>
                <c:pt idx="504">
                  <c:v>30.234419999999997</c:v>
                </c:pt>
                <c:pt idx="505">
                  <c:v>30.234419999999997</c:v>
                </c:pt>
                <c:pt idx="506">
                  <c:v>30.234419999999997</c:v>
                </c:pt>
                <c:pt idx="507">
                  <c:v>30.234419999999997</c:v>
                </c:pt>
                <c:pt idx="508">
                  <c:v>30.234419999999997</c:v>
                </c:pt>
                <c:pt idx="509">
                  <c:v>30.234419999999997</c:v>
                </c:pt>
                <c:pt idx="510">
                  <c:v>30.234419999999997</c:v>
                </c:pt>
                <c:pt idx="511">
                  <c:v>30.234419999999997</c:v>
                </c:pt>
                <c:pt idx="512">
                  <c:v>30.234419999999997</c:v>
                </c:pt>
                <c:pt idx="513">
                  <c:v>30.234419999999997</c:v>
                </c:pt>
                <c:pt idx="514">
                  <c:v>30.234419999999997</c:v>
                </c:pt>
                <c:pt idx="515">
                  <c:v>30.234419999999997</c:v>
                </c:pt>
                <c:pt idx="516">
                  <c:v>30.234419999999997</c:v>
                </c:pt>
                <c:pt idx="517">
                  <c:v>30.234419999999997</c:v>
                </c:pt>
                <c:pt idx="518">
                  <c:v>30.234419999999997</c:v>
                </c:pt>
                <c:pt idx="519">
                  <c:v>30.234419999999997</c:v>
                </c:pt>
                <c:pt idx="520">
                  <c:v>30.234419999999997</c:v>
                </c:pt>
                <c:pt idx="521">
                  <c:v>30.234419999999997</c:v>
                </c:pt>
                <c:pt idx="522">
                  <c:v>30.234419999999997</c:v>
                </c:pt>
                <c:pt idx="523">
                  <c:v>30.234419999999997</c:v>
                </c:pt>
                <c:pt idx="524">
                  <c:v>30.234419999999997</c:v>
                </c:pt>
                <c:pt idx="525">
                  <c:v>30.234419999999997</c:v>
                </c:pt>
                <c:pt idx="526">
                  <c:v>30.234419999999997</c:v>
                </c:pt>
                <c:pt idx="527">
                  <c:v>30.234419999999997</c:v>
                </c:pt>
                <c:pt idx="528">
                  <c:v>30.234419999999997</c:v>
                </c:pt>
                <c:pt idx="529">
                  <c:v>30.234419999999997</c:v>
                </c:pt>
                <c:pt idx="530">
                  <c:v>30.234419999999997</c:v>
                </c:pt>
                <c:pt idx="531">
                  <c:v>30.234419999999997</c:v>
                </c:pt>
                <c:pt idx="532">
                  <c:v>30.234419999999997</c:v>
                </c:pt>
                <c:pt idx="533">
                  <c:v>30.234419999999997</c:v>
                </c:pt>
                <c:pt idx="534">
                  <c:v>30.234419999999997</c:v>
                </c:pt>
                <c:pt idx="535">
                  <c:v>30.234419999999997</c:v>
                </c:pt>
                <c:pt idx="536">
                  <c:v>30.234419999999997</c:v>
                </c:pt>
                <c:pt idx="537">
                  <c:v>30.234419999999997</c:v>
                </c:pt>
                <c:pt idx="538">
                  <c:v>30.234419999999997</c:v>
                </c:pt>
                <c:pt idx="539">
                  <c:v>30.234419999999997</c:v>
                </c:pt>
                <c:pt idx="540">
                  <c:v>30.234419999999997</c:v>
                </c:pt>
                <c:pt idx="541">
                  <c:v>30.234419999999997</c:v>
                </c:pt>
                <c:pt idx="542">
                  <c:v>30.234419999999997</c:v>
                </c:pt>
                <c:pt idx="543">
                  <c:v>30.234419999999997</c:v>
                </c:pt>
                <c:pt idx="544">
                  <c:v>30.234419999999997</c:v>
                </c:pt>
                <c:pt idx="545">
                  <c:v>30.234419999999997</c:v>
                </c:pt>
                <c:pt idx="546">
                  <c:v>30.234419999999997</c:v>
                </c:pt>
                <c:pt idx="547">
                  <c:v>30.234419999999997</c:v>
                </c:pt>
                <c:pt idx="548">
                  <c:v>30.234419999999997</c:v>
                </c:pt>
                <c:pt idx="549">
                  <c:v>30.234419999999997</c:v>
                </c:pt>
                <c:pt idx="550">
                  <c:v>30.234419999999997</c:v>
                </c:pt>
                <c:pt idx="551">
                  <c:v>30.234419999999997</c:v>
                </c:pt>
                <c:pt idx="552">
                  <c:v>30.234419999999997</c:v>
                </c:pt>
                <c:pt idx="553">
                  <c:v>30.234419999999997</c:v>
                </c:pt>
                <c:pt idx="554">
                  <c:v>30.234419999999997</c:v>
                </c:pt>
                <c:pt idx="555">
                  <c:v>30.234419999999997</c:v>
                </c:pt>
                <c:pt idx="556">
                  <c:v>30.234419999999997</c:v>
                </c:pt>
                <c:pt idx="557">
                  <c:v>30.234419999999997</c:v>
                </c:pt>
                <c:pt idx="558">
                  <c:v>30.234419999999997</c:v>
                </c:pt>
                <c:pt idx="559">
                  <c:v>30.234419999999997</c:v>
                </c:pt>
                <c:pt idx="560">
                  <c:v>30.234419999999997</c:v>
                </c:pt>
                <c:pt idx="561">
                  <c:v>30.234419999999997</c:v>
                </c:pt>
                <c:pt idx="562">
                  <c:v>30.234419999999997</c:v>
                </c:pt>
                <c:pt idx="563">
                  <c:v>30.234419999999997</c:v>
                </c:pt>
                <c:pt idx="564">
                  <c:v>30.234419999999997</c:v>
                </c:pt>
                <c:pt idx="565">
                  <c:v>30.234419999999997</c:v>
                </c:pt>
                <c:pt idx="566">
                  <c:v>30.234419999999997</c:v>
                </c:pt>
                <c:pt idx="567">
                  <c:v>30.234419999999997</c:v>
                </c:pt>
                <c:pt idx="568">
                  <c:v>30.234419999999997</c:v>
                </c:pt>
                <c:pt idx="569">
                  <c:v>30.234419999999997</c:v>
                </c:pt>
                <c:pt idx="570">
                  <c:v>30.234419999999997</c:v>
                </c:pt>
                <c:pt idx="571">
                  <c:v>30.234419999999997</c:v>
                </c:pt>
                <c:pt idx="572">
                  <c:v>30.234419999999997</c:v>
                </c:pt>
                <c:pt idx="573">
                  <c:v>30.234419999999997</c:v>
                </c:pt>
                <c:pt idx="574">
                  <c:v>30.234419999999997</c:v>
                </c:pt>
                <c:pt idx="575">
                  <c:v>30.234419999999997</c:v>
                </c:pt>
                <c:pt idx="576">
                  <c:v>30.234419999999997</c:v>
                </c:pt>
                <c:pt idx="577">
                  <c:v>30.234419999999997</c:v>
                </c:pt>
                <c:pt idx="578">
                  <c:v>30.234419999999997</c:v>
                </c:pt>
                <c:pt idx="579">
                  <c:v>30.234419999999997</c:v>
                </c:pt>
                <c:pt idx="580">
                  <c:v>30.234419999999997</c:v>
                </c:pt>
                <c:pt idx="581">
                  <c:v>30.234419999999997</c:v>
                </c:pt>
                <c:pt idx="582">
                  <c:v>30.234419999999997</c:v>
                </c:pt>
                <c:pt idx="583">
                  <c:v>30.234419999999997</c:v>
                </c:pt>
                <c:pt idx="584">
                  <c:v>30.234419999999997</c:v>
                </c:pt>
                <c:pt idx="585">
                  <c:v>30.234419999999997</c:v>
                </c:pt>
                <c:pt idx="586">
                  <c:v>30.234419999999997</c:v>
                </c:pt>
                <c:pt idx="587">
                  <c:v>30.234419999999997</c:v>
                </c:pt>
                <c:pt idx="588">
                  <c:v>30.234419999999997</c:v>
                </c:pt>
                <c:pt idx="589">
                  <c:v>30.234419999999997</c:v>
                </c:pt>
                <c:pt idx="590">
                  <c:v>30.234419999999997</c:v>
                </c:pt>
                <c:pt idx="591">
                  <c:v>30.234419999999997</c:v>
                </c:pt>
                <c:pt idx="592">
                  <c:v>30.234419999999997</c:v>
                </c:pt>
                <c:pt idx="593">
                  <c:v>30.234419999999997</c:v>
                </c:pt>
                <c:pt idx="594">
                  <c:v>30.234419999999997</c:v>
                </c:pt>
                <c:pt idx="595">
                  <c:v>30.234419999999997</c:v>
                </c:pt>
                <c:pt idx="596">
                  <c:v>30.234419999999997</c:v>
                </c:pt>
                <c:pt idx="597">
                  <c:v>30.234419999999997</c:v>
                </c:pt>
                <c:pt idx="598">
                  <c:v>30.234419999999997</c:v>
                </c:pt>
                <c:pt idx="599">
                  <c:v>30.234419999999997</c:v>
                </c:pt>
                <c:pt idx="600">
                  <c:v>30.234419999999997</c:v>
                </c:pt>
                <c:pt idx="601">
                  <c:v>30.234419999999997</c:v>
                </c:pt>
                <c:pt idx="602">
                  <c:v>30.234419999999997</c:v>
                </c:pt>
                <c:pt idx="603">
                  <c:v>30.234419999999997</c:v>
                </c:pt>
                <c:pt idx="604">
                  <c:v>30.234419999999997</c:v>
                </c:pt>
                <c:pt idx="605">
                  <c:v>30.234419999999997</c:v>
                </c:pt>
                <c:pt idx="606">
                  <c:v>30.234419999999997</c:v>
                </c:pt>
                <c:pt idx="607">
                  <c:v>30.234419999999997</c:v>
                </c:pt>
                <c:pt idx="608">
                  <c:v>30.234419999999997</c:v>
                </c:pt>
                <c:pt idx="609">
                  <c:v>30.234419999999997</c:v>
                </c:pt>
                <c:pt idx="610">
                  <c:v>30.234419999999997</c:v>
                </c:pt>
                <c:pt idx="611">
                  <c:v>30.234419999999997</c:v>
                </c:pt>
                <c:pt idx="612">
                  <c:v>30.234419999999997</c:v>
                </c:pt>
                <c:pt idx="613">
                  <c:v>30.234419999999997</c:v>
                </c:pt>
                <c:pt idx="614">
                  <c:v>30.234419999999997</c:v>
                </c:pt>
                <c:pt idx="615">
                  <c:v>30.234419999999997</c:v>
                </c:pt>
                <c:pt idx="616">
                  <c:v>30.234419999999997</c:v>
                </c:pt>
                <c:pt idx="617">
                  <c:v>30.234419999999997</c:v>
                </c:pt>
                <c:pt idx="618">
                  <c:v>30.234419999999997</c:v>
                </c:pt>
                <c:pt idx="619">
                  <c:v>30.234419999999997</c:v>
                </c:pt>
                <c:pt idx="620">
                  <c:v>30.234419999999997</c:v>
                </c:pt>
                <c:pt idx="621">
                  <c:v>30.234419999999997</c:v>
                </c:pt>
                <c:pt idx="622">
                  <c:v>30.234419999999997</c:v>
                </c:pt>
                <c:pt idx="623">
                  <c:v>30.234419999999997</c:v>
                </c:pt>
                <c:pt idx="624">
                  <c:v>30.234419999999997</c:v>
                </c:pt>
                <c:pt idx="625">
                  <c:v>30.234419999999997</c:v>
                </c:pt>
                <c:pt idx="626">
                  <c:v>30.234419999999997</c:v>
                </c:pt>
                <c:pt idx="627">
                  <c:v>30.234419999999997</c:v>
                </c:pt>
                <c:pt idx="628">
                  <c:v>30.234419999999997</c:v>
                </c:pt>
                <c:pt idx="629">
                  <c:v>30.234419999999997</c:v>
                </c:pt>
                <c:pt idx="630">
                  <c:v>30.234419999999997</c:v>
                </c:pt>
                <c:pt idx="631">
                  <c:v>30.234419999999997</c:v>
                </c:pt>
                <c:pt idx="632">
                  <c:v>30.234419999999997</c:v>
                </c:pt>
                <c:pt idx="633">
                  <c:v>30.234419999999997</c:v>
                </c:pt>
                <c:pt idx="634">
                  <c:v>30.234419999999997</c:v>
                </c:pt>
                <c:pt idx="635">
                  <c:v>30.234419999999997</c:v>
                </c:pt>
                <c:pt idx="636">
                  <c:v>30.234419999999997</c:v>
                </c:pt>
                <c:pt idx="637">
                  <c:v>30.234419999999997</c:v>
                </c:pt>
                <c:pt idx="638">
                  <c:v>30.234419999999997</c:v>
                </c:pt>
                <c:pt idx="639">
                  <c:v>30.234419999999997</c:v>
                </c:pt>
                <c:pt idx="640">
                  <c:v>30.234419999999997</c:v>
                </c:pt>
                <c:pt idx="641">
                  <c:v>30.234419999999997</c:v>
                </c:pt>
                <c:pt idx="642">
                  <c:v>30.234419999999997</c:v>
                </c:pt>
                <c:pt idx="643">
                  <c:v>30.234419999999997</c:v>
                </c:pt>
                <c:pt idx="644">
                  <c:v>30.234419999999997</c:v>
                </c:pt>
                <c:pt idx="645">
                  <c:v>30.234419999999997</c:v>
                </c:pt>
                <c:pt idx="646">
                  <c:v>30.234419999999997</c:v>
                </c:pt>
                <c:pt idx="647">
                  <c:v>30.234419999999997</c:v>
                </c:pt>
                <c:pt idx="648">
                  <c:v>30.234419999999997</c:v>
                </c:pt>
                <c:pt idx="649">
                  <c:v>30.234419999999997</c:v>
                </c:pt>
                <c:pt idx="650">
                  <c:v>30.234419999999997</c:v>
                </c:pt>
                <c:pt idx="651">
                  <c:v>30.234419999999997</c:v>
                </c:pt>
                <c:pt idx="652">
                  <c:v>30.234419999999997</c:v>
                </c:pt>
                <c:pt idx="653">
                  <c:v>30.234419999999997</c:v>
                </c:pt>
                <c:pt idx="654">
                  <c:v>30.234419999999997</c:v>
                </c:pt>
                <c:pt idx="655">
                  <c:v>30.234419999999997</c:v>
                </c:pt>
                <c:pt idx="656">
                  <c:v>30.234419999999997</c:v>
                </c:pt>
                <c:pt idx="657">
                  <c:v>30.234419999999997</c:v>
                </c:pt>
                <c:pt idx="658">
                  <c:v>30.234419999999997</c:v>
                </c:pt>
                <c:pt idx="659">
                  <c:v>30.234419999999997</c:v>
                </c:pt>
                <c:pt idx="660">
                  <c:v>30.234419999999997</c:v>
                </c:pt>
                <c:pt idx="661">
                  <c:v>30.234419999999997</c:v>
                </c:pt>
                <c:pt idx="662">
                  <c:v>30.234419999999997</c:v>
                </c:pt>
                <c:pt idx="663">
                  <c:v>30.234419999999997</c:v>
                </c:pt>
                <c:pt idx="664">
                  <c:v>30.234419999999997</c:v>
                </c:pt>
                <c:pt idx="665">
                  <c:v>30.234419999999997</c:v>
                </c:pt>
                <c:pt idx="666">
                  <c:v>30.234419999999997</c:v>
                </c:pt>
                <c:pt idx="667">
                  <c:v>30.234419999999997</c:v>
                </c:pt>
                <c:pt idx="668">
                  <c:v>30.234419999999997</c:v>
                </c:pt>
                <c:pt idx="669">
                  <c:v>30.234419999999997</c:v>
                </c:pt>
                <c:pt idx="670">
                  <c:v>30.234419999999997</c:v>
                </c:pt>
                <c:pt idx="671">
                  <c:v>30.234419999999997</c:v>
                </c:pt>
                <c:pt idx="672">
                  <c:v>30.234419999999997</c:v>
                </c:pt>
                <c:pt idx="673">
                  <c:v>30.234419999999997</c:v>
                </c:pt>
                <c:pt idx="674">
                  <c:v>30.234419999999997</c:v>
                </c:pt>
                <c:pt idx="675">
                  <c:v>30.234419999999997</c:v>
                </c:pt>
                <c:pt idx="676">
                  <c:v>30.234419999999997</c:v>
                </c:pt>
                <c:pt idx="677">
                  <c:v>30.234419999999997</c:v>
                </c:pt>
                <c:pt idx="678">
                  <c:v>30.234419999999997</c:v>
                </c:pt>
                <c:pt idx="679">
                  <c:v>30.234419999999997</c:v>
                </c:pt>
                <c:pt idx="680">
                  <c:v>30.234419999999997</c:v>
                </c:pt>
                <c:pt idx="681">
                  <c:v>30.234419999999997</c:v>
                </c:pt>
                <c:pt idx="682">
                  <c:v>30.234419999999997</c:v>
                </c:pt>
                <c:pt idx="683">
                  <c:v>30.234419999999997</c:v>
                </c:pt>
                <c:pt idx="684">
                  <c:v>30.234419999999997</c:v>
                </c:pt>
                <c:pt idx="685">
                  <c:v>30.234419999999997</c:v>
                </c:pt>
                <c:pt idx="686">
                  <c:v>30.234419999999997</c:v>
                </c:pt>
                <c:pt idx="687">
                  <c:v>30.234419999999997</c:v>
                </c:pt>
                <c:pt idx="688">
                  <c:v>30.234419999999997</c:v>
                </c:pt>
                <c:pt idx="689">
                  <c:v>30.234419999999997</c:v>
                </c:pt>
                <c:pt idx="690">
                  <c:v>30.234419999999997</c:v>
                </c:pt>
                <c:pt idx="691">
                  <c:v>30.234419999999997</c:v>
                </c:pt>
                <c:pt idx="692">
                  <c:v>30.234419999999997</c:v>
                </c:pt>
                <c:pt idx="693">
                  <c:v>30.234419999999997</c:v>
                </c:pt>
                <c:pt idx="694">
                  <c:v>30.234419999999997</c:v>
                </c:pt>
                <c:pt idx="695">
                  <c:v>30.234419999999997</c:v>
                </c:pt>
                <c:pt idx="696">
                  <c:v>30.234419999999997</c:v>
                </c:pt>
                <c:pt idx="697">
                  <c:v>30.234419999999997</c:v>
                </c:pt>
                <c:pt idx="698">
                  <c:v>30.234419999999997</c:v>
                </c:pt>
                <c:pt idx="699">
                  <c:v>30.234419999999997</c:v>
                </c:pt>
                <c:pt idx="700">
                  <c:v>30.234419999999997</c:v>
                </c:pt>
                <c:pt idx="701">
                  <c:v>30.234419999999997</c:v>
                </c:pt>
                <c:pt idx="702">
                  <c:v>30.234419999999997</c:v>
                </c:pt>
                <c:pt idx="703">
                  <c:v>30.234419999999997</c:v>
                </c:pt>
                <c:pt idx="704">
                  <c:v>30.234419999999997</c:v>
                </c:pt>
                <c:pt idx="705">
                  <c:v>30.234419999999997</c:v>
                </c:pt>
                <c:pt idx="706">
                  <c:v>30.234419999999997</c:v>
                </c:pt>
                <c:pt idx="707">
                  <c:v>30.234419999999997</c:v>
                </c:pt>
                <c:pt idx="708">
                  <c:v>30.234419999999997</c:v>
                </c:pt>
                <c:pt idx="709">
                  <c:v>30.234419999999997</c:v>
                </c:pt>
                <c:pt idx="710">
                  <c:v>30.234419999999997</c:v>
                </c:pt>
                <c:pt idx="711">
                  <c:v>30.234419999999997</c:v>
                </c:pt>
                <c:pt idx="712">
                  <c:v>30.234419999999997</c:v>
                </c:pt>
                <c:pt idx="713">
                  <c:v>30.234419999999997</c:v>
                </c:pt>
                <c:pt idx="714">
                  <c:v>30.234419999999997</c:v>
                </c:pt>
                <c:pt idx="715">
                  <c:v>30.234419999999997</c:v>
                </c:pt>
                <c:pt idx="716">
                  <c:v>30.234419999999997</c:v>
                </c:pt>
                <c:pt idx="717">
                  <c:v>30.234419999999997</c:v>
                </c:pt>
                <c:pt idx="718">
                  <c:v>30.234419999999997</c:v>
                </c:pt>
                <c:pt idx="719">
                  <c:v>30.234419999999997</c:v>
                </c:pt>
                <c:pt idx="720">
                  <c:v>30.234419999999997</c:v>
                </c:pt>
                <c:pt idx="721">
                  <c:v>30.234419999999997</c:v>
                </c:pt>
                <c:pt idx="722">
                  <c:v>30.234419999999997</c:v>
                </c:pt>
                <c:pt idx="723">
                  <c:v>30.234419999999997</c:v>
                </c:pt>
                <c:pt idx="724">
                  <c:v>30.234419999999997</c:v>
                </c:pt>
                <c:pt idx="725">
                  <c:v>30.234419999999997</c:v>
                </c:pt>
                <c:pt idx="726">
                  <c:v>30.234419999999997</c:v>
                </c:pt>
                <c:pt idx="727">
                  <c:v>30.234419999999997</c:v>
                </c:pt>
                <c:pt idx="728">
                  <c:v>30.234419999999997</c:v>
                </c:pt>
                <c:pt idx="729">
                  <c:v>30.234419999999997</c:v>
                </c:pt>
                <c:pt idx="730">
                  <c:v>30.234419999999997</c:v>
                </c:pt>
                <c:pt idx="731">
                  <c:v>30.234419999999997</c:v>
                </c:pt>
                <c:pt idx="732">
                  <c:v>30.234419999999997</c:v>
                </c:pt>
                <c:pt idx="733">
                  <c:v>30.234419999999997</c:v>
                </c:pt>
                <c:pt idx="734">
                  <c:v>30.234419999999997</c:v>
                </c:pt>
                <c:pt idx="735">
                  <c:v>30.234419999999997</c:v>
                </c:pt>
                <c:pt idx="736">
                  <c:v>30.234419999999997</c:v>
                </c:pt>
                <c:pt idx="737">
                  <c:v>30.234419999999997</c:v>
                </c:pt>
                <c:pt idx="738">
                  <c:v>30.234419999999997</c:v>
                </c:pt>
                <c:pt idx="739">
                  <c:v>30.234419999999997</c:v>
                </c:pt>
                <c:pt idx="740">
                  <c:v>30.234419999999997</c:v>
                </c:pt>
                <c:pt idx="741">
                  <c:v>30.234419999999997</c:v>
                </c:pt>
                <c:pt idx="742">
                  <c:v>30.234419999999997</c:v>
                </c:pt>
                <c:pt idx="743">
                  <c:v>30.234419999999997</c:v>
                </c:pt>
                <c:pt idx="744">
                  <c:v>30.234419999999997</c:v>
                </c:pt>
                <c:pt idx="745">
                  <c:v>30.234419999999997</c:v>
                </c:pt>
                <c:pt idx="746">
                  <c:v>30.234419999999997</c:v>
                </c:pt>
                <c:pt idx="747">
                  <c:v>30.234419999999997</c:v>
                </c:pt>
                <c:pt idx="748">
                  <c:v>30.234419999999997</c:v>
                </c:pt>
                <c:pt idx="749">
                  <c:v>30.234419999999997</c:v>
                </c:pt>
                <c:pt idx="750">
                  <c:v>30.234419999999997</c:v>
                </c:pt>
                <c:pt idx="751">
                  <c:v>30.234419999999997</c:v>
                </c:pt>
                <c:pt idx="752">
                  <c:v>30.234419999999997</c:v>
                </c:pt>
                <c:pt idx="753">
                  <c:v>30.234419999999997</c:v>
                </c:pt>
                <c:pt idx="754">
                  <c:v>30.234419999999997</c:v>
                </c:pt>
                <c:pt idx="755">
                  <c:v>30.234419999999997</c:v>
                </c:pt>
                <c:pt idx="756">
                  <c:v>30.234419999999997</c:v>
                </c:pt>
                <c:pt idx="757">
                  <c:v>30.234419999999997</c:v>
                </c:pt>
                <c:pt idx="758">
                  <c:v>30.234419999999997</c:v>
                </c:pt>
                <c:pt idx="759">
                  <c:v>30.234419999999997</c:v>
                </c:pt>
                <c:pt idx="760">
                  <c:v>30.234419999999997</c:v>
                </c:pt>
                <c:pt idx="761">
                  <c:v>30.234419999999997</c:v>
                </c:pt>
                <c:pt idx="762">
                  <c:v>30.234419999999997</c:v>
                </c:pt>
                <c:pt idx="763">
                  <c:v>30.234419999999997</c:v>
                </c:pt>
                <c:pt idx="764">
                  <c:v>30.234419999999997</c:v>
                </c:pt>
                <c:pt idx="765">
                  <c:v>30.234419999999997</c:v>
                </c:pt>
                <c:pt idx="766">
                  <c:v>30.234419999999997</c:v>
                </c:pt>
                <c:pt idx="767">
                  <c:v>30.234419999999997</c:v>
                </c:pt>
                <c:pt idx="768">
                  <c:v>30.234419999999997</c:v>
                </c:pt>
                <c:pt idx="769">
                  <c:v>30.234419999999997</c:v>
                </c:pt>
                <c:pt idx="770">
                  <c:v>30.234419999999997</c:v>
                </c:pt>
                <c:pt idx="771">
                  <c:v>30.234419999999997</c:v>
                </c:pt>
                <c:pt idx="772">
                  <c:v>30.234419999999997</c:v>
                </c:pt>
                <c:pt idx="773">
                  <c:v>30.234419999999997</c:v>
                </c:pt>
                <c:pt idx="774">
                  <c:v>30.234419999999997</c:v>
                </c:pt>
                <c:pt idx="775">
                  <c:v>30.234419999999997</c:v>
                </c:pt>
                <c:pt idx="776">
                  <c:v>30.234419999999997</c:v>
                </c:pt>
                <c:pt idx="777">
                  <c:v>30.234419999999997</c:v>
                </c:pt>
                <c:pt idx="778">
                  <c:v>30.234419999999997</c:v>
                </c:pt>
                <c:pt idx="779">
                  <c:v>30.234419999999997</c:v>
                </c:pt>
                <c:pt idx="780">
                  <c:v>30.234419999999997</c:v>
                </c:pt>
                <c:pt idx="781">
                  <c:v>30.234419999999997</c:v>
                </c:pt>
                <c:pt idx="782">
                  <c:v>30.234419999999997</c:v>
                </c:pt>
                <c:pt idx="783">
                  <c:v>30.234419999999997</c:v>
                </c:pt>
                <c:pt idx="784">
                  <c:v>30.234419999999997</c:v>
                </c:pt>
                <c:pt idx="785">
                  <c:v>30.234419999999997</c:v>
                </c:pt>
                <c:pt idx="786">
                  <c:v>30.234419999999997</c:v>
                </c:pt>
                <c:pt idx="787">
                  <c:v>30.234419999999997</c:v>
                </c:pt>
                <c:pt idx="788">
                  <c:v>30.234419999999997</c:v>
                </c:pt>
                <c:pt idx="789">
                  <c:v>30.234419999999997</c:v>
                </c:pt>
                <c:pt idx="790">
                  <c:v>30.234419999999997</c:v>
                </c:pt>
                <c:pt idx="791">
                  <c:v>30.234419999999997</c:v>
                </c:pt>
                <c:pt idx="792">
                  <c:v>30.234419999999997</c:v>
                </c:pt>
                <c:pt idx="793">
                  <c:v>30.234419999999997</c:v>
                </c:pt>
                <c:pt idx="794">
                  <c:v>30.234419999999997</c:v>
                </c:pt>
                <c:pt idx="795">
                  <c:v>30.234419999999997</c:v>
                </c:pt>
                <c:pt idx="796">
                  <c:v>30.234419999999997</c:v>
                </c:pt>
                <c:pt idx="797">
                  <c:v>30.234419999999997</c:v>
                </c:pt>
                <c:pt idx="798">
                  <c:v>30.234419999999997</c:v>
                </c:pt>
                <c:pt idx="799">
                  <c:v>30.234419999999997</c:v>
                </c:pt>
                <c:pt idx="800">
                  <c:v>30.234419999999997</c:v>
                </c:pt>
                <c:pt idx="801">
                  <c:v>30.234419999999997</c:v>
                </c:pt>
                <c:pt idx="802">
                  <c:v>30.234419999999997</c:v>
                </c:pt>
                <c:pt idx="803">
                  <c:v>30.234419999999997</c:v>
                </c:pt>
                <c:pt idx="804">
                  <c:v>30.234419999999997</c:v>
                </c:pt>
                <c:pt idx="805">
                  <c:v>30.234419999999997</c:v>
                </c:pt>
                <c:pt idx="806">
                  <c:v>30.234419999999997</c:v>
                </c:pt>
                <c:pt idx="807">
                  <c:v>30.234419999999997</c:v>
                </c:pt>
                <c:pt idx="808">
                  <c:v>30.234419999999997</c:v>
                </c:pt>
                <c:pt idx="809">
                  <c:v>30.234419999999997</c:v>
                </c:pt>
                <c:pt idx="810">
                  <c:v>30.234419999999997</c:v>
                </c:pt>
                <c:pt idx="811">
                  <c:v>30.234419999999997</c:v>
                </c:pt>
                <c:pt idx="812">
                  <c:v>30.234419999999997</c:v>
                </c:pt>
                <c:pt idx="813">
                  <c:v>30.234419999999997</c:v>
                </c:pt>
                <c:pt idx="814">
                  <c:v>30.234419999999997</c:v>
                </c:pt>
                <c:pt idx="815">
                  <c:v>30.234419999999997</c:v>
                </c:pt>
                <c:pt idx="816">
                  <c:v>30.234419999999997</c:v>
                </c:pt>
                <c:pt idx="817">
                  <c:v>30.234419999999997</c:v>
                </c:pt>
                <c:pt idx="818">
                  <c:v>30.234419999999997</c:v>
                </c:pt>
                <c:pt idx="819">
                  <c:v>30.234419999999997</c:v>
                </c:pt>
                <c:pt idx="820">
                  <c:v>30.234419999999997</c:v>
                </c:pt>
                <c:pt idx="821">
                  <c:v>30.234419999999997</c:v>
                </c:pt>
                <c:pt idx="822">
                  <c:v>30.234419999999997</c:v>
                </c:pt>
                <c:pt idx="823">
                  <c:v>30.234419999999997</c:v>
                </c:pt>
                <c:pt idx="824">
                  <c:v>30.234419999999997</c:v>
                </c:pt>
                <c:pt idx="825">
                  <c:v>30.234419999999997</c:v>
                </c:pt>
                <c:pt idx="826">
                  <c:v>30.234419999999997</c:v>
                </c:pt>
                <c:pt idx="827">
                  <c:v>30.234419999999997</c:v>
                </c:pt>
                <c:pt idx="828">
                  <c:v>30.234419999999997</c:v>
                </c:pt>
                <c:pt idx="829">
                  <c:v>30.234419999999997</c:v>
                </c:pt>
                <c:pt idx="830">
                  <c:v>30.234419999999997</c:v>
                </c:pt>
                <c:pt idx="831">
                  <c:v>30.234419999999997</c:v>
                </c:pt>
                <c:pt idx="832">
                  <c:v>30.234419999999997</c:v>
                </c:pt>
                <c:pt idx="833">
                  <c:v>30.234419999999997</c:v>
                </c:pt>
                <c:pt idx="834">
                  <c:v>30.234419999999997</c:v>
                </c:pt>
                <c:pt idx="835">
                  <c:v>30.234419999999997</c:v>
                </c:pt>
                <c:pt idx="836">
                  <c:v>30.234419999999997</c:v>
                </c:pt>
                <c:pt idx="837">
                  <c:v>30.234419999999997</c:v>
                </c:pt>
                <c:pt idx="838">
                  <c:v>30.234419999999997</c:v>
                </c:pt>
                <c:pt idx="839">
                  <c:v>30.234419999999997</c:v>
                </c:pt>
                <c:pt idx="840">
                  <c:v>30.234419999999997</c:v>
                </c:pt>
                <c:pt idx="841">
                  <c:v>30.234419999999997</c:v>
                </c:pt>
                <c:pt idx="842">
                  <c:v>30.234419999999997</c:v>
                </c:pt>
                <c:pt idx="843">
                  <c:v>30.234419999999997</c:v>
                </c:pt>
                <c:pt idx="844">
                  <c:v>30.234419999999997</c:v>
                </c:pt>
                <c:pt idx="845">
                  <c:v>30.234419999999997</c:v>
                </c:pt>
                <c:pt idx="846">
                  <c:v>30.234419999999997</c:v>
                </c:pt>
                <c:pt idx="847">
                  <c:v>30.234419999999997</c:v>
                </c:pt>
                <c:pt idx="848">
                  <c:v>30.234419999999997</c:v>
                </c:pt>
                <c:pt idx="849">
                  <c:v>30.234419999999997</c:v>
                </c:pt>
                <c:pt idx="850">
                  <c:v>30.234419999999997</c:v>
                </c:pt>
                <c:pt idx="851">
                  <c:v>30.234419999999997</c:v>
                </c:pt>
                <c:pt idx="852">
                  <c:v>30.234419999999997</c:v>
                </c:pt>
                <c:pt idx="853">
                  <c:v>30.234419999999997</c:v>
                </c:pt>
                <c:pt idx="854">
                  <c:v>30.234419999999997</c:v>
                </c:pt>
                <c:pt idx="855">
                  <c:v>30.234419999999997</c:v>
                </c:pt>
                <c:pt idx="856">
                  <c:v>30.234419999999997</c:v>
                </c:pt>
                <c:pt idx="857">
                  <c:v>30.234419999999997</c:v>
                </c:pt>
                <c:pt idx="858">
                  <c:v>30.234419999999997</c:v>
                </c:pt>
                <c:pt idx="859">
                  <c:v>30.234419999999997</c:v>
                </c:pt>
                <c:pt idx="860">
                  <c:v>30.234419999999997</c:v>
                </c:pt>
                <c:pt idx="861">
                  <c:v>30.234419999999997</c:v>
                </c:pt>
                <c:pt idx="862">
                  <c:v>30.234419999999997</c:v>
                </c:pt>
                <c:pt idx="863">
                  <c:v>30.234419999999997</c:v>
                </c:pt>
                <c:pt idx="864">
                  <c:v>30.234419999999997</c:v>
                </c:pt>
                <c:pt idx="865">
                  <c:v>30.234419999999997</c:v>
                </c:pt>
                <c:pt idx="866">
                  <c:v>30.234419999999997</c:v>
                </c:pt>
                <c:pt idx="867">
                  <c:v>30.234419999999997</c:v>
                </c:pt>
                <c:pt idx="868">
                  <c:v>30.234419999999997</c:v>
                </c:pt>
                <c:pt idx="869">
                  <c:v>30.234419999999997</c:v>
                </c:pt>
                <c:pt idx="870">
                  <c:v>30.234419999999997</c:v>
                </c:pt>
                <c:pt idx="871">
                  <c:v>30.234419999999997</c:v>
                </c:pt>
                <c:pt idx="872">
                  <c:v>30.234419999999997</c:v>
                </c:pt>
                <c:pt idx="873">
                  <c:v>30.234419999999997</c:v>
                </c:pt>
                <c:pt idx="874">
                  <c:v>30.234419999999997</c:v>
                </c:pt>
                <c:pt idx="875">
                  <c:v>30.234419999999997</c:v>
                </c:pt>
                <c:pt idx="876">
                  <c:v>30.234419999999997</c:v>
                </c:pt>
                <c:pt idx="877">
                  <c:v>30.234419999999997</c:v>
                </c:pt>
                <c:pt idx="878">
                  <c:v>30.234419999999997</c:v>
                </c:pt>
                <c:pt idx="879">
                  <c:v>30.234419999999997</c:v>
                </c:pt>
                <c:pt idx="880">
                  <c:v>30.234419999999997</c:v>
                </c:pt>
                <c:pt idx="881">
                  <c:v>30.234419999999997</c:v>
                </c:pt>
                <c:pt idx="882">
                  <c:v>30.234419999999997</c:v>
                </c:pt>
                <c:pt idx="883">
                  <c:v>30.234419999999997</c:v>
                </c:pt>
                <c:pt idx="884">
                  <c:v>30.234419999999997</c:v>
                </c:pt>
                <c:pt idx="885">
                  <c:v>30.234419999999997</c:v>
                </c:pt>
                <c:pt idx="886">
                  <c:v>30.234419999999997</c:v>
                </c:pt>
                <c:pt idx="887">
                  <c:v>30.234419999999997</c:v>
                </c:pt>
                <c:pt idx="888">
                  <c:v>30.234419999999997</c:v>
                </c:pt>
                <c:pt idx="889">
                  <c:v>30.234419999999997</c:v>
                </c:pt>
                <c:pt idx="890">
                  <c:v>30.234419999999997</c:v>
                </c:pt>
                <c:pt idx="891">
                  <c:v>30.234419999999997</c:v>
                </c:pt>
                <c:pt idx="892">
                  <c:v>30.234419999999997</c:v>
                </c:pt>
                <c:pt idx="893">
                  <c:v>30.234419999999997</c:v>
                </c:pt>
                <c:pt idx="894">
                  <c:v>30.234419999999997</c:v>
                </c:pt>
                <c:pt idx="895">
                  <c:v>30.234419999999997</c:v>
                </c:pt>
                <c:pt idx="896">
                  <c:v>30.234419999999997</c:v>
                </c:pt>
                <c:pt idx="897">
                  <c:v>30.234419999999997</c:v>
                </c:pt>
                <c:pt idx="898">
                  <c:v>30.234419999999997</c:v>
                </c:pt>
                <c:pt idx="899">
                  <c:v>30.234419999999997</c:v>
                </c:pt>
                <c:pt idx="900">
                  <c:v>30.234419999999997</c:v>
                </c:pt>
                <c:pt idx="901">
                  <c:v>30.234419999999997</c:v>
                </c:pt>
                <c:pt idx="902">
                  <c:v>30.234419999999997</c:v>
                </c:pt>
                <c:pt idx="903">
                  <c:v>30.234419999999997</c:v>
                </c:pt>
                <c:pt idx="904">
                  <c:v>30.234419999999997</c:v>
                </c:pt>
                <c:pt idx="905">
                  <c:v>30.234419999999997</c:v>
                </c:pt>
                <c:pt idx="906">
                  <c:v>30.234419999999997</c:v>
                </c:pt>
                <c:pt idx="907">
                  <c:v>30.234419999999997</c:v>
                </c:pt>
                <c:pt idx="908">
                  <c:v>30.234419999999997</c:v>
                </c:pt>
                <c:pt idx="909">
                  <c:v>30.234419999999997</c:v>
                </c:pt>
                <c:pt idx="910">
                  <c:v>30.234419999999997</c:v>
                </c:pt>
                <c:pt idx="911">
                  <c:v>30.234419999999997</c:v>
                </c:pt>
                <c:pt idx="912">
                  <c:v>30.234419999999997</c:v>
                </c:pt>
                <c:pt idx="913">
                  <c:v>30.234419999999997</c:v>
                </c:pt>
                <c:pt idx="914">
                  <c:v>30.234419999999997</c:v>
                </c:pt>
                <c:pt idx="915">
                  <c:v>30.234419999999997</c:v>
                </c:pt>
                <c:pt idx="916">
                  <c:v>30.234419999999997</c:v>
                </c:pt>
                <c:pt idx="917">
                  <c:v>30.234419999999997</c:v>
                </c:pt>
                <c:pt idx="918">
                  <c:v>30.234419999999997</c:v>
                </c:pt>
                <c:pt idx="919">
                  <c:v>30.234419999999997</c:v>
                </c:pt>
                <c:pt idx="920">
                  <c:v>30.234419999999997</c:v>
                </c:pt>
                <c:pt idx="921">
                  <c:v>30.234419999999997</c:v>
                </c:pt>
                <c:pt idx="922">
                  <c:v>30.234419999999997</c:v>
                </c:pt>
                <c:pt idx="923">
                  <c:v>30.234419999999997</c:v>
                </c:pt>
                <c:pt idx="924">
                  <c:v>30.234419999999997</c:v>
                </c:pt>
                <c:pt idx="925">
                  <c:v>30.234419999999997</c:v>
                </c:pt>
                <c:pt idx="926">
                  <c:v>30.234419999999997</c:v>
                </c:pt>
                <c:pt idx="927">
                  <c:v>30.234419999999997</c:v>
                </c:pt>
                <c:pt idx="928">
                  <c:v>30.234419999999997</c:v>
                </c:pt>
                <c:pt idx="929">
                  <c:v>30.234419999999997</c:v>
                </c:pt>
                <c:pt idx="930">
                  <c:v>30.234419999999997</c:v>
                </c:pt>
                <c:pt idx="931">
                  <c:v>30.234419999999997</c:v>
                </c:pt>
                <c:pt idx="932">
                  <c:v>30.234419999999997</c:v>
                </c:pt>
                <c:pt idx="933">
                  <c:v>30.234419999999997</c:v>
                </c:pt>
                <c:pt idx="934">
                  <c:v>30.234419999999997</c:v>
                </c:pt>
                <c:pt idx="935">
                  <c:v>30.234419999999997</c:v>
                </c:pt>
                <c:pt idx="936">
                  <c:v>30.234419999999997</c:v>
                </c:pt>
                <c:pt idx="937">
                  <c:v>30.234419999999997</c:v>
                </c:pt>
                <c:pt idx="938">
                  <c:v>30.234419999999997</c:v>
                </c:pt>
                <c:pt idx="939">
                  <c:v>30.234419999999997</c:v>
                </c:pt>
                <c:pt idx="940">
                  <c:v>30.234419999999997</c:v>
                </c:pt>
                <c:pt idx="941">
                  <c:v>30.234419999999997</c:v>
                </c:pt>
                <c:pt idx="942">
                  <c:v>30.234419999999997</c:v>
                </c:pt>
                <c:pt idx="943">
                  <c:v>30.234419999999997</c:v>
                </c:pt>
                <c:pt idx="944">
                  <c:v>30.234419999999997</c:v>
                </c:pt>
                <c:pt idx="945">
                  <c:v>30.234419999999997</c:v>
                </c:pt>
                <c:pt idx="946">
                  <c:v>30.234419999999997</c:v>
                </c:pt>
                <c:pt idx="947">
                  <c:v>30.234419999999997</c:v>
                </c:pt>
                <c:pt idx="948">
                  <c:v>30.234419999999997</c:v>
                </c:pt>
                <c:pt idx="949">
                  <c:v>30.234419999999997</c:v>
                </c:pt>
                <c:pt idx="950">
                  <c:v>30.234419999999997</c:v>
                </c:pt>
                <c:pt idx="951">
                  <c:v>30.234419999999997</c:v>
                </c:pt>
                <c:pt idx="952">
                  <c:v>30.234419999999997</c:v>
                </c:pt>
                <c:pt idx="953">
                  <c:v>30.234419999999997</c:v>
                </c:pt>
                <c:pt idx="954">
                  <c:v>30.234419999999997</c:v>
                </c:pt>
                <c:pt idx="955">
                  <c:v>30.234419999999997</c:v>
                </c:pt>
                <c:pt idx="956">
                  <c:v>30.234419999999997</c:v>
                </c:pt>
                <c:pt idx="957">
                  <c:v>30.234419999999997</c:v>
                </c:pt>
                <c:pt idx="958">
                  <c:v>30.234419999999997</c:v>
                </c:pt>
                <c:pt idx="959">
                  <c:v>30.234419999999997</c:v>
                </c:pt>
                <c:pt idx="960">
                  <c:v>30.234419999999997</c:v>
                </c:pt>
                <c:pt idx="961">
                  <c:v>30.234419999999997</c:v>
                </c:pt>
                <c:pt idx="962">
                  <c:v>30.234419999999997</c:v>
                </c:pt>
                <c:pt idx="963">
                  <c:v>30.234419999999997</c:v>
                </c:pt>
                <c:pt idx="964">
                  <c:v>30.234419999999997</c:v>
                </c:pt>
                <c:pt idx="965">
                  <c:v>30.234419999999997</c:v>
                </c:pt>
                <c:pt idx="966">
                  <c:v>30.234419999999997</c:v>
                </c:pt>
                <c:pt idx="967">
                  <c:v>30.234419999999997</c:v>
                </c:pt>
                <c:pt idx="968">
                  <c:v>30.234419999999997</c:v>
                </c:pt>
                <c:pt idx="969">
                  <c:v>30.234419999999997</c:v>
                </c:pt>
                <c:pt idx="970">
                  <c:v>30.234419999999997</c:v>
                </c:pt>
                <c:pt idx="971">
                  <c:v>30.234419999999997</c:v>
                </c:pt>
                <c:pt idx="972">
                  <c:v>30.234419999999997</c:v>
                </c:pt>
                <c:pt idx="973">
                  <c:v>30.234419999999997</c:v>
                </c:pt>
                <c:pt idx="974">
                  <c:v>30.234419999999997</c:v>
                </c:pt>
                <c:pt idx="975">
                  <c:v>30.234419999999997</c:v>
                </c:pt>
                <c:pt idx="976">
                  <c:v>30.234419999999997</c:v>
                </c:pt>
                <c:pt idx="977">
                  <c:v>30.234419999999997</c:v>
                </c:pt>
                <c:pt idx="978">
                  <c:v>30.234419999999997</c:v>
                </c:pt>
                <c:pt idx="979">
                  <c:v>30.234419999999997</c:v>
                </c:pt>
                <c:pt idx="980">
                  <c:v>30.234419999999997</c:v>
                </c:pt>
                <c:pt idx="981">
                  <c:v>30.234419999999997</c:v>
                </c:pt>
                <c:pt idx="982">
                  <c:v>30.234419999999997</c:v>
                </c:pt>
                <c:pt idx="983">
                  <c:v>30.234419999999997</c:v>
                </c:pt>
                <c:pt idx="984">
                  <c:v>30.234419999999997</c:v>
                </c:pt>
                <c:pt idx="985">
                  <c:v>30.234419999999997</c:v>
                </c:pt>
                <c:pt idx="986">
                  <c:v>30.234419999999997</c:v>
                </c:pt>
                <c:pt idx="987">
                  <c:v>30.234419999999997</c:v>
                </c:pt>
                <c:pt idx="988">
                  <c:v>30.234419999999997</c:v>
                </c:pt>
                <c:pt idx="989">
                  <c:v>30.234419999999997</c:v>
                </c:pt>
                <c:pt idx="990">
                  <c:v>30.234419999999997</c:v>
                </c:pt>
                <c:pt idx="991">
                  <c:v>30.234419999999997</c:v>
                </c:pt>
                <c:pt idx="992">
                  <c:v>30.234419999999997</c:v>
                </c:pt>
                <c:pt idx="993">
                  <c:v>30.234419999999997</c:v>
                </c:pt>
                <c:pt idx="994">
                  <c:v>30.234419999999997</c:v>
                </c:pt>
                <c:pt idx="995">
                  <c:v>30.234419999999997</c:v>
                </c:pt>
                <c:pt idx="996">
                  <c:v>30.234419999999997</c:v>
                </c:pt>
                <c:pt idx="997">
                  <c:v>30.234419999999997</c:v>
                </c:pt>
                <c:pt idx="998">
                  <c:v>30.234419999999997</c:v>
                </c:pt>
                <c:pt idx="999">
                  <c:v>30.234419999999997</c:v>
                </c:pt>
                <c:pt idx="1000">
                  <c:v>30.234419999999997</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Calculs!$W$4:$W$1004</c:f>
              <c:numCache>
                <c:formatCode>0.00</c:formatCode>
                <c:ptCount val="1001"/>
                <c:pt idx="0">
                  <c:v>56.556860580649662</c:v>
                </c:pt>
                <c:pt idx="1">
                  <c:v>56.345089082929576</c:v>
                </c:pt>
                <c:pt idx="2">
                  <c:v>56.13426661230875</c:v>
                </c:pt>
                <c:pt idx="3">
                  <c:v>55.924387551111174</c:v>
                </c:pt>
                <c:pt idx="4">
                  <c:v>55.71544632390183</c:v>
                </c:pt>
                <c:pt idx="5">
                  <c:v>55.50743739710429</c:v>
                </c:pt>
                <c:pt idx="6">
                  <c:v>55.300355278622504</c:v>
                </c:pt>
                <c:pt idx="7">
                  <c:v>55.094194517466413</c:v>
                </c:pt>
                <c:pt idx="8">
                  <c:v>54.888949703381655</c:v>
                </c:pt>
                <c:pt idx="9">
                  <c:v>54.684615466483237</c:v>
                </c:pt>
                <c:pt idx="10">
                  <c:v>54.481186476892638</c:v>
                </c:pt>
                <c:pt idx="11">
                  <c:v>54.27865516432135</c:v>
                </c:pt>
                <c:pt idx="12">
                  <c:v>54.077014061158685</c:v>
                </c:pt>
                <c:pt idx="13">
                  <c:v>53.876258072385852</c:v>
                </c:pt>
                <c:pt idx="14">
                  <c:v>53.676382139564915</c:v>
                </c:pt>
                <c:pt idx="15">
                  <c:v>53.47738124052411</c:v>
                </c:pt>
                <c:pt idx="16">
                  <c:v>53.279250389046794</c:v>
                </c:pt>
                <c:pt idx="17">
                  <c:v>53.081984634563248</c:v>
                </c:pt>
                <c:pt idx="18">
                  <c:v>52.88557906184581</c:v>
                </c:pt>
                <c:pt idx="19">
                  <c:v>52.690028790706776</c:v>
                </c:pt>
                <c:pt idx="20">
                  <c:v>52.495328975699429</c:v>
                </c:pt>
                <c:pt idx="21">
                  <c:v>52.301475924825013</c:v>
                </c:pt>
                <c:pt idx="22">
                  <c:v>52.108465949956376</c:v>
                </c:pt>
                <c:pt idx="23">
                  <c:v>51.91629425230763</c:v>
                </c:pt>
                <c:pt idx="24">
                  <c:v>51.724956067613029</c:v>
                </c:pt>
                <c:pt idx="25">
                  <c:v>51.534446665829101</c:v>
                </c:pt>
                <c:pt idx="26">
                  <c:v>51.344761350839399</c:v>
                </c:pt>
                <c:pt idx="27">
                  <c:v>51.155895460162526</c:v>
                </c:pt>
                <c:pt idx="28">
                  <c:v>50.967844364662845</c:v>
                </c:pt>
                <c:pt idx="29">
                  <c:v>50.780603468264403</c:v>
                </c:pt>
                <c:pt idx="30">
                  <c:v>50.594168207667337</c:v>
                </c:pt>
                <c:pt idx="31">
                  <c:v>50.408534052067509</c:v>
                </c:pt>
                <c:pt idx="32">
                  <c:v>50.223696502878674</c:v>
                </c:pt>
                <c:pt idx="33">
                  <c:v>50.039651093457444</c:v>
                </c:pt>
                <c:pt idx="34">
                  <c:v>49.856393388831265</c:v>
                </c:pt>
                <c:pt idx="35">
                  <c:v>49.673918985428685</c:v>
                </c:pt>
                <c:pt idx="36">
                  <c:v>49.492223510812643</c:v>
                </c:pt>
                <c:pt idx="37">
                  <c:v>49.311302623416239</c:v>
                </c:pt>
                <c:pt idx="38">
                  <c:v>49.13115201228122</c:v>
                </c:pt>
                <c:pt idx="39">
                  <c:v>48.951767396798921</c:v>
                </c:pt>
                <c:pt idx="40">
                  <c:v>48.773144526453862</c:v>
                </c:pt>
                <c:pt idx="41">
                  <c:v>48.595279180569925</c:v>
                </c:pt>
                <c:pt idx="42">
                  <c:v>48.418167168058915</c:v>
                </c:pt>
                <c:pt idx="43">
                  <c:v>48.2418043271716</c:v>
                </c:pt>
                <c:pt idx="44">
                  <c:v>48.066186525251439</c:v>
                </c:pt>
                <c:pt idx="45">
                  <c:v>47.891309658490215</c:v>
                </c:pt>
                <c:pt idx="46">
                  <c:v>47.717169651686739</c:v>
                </c:pt>
                <c:pt idx="47">
                  <c:v>47.543762458007343</c:v>
                </c:pt>
                <c:pt idx="48">
                  <c:v>47.371084058748913</c:v>
                </c:pt>
                <c:pt idx="49">
                  <c:v>47.199130463104446</c:v>
                </c:pt>
                <c:pt idx="50">
                  <c:v>47.027897707930457</c:v>
                </c:pt>
                <c:pt idx="51">
                  <c:v>46.857381857517083</c:v>
                </c:pt>
                <c:pt idx="52">
                  <c:v>46.687579003360099</c:v>
                </c:pt>
                <c:pt idx="53">
                  <c:v>46.518485263935411</c:v>
                </c:pt>
                <c:pt idx="54">
                  <c:v>46.350096784475468</c:v>
                </c:pt>
                <c:pt idx="55">
                  <c:v>46.182409736748021</c:v>
                </c:pt>
                <c:pt idx="56">
                  <c:v>46.015420318836995</c:v>
                </c:pt>
                <c:pt idx="57">
                  <c:v>45.849124754925434</c:v>
                </c:pt>
                <c:pt idx="58">
                  <c:v>45.683519295080522</c:v>
                </c:pt>
                <c:pt idx="59">
                  <c:v>45.51860021504077</c:v>
                </c:pt>
                <c:pt idx="60">
                  <c:v>45.35436381600509</c:v>
                </c:pt>
                <c:pt idx="61">
                  <c:v>45.190806424424139</c:v>
                </c:pt>
                <c:pt idx="62">
                  <c:v>45.027924391793299</c:v>
                </c:pt>
                <c:pt idx="63">
                  <c:v>44.865714094448073</c:v>
                </c:pt>
                <c:pt idx="64">
                  <c:v>44.704171933360996</c:v>
                </c:pt>
                <c:pt idx="65">
                  <c:v>44.543294333940878</c:v>
                </c:pt>
                <c:pt idx="66">
                  <c:v>44.383077745833738</c:v>
                </c:pt>
                <c:pt idx="67">
                  <c:v>44.223518642725566</c:v>
                </c:pt>
                <c:pt idx="68">
                  <c:v>44.064613522147212</c:v>
                </c:pt>
                <c:pt idx="69">
                  <c:v>43.906358905280939</c:v>
                </c:pt>
                <c:pt idx="70">
                  <c:v>43.748751336768834</c:v>
                </c:pt>
                <c:pt idx="71">
                  <c:v>43.591787384523116</c:v>
                </c:pt>
                <c:pt idx="72">
                  <c:v>43.435463639538064</c:v>
                </c:pt>
                <c:pt idx="73">
                  <c:v>43.279776715703932</c:v>
                </c:pt>
                <c:pt idx="74">
                  <c:v>43.124723249622548</c:v>
                </c:pt>
                <c:pt idx="75">
                  <c:v>42.970299900424472</c:v>
                </c:pt>
                <c:pt idx="76">
                  <c:v>42.816503349588217</c:v>
                </c:pt>
                <c:pt idx="77">
                  <c:v>42.663330300760741</c:v>
                </c:pt>
                <c:pt idx="78">
                  <c:v>42.510777479580092</c:v>
                </c:pt>
                <c:pt idx="79">
                  <c:v>42.358841633499303</c:v>
                </c:pt>
                <c:pt idx="80">
                  <c:v>42.207519531612157</c:v>
                </c:pt>
                <c:pt idx="81">
                  <c:v>42.056807964480583</c:v>
                </c:pt>
                <c:pt idx="82">
                  <c:v>41.906703743963497</c:v>
                </c:pt>
                <c:pt idx="83">
                  <c:v>41.757203703047445</c:v>
                </c:pt>
                <c:pt idx="84">
                  <c:v>41.608304695678648</c:v>
                </c:pt>
                <c:pt idx="85">
                  <c:v>41.4600035965967</c:v>
                </c:pt>
                <c:pt idx="86">
                  <c:v>41.312297301169842</c:v>
                </c:pt>
                <c:pt idx="87">
                  <c:v>41.165182725231631</c:v>
                </c:pt>
                <c:pt idx="88">
                  <c:v>41.01865680491921</c:v>
                </c:pt>
                <c:pt idx="89">
                  <c:v>40.872716496513164</c:v>
                </c:pt>
                <c:pt idx="90">
                  <c:v>40.727358776278592</c:v>
                </c:pt>
                <c:pt idx="91">
                  <c:v>40.582580640307889</c:v>
                </c:pt>
                <c:pt idx="92">
                  <c:v>40.438379104364827</c:v>
                </c:pt>
                <c:pt idx="93">
                  <c:v>40.294751203730272</c:v>
                </c:pt>
                <c:pt idx="94">
                  <c:v>40.15169399304893</c:v>
                </c:pt>
                <c:pt idx="95">
                  <c:v>40.009204546178026</c:v>
                </c:pt>
                <c:pt idx="96">
                  <c:v>39.867279956036803</c:v>
                </c:pt>
                <c:pt idx="97">
                  <c:v>39.72591733445784</c:v>
                </c:pt>
                <c:pt idx="98">
                  <c:v>39.58511381203958</c:v>
                </c:pt>
                <c:pt idx="99">
                  <c:v>39.444866538000049</c:v>
                </c:pt>
                <c:pt idx="100">
                  <c:v>39.305172680032214</c:v>
                </c:pt>
                <c:pt idx="101">
                  <c:v>37.926121473859276</c:v>
                </c:pt>
                <c:pt idx="102">
                  <c:v>36.600546162921056</c:v>
                </c:pt>
                <c:pt idx="103">
                  <c:v>35.325803534480215</c:v>
                </c:pt>
                <c:pt idx="104">
                  <c:v>34.09941506619414</c:v>
                </c:pt>
                <c:pt idx="105">
                  <c:v>32.919054751747638</c:v>
                </c:pt>
                <c:pt idx="106">
                  <c:v>31.782537968544602</c:v>
                </c:pt>
                <c:pt idx="107">
                  <c:v>30.687811286507266</c:v>
                </c:pt>
                <c:pt idx="108">
                  <c:v>29.632943127928197</c:v>
                </c:pt>
                <c:pt idx="109">
                  <c:v>28.616115197922056</c:v>
                </c:pt>
                <c:pt idx="110">
                  <c:v>27.635614613500987</c:v>
                </c:pt>
                <c:pt idx="111">
                  <c:v>26.689826666790349</c:v>
                </c:pt>
                <c:pt idx="112">
                  <c:v>25.777228164536869</c:v>
                </c:pt>
                <c:pt idx="113">
                  <c:v>24.896381291945282</c:v>
                </c:pt>
                <c:pt idx="114">
                  <c:v>24.045927954103902</c:v>
                </c:pt>
                <c:pt idx="115">
                  <c:v>23.224584552906833</c:v>
                </c:pt>
                <c:pt idx="116">
                  <c:v>22.431137161518421</c:v>
                </c:pt>
                <c:pt idx="117">
                  <c:v>21.664437062115979</c:v>
                </c:pt>
                <c:pt idx="118">
                  <c:v>20.923396615941385</c:v>
                </c:pt>
                <c:pt idx="119">
                  <c:v>20.206985437639133</c:v>
                </c:pt>
                <c:pt idx="120">
                  <c:v>19.514226848495106</c:v>
                </c:pt>
                <c:pt idx="121">
                  <c:v>18.844194585555012</c:v>
                </c:pt>
                <c:pt idx="122">
                  <c:v>18.19600974572236</c:v>
                </c:pt>
                <c:pt idx="123">
                  <c:v>17.56883794584266</c:v>
                </c:pt>
                <c:pt idx="124">
                  <c:v>16.961886681494367</c:v>
                </c:pt>
                <c:pt idx="125">
                  <c:v>16.37440286875189</c:v>
                </c:pt>
                <c:pt idx="126">
                  <c:v>15.805670554577267</c:v>
                </c:pt>
                <c:pt idx="127">
                  <c:v>15.255008782754043</c:v>
                </c:pt>
                <c:pt idx="128">
                  <c:v>14.721769603411204</c:v>
                </c:pt>
                <c:pt idx="129">
                  <c:v>14.205336215212206</c:v>
                </c:pt>
                <c:pt idx="130">
                  <c:v>13.705121230212676</c:v>
                </c:pt>
                <c:pt idx="131">
                  <c:v>13.22056505223313</c:v>
                </c:pt>
                <c:pt idx="132">
                  <c:v>12.751134360356536</c:v>
                </c:pt>
                <c:pt idx="133">
                  <c:v>12.296320689854113</c:v>
                </c:pt>
                <c:pt idx="134">
                  <c:v>11.855639103473431</c:v>
                </c:pt>
                <c:pt idx="135">
                  <c:v>11.42862694659569</c:v>
                </c:pt>
                <c:pt idx="136">
                  <c:v>11.014842680291418</c:v>
                </c:pt>
                <c:pt idx="137">
                  <c:v>10.613864786779402</c:v>
                </c:pt>
                <c:pt idx="138">
                  <c:v>10.225290742227216</c:v>
                </c:pt>
                <c:pt idx="139">
                  <c:v>9.8487360522279594</c:v>
                </c:pt>
                <c:pt idx="140">
                  <c:v>9.4838333456492059</c:v>
                </c:pt>
                <c:pt idx="141">
                  <c:v>9.1302315228809015</c:v>
                </c:pt>
                <c:pt idx="142">
                  <c:v>8.787594954811377</c:v>
                </c:pt>
                <c:pt idx="143">
                  <c:v>8.4556027291375511</c:v>
                </c:pt>
                <c:pt idx="144">
                  <c:v>8.1339479408690138</c:v>
                </c:pt>
                <c:pt idx="145">
                  <c:v>7.8223370241183083</c:v>
                </c:pt>
                <c:pt idx="146">
                  <c:v>7.5204891224829771</c:v>
                </c:pt>
                <c:pt idx="147">
                  <c:v>7.2281354955207009</c:v>
                </c:pt>
                <c:pt idx="148">
                  <c:v>6.9450189589985776</c:v>
                </c:pt>
                <c:pt idx="149">
                  <c:v>6.6708933567628419</c:v>
                </c:pt>
                <c:pt idx="150">
                  <c:v>6.4055230622268624</c:v>
                </c:pt>
                <c:pt idx="151">
                  <c:v>6.1486825076149074</c:v>
                </c:pt>
                <c:pt idx="152">
                  <c:v>5.900155739227249</c:v>
                </c:pt>
                <c:pt idx="153">
                  <c:v>5.6597359971101513</c:v>
                </c:pt>
                <c:pt idx="154">
                  <c:v>5.427225317622538</c:v>
                </c:pt>
                <c:pt idx="155">
                  <c:v>5.2024341574907327</c:v>
                </c:pt>
                <c:pt idx="156">
                  <c:v>4.9851810380340513</c:v>
                </c:pt>
                <c:pt idx="157">
                  <c:v>4.7752922083278753</c:v>
                </c:pt>
                <c:pt idx="158">
                  <c:v>4.5726013261476934</c:v>
                </c:pt>
                <c:pt idx="159">
                  <c:v>4.3769491556078046</c:v>
                </c:pt>
                <c:pt idx="160">
                  <c:v>4.1881832804725398</c:v>
                </c:pt>
                <c:pt idx="161">
                  <c:v>4.0061578321761768</c:v>
                </c:pt>
                <c:pt idx="162">
                  <c:v>3.8307332316404685</c:v>
                </c:pt>
                <c:pt idx="163">
                  <c:v>3.6617759440264681</c:v>
                </c:pt>
                <c:pt idx="164">
                  <c:v>3.4991582455997126</c:v>
                </c:pt>
                <c:pt idx="165">
                  <c:v>3.3427580019259198</c:v>
                </c:pt>
                <c:pt idx="166">
                  <c:v>3.1924584566472127</c:v>
                </c:pt>
                <c:pt idx="167">
                  <c:v>3.0481480301177002</c:v>
                </c:pt>
                <c:pt idx="168">
                  <c:v>2.9097201272013935</c:v>
                </c:pt>
                <c:pt idx="169">
                  <c:v>2.7770729535551899</c:v>
                </c:pt>
                <c:pt idx="170">
                  <c:v>2.6501093397354394</c:v>
                </c:pt>
                <c:pt idx="171">
                  <c:v>2.5287365724778632</c:v>
                </c:pt>
                <c:pt idx="172">
                  <c:v>2.4128662325080978</c:v>
                </c:pt>
                <c:pt idx="173">
                  <c:v>2.3024140382435569</c:v>
                </c:pt>
                <c:pt idx="174">
                  <c:v>2.1972996947471604</c:v>
                </c:pt>
                <c:pt idx="175">
                  <c:v>2.0974467472898963</c:v>
                </c:pt>
                <c:pt idx="176">
                  <c:v>2.0027824388728548</c:v>
                </c:pt>
                <c:pt idx="177">
                  <c:v>1.9132375710507206</c:v>
                </c:pt>
                <c:pt idx="178">
                  <c:v>1.8287463673888109</c:v>
                </c:pt>
                <c:pt idx="179">
                  <c:v>1.749246338875728</c:v>
                </c:pt>
                <c:pt idx="180">
                  <c:v>1.6746781506051363</c:v>
                </c:pt>
                <c:pt idx="181">
                  <c:v>1.6049854890349429</c:v>
                </c:pt>
                <c:pt idx="182">
                  <c:v>1.5401149291328264</c:v>
                </c:pt>
                <c:pt idx="183">
                  <c:v>1.4800158007262396</c:v>
                </c:pt>
                <c:pt idx="184">
                  <c:v>1.4246400533961014</c:v>
                </c:pt>
                <c:pt idx="185">
                  <c:v>1.373942119289788</c:v>
                </c:pt>
                <c:pt idx="186">
                  <c:v>1.3278787732843886</c:v>
                </c:pt>
                <c:pt idx="187">
                  <c:v>1.2864089900088169</c:v>
                </c:pt>
                <c:pt idx="188">
                  <c:v>1.2494937973361044</c:v>
                </c:pt>
                <c:pt idx="189">
                  <c:v>1.2170961260865645</c:v>
                </c:pt>
                <c:pt idx="190">
                  <c:v>1.1891806558385856</c:v>
                </c:pt>
                <c:pt idx="191">
                  <c:v>1.1657136569243649</c:v>
                </c:pt>
                <c:pt idx="192">
                  <c:v>1.1466628288880161</c:v>
                </c:pt>
                <c:pt idx="193">
                  <c:v>1.1319971358957466</c:v>
                </c:pt>
                <c:pt idx="194">
                  <c:v>1.1216866398019418</c:v>
                </c:pt>
                <c:pt idx="195">
                  <c:v>1.1157023317788026</c:v>
                </c:pt>
                <c:pt idx="196">
                  <c:v>1.114015963597575</c:v>
                </c:pt>
                <c:pt idx="197">
                  <c:v>1.1165998797934766</c:v>
                </c:pt>
                <c:pt idx="198">
                  <c:v>1.1234268520432733</c:v>
                </c:pt>
                <c:pt idx="199">
                  <c:v>1.1344699171264194</c:v>
                </c:pt>
                <c:pt idx="200">
                  <c:v>1.1497022198244045</c:v>
                </c:pt>
                <c:pt idx="201">
                  <c:v>1.1690968620399971</c:v>
                </c:pt>
                <c:pt idx="202">
                  <c:v>1.1926267592945168</c:v>
                </c:pt>
                <c:pt idx="203">
                  <c:v>1.2202645055970383</c:v>
                </c:pt>
                <c:pt idx="204">
                  <c:v>1.2519822474870133</c:v>
                </c:pt>
                <c:pt idx="205">
                  <c:v>1.2877515678444709</c:v>
                </c:pt>
                <c:pt idx="206">
                  <c:v>1.327543379852778</c:v>
                </c:pt>
                <c:pt idx="207">
                  <c:v>1.3713278312990731</c:v>
                </c:pt>
                <c:pt idx="208">
                  <c:v>1.4190742192157408</c:v>
                </c:pt>
                <c:pt idx="209">
                  <c:v>1.4707509147086728</c:v>
                </c:pt>
                <c:pt idx="210">
                  <c:v>1.5263252976877675</c:v>
                </c:pt>
                <c:pt idx="211">
                  <c:v>1.5857637011129742</c:v>
                </c:pt>
                <c:pt idx="212">
                  <c:v>1.6490313642940542</c:v>
                </c:pt>
                <c:pt idx="213">
                  <c:v>1.7160923947317055</c:v>
                </c:pt>
                <c:pt idx="214">
                  <c:v>1.7869097379584018</c:v>
                </c:pt>
                <c:pt idx="215">
                  <c:v>1.8614451548257842</c:v>
                </c:pt>
                <c:pt idx="216">
                  <c:v>1.9396592056878421</c:v>
                </c:pt>
                <c:pt idx="217">
                  <c:v>2.0215112409423259</c:v>
                </c:pt>
                <c:pt idx="218">
                  <c:v>2.1069593974136369</c:v>
                </c:pt>
                <c:pt idx="219">
                  <c:v>2.1959606000863725</c:v>
                </c:pt>
                <c:pt idx="220">
                  <c:v>2.2884705687278135</c:v>
                </c:pt>
                <c:pt idx="221">
                  <c:v>2.3844438289680268</c:v>
                </c:pt>
                <c:pt idx="222">
                  <c:v>2.4838337274370654</c:v>
                </c:pt>
                <c:pt idx="223">
                  <c:v>2.5865924505887028</c:v>
                </c:pt>
                <c:pt idx="224">
                  <c:v>2.6926710468689254</c:v>
                </c:pt>
                <c:pt idx="225">
                  <c:v>2.8020194519144499</c:v>
                </c:pt>
                <c:pt idx="226">
                  <c:v>2.9145865164917182</c:v>
                </c:pt>
                <c:pt idx="227">
                  <c:v>3.0303200369099166</c:v>
                </c:pt>
                <c:pt idx="228">
                  <c:v>3.1491667876628089</c:v>
                </c:pt>
                <c:pt idx="229">
                  <c:v>3.2710725560732725</c:v>
                </c:pt>
                <c:pt idx="230">
                  <c:v>3.3959821787318849</c:v>
                </c:pt>
                <c:pt idx="231">
                  <c:v>3.5238395795364532</c:v>
                </c:pt>
                <c:pt idx="232">
                  <c:v>3.6545878091535955</c:v>
                </c:pt>
                <c:pt idx="233">
                  <c:v>3.7881690857359769</c:v>
                </c:pt>
                <c:pt idx="234">
                  <c:v>3.9245248367403169</c:v>
                </c:pt>
                <c:pt idx="235">
                  <c:v>4.0635957417014152</c:v>
                </c:pt>
                <c:pt idx="236">
                  <c:v>4.205321775826758</c:v>
                </c:pt>
                <c:pt idx="237">
                  <c:v>4.3496422542845066</c:v>
                </c:pt>
                <c:pt idx="238">
                  <c:v>4.496495877065315</c:v>
                </c:pt>
                <c:pt idx="239">
                  <c:v>4.6458207743052178</c:v>
                </c:pt>
                <c:pt idx="240">
                  <c:v>4.7975545519631817</c:v>
                </c:pt>
                <c:pt idx="241">
                  <c:v>4.9516343377526191</c:v>
                </c:pt>
                <c:pt idx="242">
                  <c:v>5.1079968272315304</c:v>
                </c:pt>
                <c:pt idx="243">
                  <c:v>5.2665783299608648</c:v>
                </c:pt>
                <c:pt idx="244">
                  <c:v>5.4273148156452597</c:v>
                </c:pt>
                <c:pt idx="245">
                  <c:v>5.5901419601747628</c:v>
                </c:pt>
                <c:pt idx="246">
                  <c:v>5.754995191490047</c:v>
                </c:pt>
                <c:pt idx="247">
                  <c:v>5.9218097351976358</c:v>
                </c:pt>
                <c:pt idx="248">
                  <c:v>6.090520659865299</c:v>
                </c:pt>
                <c:pt idx="249">
                  <c:v>6.2610629219313054</c:v>
                </c:pt>
                <c:pt idx="250">
                  <c:v>6.4333714101645887</c:v>
                </c:pt>
                <c:pt idx="251">
                  <c:v>6.6073809896162636</c:v>
                </c:pt>
                <c:pt idx="252">
                  <c:v>6.7830265450059768</c:v>
                </c:pt>
                <c:pt idx="253">
                  <c:v>6.960243023489749</c:v>
                </c:pt>
                <c:pt idx="254">
                  <c:v>7.138965476758993</c:v>
                </c:pt>
                <c:pt idx="255">
                  <c:v>7.3191291024232301</c:v>
                </c:pt>
                <c:pt idx="256">
                  <c:v>7.5006692846319991</c:v>
                </c:pt>
                <c:pt idx="257">
                  <c:v>7.6835216338942391</c:v>
                </c:pt>
                <c:pt idx="258">
                  <c:v>7.8676220260561633</c:v>
                </c:pt>
                <c:pt idx="259">
                  <c:v>8.0529066404013587</c:v>
                </c:pt>
                <c:pt idx="260">
                  <c:v>8.2393119968395023</c:v>
                </c:pt>
                <c:pt idx="261">
                  <c:v>8.4267749921527404</c:v>
                </c:pt>
                <c:pt idx="262">
                  <c:v>8.6152329352711803</c:v>
                </c:pt>
                <c:pt idx="263">
                  <c:v>8.8046235815516916</c:v>
                </c:pt>
                <c:pt idx="264">
                  <c:v>8.9948851660364255</c:v>
                </c:pt>
                <c:pt idx="265">
                  <c:v>9.1859564356700592</c:v>
                </c:pt>
                <c:pt idx="266">
                  <c:v>9.3777766804570124</c:v>
                </c:pt>
                <c:pt idx="267">
                  <c:v>9.5702857635422678</c:v>
                </c:pt>
                <c:pt idx="268">
                  <c:v>9.7634241502015904</c:v>
                </c:pt>
                <c:pt idx="269">
                  <c:v>9.9571329357292804</c:v>
                </c:pt>
                <c:pt idx="270">
                  <c:v>10.151353872213594</c:v>
                </c:pt>
                <c:pt idx="271">
                  <c:v>10.34602939419212</c:v>
                </c:pt>
                <c:pt idx="272">
                  <c:v>10.541102643181423</c:v>
                </c:pt>
                <c:pt idx="273">
                  <c:v>10.736517491077297</c:v>
                </c:pt>
                <c:pt idx="274">
                  <c:v>10.932218562423659</c:v>
                </c:pt>
                <c:pt idx="275">
                  <c:v>11.128151255550293</c:v>
                </c:pt>
                <c:pt idx="276">
                  <c:v>11.324261762581155</c:v>
                </c:pt>
                <c:pt idx="277">
                  <c:v>11.520497088316707</c:v>
                </c:pt>
                <c:pt idx="278">
                  <c:v>11.716805067995613</c:v>
                </c:pt>
                <c:pt idx="279">
                  <c:v>11.913134383942376</c:v>
                </c:pt>
                <c:pt idx="280">
                  <c:v>12.109434581109332</c:v>
                </c:pt>
                <c:pt idx="281">
                  <c:v>12.305656081522635</c:v>
                </c:pt>
                <c:pt idx="282">
                  <c:v>12.501750197643313</c:v>
                </c:pt>
                <c:pt idx="283">
                  <c:v>12.697669144655933</c:v>
                </c:pt>
                <c:pt idx="284">
                  <c:v>12.893366051698361</c:v>
                </c:pt>
                <c:pt idx="285">
                  <c:v>13.088794972047546</c:v>
                </c:pt>
                <c:pt idx="286">
                  <c:v>13.283910892277238</c:v>
                </c:pt>
                <c:pt idx="287">
                  <c:v>13.478669740404625</c:v>
                </c:pt>
                <c:pt idx="288">
                  <c:v>13.673028393043765</c:v>
                </c:pt>
                <c:pt idx="289">
                  <c:v>13.866944681584762</c:v>
                </c:pt>
                <c:pt idx="290">
                  <c:v>14.06037739741824</c:v>
                </c:pt>
                <c:pt idx="291">
                  <c:v>14.253286296225722</c:v>
                </c:pt>
                <c:pt idx="292">
                  <c:v>14.445632101356923</c:v>
                </c:pt>
                <c:pt idx="293">
                  <c:v>14.637376506315842</c:v>
                </c:pt>
                <c:pt idx="294">
                  <c:v>14.828482176378074</c:v>
                </c:pt>
                <c:pt idx="295">
                  <c:v>15.018912749362174</c:v>
                </c:pt>
                <c:pt idx="296">
                  <c:v>15.208632835578468</c:v>
                </c:pt>
                <c:pt idx="297">
                  <c:v>15.397608016979147</c:v>
                </c:pt>
                <c:pt idx="298">
                  <c:v>15.585804845533639</c:v>
                </c:pt>
                <c:pt idx="299">
                  <c:v>15.773190840853887</c:v>
                </c:pt>
                <c:pt idx="300">
                  <c:v>15.95973448709387</c:v>
                </c:pt>
                <c:pt idx="301">
                  <c:v>16.145405229148597</c:v>
                </c:pt>
                <c:pt idx="302">
                  <c:v>16.330173468177179</c:v>
                </c:pt>
                <c:pt idx="303">
                  <c:v>16.514010556475348</c:v>
                </c:pt>
                <c:pt idx="304">
                  <c:v>16.696888791722344</c:v>
                </c:pt>
                <c:pt idx="305">
                  <c:v>16.878781410627305</c:v>
                </c:pt>
                <c:pt idx="306">
                  <c:v>17.059662582000428</c:v>
                </c:pt>
                <c:pt idx="307">
                  <c:v>17.239507399273538</c:v>
                </c:pt>
                <c:pt idx="308">
                  <c:v>17.418291872495242</c:v>
                </c:pt>
                <c:pt idx="309">
                  <c:v>17.595992919825207</c:v>
                </c:pt>
                <c:pt idx="310">
                  <c:v>17.772588358552067</c:v>
                </c:pt>
                <c:pt idx="311">
                  <c:v>17.948056895659313</c:v>
                </c:pt>
                <c:pt idx="312">
                  <c:v>18.122378117963141</c:v>
                </c:pt>
                <c:pt idx="313">
                  <c:v>18.295532481845985</c:v>
                </c:pt>
                <c:pt idx="314">
                  <c:v>18.467501302609143</c:v>
                </c:pt>
                <c:pt idx="315">
                  <c:v>18.638266743467629</c:v>
                </c:pt>
                <c:pt idx="316">
                  <c:v>18.807811804209791</c:v>
                </c:pt>
                <c:pt idx="317">
                  <c:v>18.976120309544356</c:v>
                </c:pt>
                <c:pt idx="318">
                  <c:v>19.143176897156359</c:v>
                </c:pt>
                <c:pt idx="319">
                  <c:v>19.308967005493823</c:v>
                </c:pt>
                <c:pt idx="320">
                  <c:v>19.47347686130605</c:v>
                </c:pt>
                <c:pt idx="321">
                  <c:v>19.636693466954192</c:v>
                </c:pt>
                <c:pt idx="322">
                  <c:v>19.798604587514003</c:v>
                </c:pt>
                <c:pt idx="323">
                  <c:v>19.959198737690848</c:v>
                </c:pt>
                <c:pt idx="324">
                  <c:v>20.118465168565557</c:v>
                </c:pt>
                <c:pt idx="325">
                  <c:v>20.276393854190154</c:v>
                </c:pt>
                <c:pt idx="326">
                  <c:v>20.432975478051386</c:v>
                </c:pt>
                <c:pt idx="327">
                  <c:v>20.58820141941969</c:v>
                </c:pt>
                <c:pt idx="328">
                  <c:v>20.742063739600752</c:v>
                </c:pt>
                <c:pt idx="329">
                  <c:v>20.894555168105999</c:v>
                </c:pt>
                <c:pt idx="330">
                  <c:v>21.045669088758231</c:v>
                </c:pt>
                <c:pt idx="331">
                  <c:v>21.195399525747792</c:v>
                </c:pt>
                <c:pt idx="332">
                  <c:v>21.343741129654202</c:v>
                </c:pt>
                <c:pt idx="333">
                  <c:v>21.490689163447691</c:v>
                </c:pt>
                <c:pt idx="334">
                  <c:v>21.63623948848447</c:v>
                </c:pt>
                <c:pt idx="335">
                  <c:v>21.780388550509176</c:v>
                </c:pt>
                <c:pt idx="336">
                  <c:v>21.923133365677156</c:v>
                </c:pt>
                <c:pt idx="337">
                  <c:v>22.064471506608992</c:v>
                </c:pt>
                <c:pt idx="338">
                  <c:v>22.204401088489032</c:v>
                </c:pt>
                <c:pt idx="339">
                  <c:v>22.342920755219225</c:v>
                </c:pt>
                <c:pt idx="340">
                  <c:v>22.480029665638746</c:v>
                </c:pt>
                <c:pt idx="341">
                  <c:v>22.615727479820084</c:v>
                </c:pt>
                <c:pt idx="342">
                  <c:v>22.750014345451032</c:v>
                </c:pt>
                <c:pt idx="343">
                  <c:v>22.882890884311934</c:v>
                </c:pt>
                <c:pt idx="344">
                  <c:v>23.014358178856916</c:v>
                </c:pt>
                <c:pt idx="345">
                  <c:v>23.144417758907696</c:v>
                </c:pt>
                <c:pt idx="346">
                  <c:v>23.2730715884673</c:v>
                </c:pt>
                <c:pt idx="347">
                  <c:v>23.400322052661714</c:v>
                </c:pt>
                <c:pt idx="348">
                  <c:v>23.526171944815911</c:v>
                </c:pt>
                <c:pt idx="349">
                  <c:v>23.650624453671096</c:v>
                </c:pt>
                <c:pt idx="350">
                  <c:v>23.773683150749068</c:v>
                </c:pt>
                <c:pt idx="351">
                  <c:v>23.895351977869701</c:v>
                </c:pt>
                <c:pt idx="352">
                  <c:v>24.015635234826423</c:v>
                </c:pt>
                <c:pt idx="353">
                  <c:v>24.1345375672249</c:v>
                </c:pt>
                <c:pt idx="354">
                  <c:v>24.252063954489426</c:v>
                </c:pt>
                <c:pt idx="355">
                  <c:v>24.368219698040924</c:v>
                </c:pt>
                <c:pt idx="356">
                  <c:v>24.483010409650802</c:v>
                </c:pt>
                <c:pt idx="357">
                  <c:v>24.596441999973592</c:v>
                </c:pt>
                <c:pt idx="358">
                  <c:v>24.708520667261951</c:v>
                </c:pt>
                <c:pt idx="359">
                  <c:v>24.819252886266465</c:v>
                </c:pt>
                <c:pt idx="360">
                  <c:v>24.928645397323034</c:v>
                </c:pt>
                <c:pt idx="361">
                  <c:v>25.0367051956297</c:v>
                </c:pt>
                <c:pt idx="362">
                  <c:v>25.143439520715074</c:v>
                </c:pt>
                <c:pt idx="363">
                  <c:v>25.248855846099879</c:v>
                </c:pt>
                <c:pt idx="364">
                  <c:v>25.352961869152807</c:v>
                </c:pt>
                <c:pt idx="365">
                  <c:v>25.455765501141993</c:v>
                </c:pt>
                <c:pt idx="366">
                  <c:v>25.557274857482771</c:v>
                </c:pt>
                <c:pt idx="367">
                  <c:v>25.657498248182328</c:v>
                </c:pt>
                <c:pt idx="368">
                  <c:v>25.756444168481735</c:v>
                </c:pt>
                <c:pt idx="369">
                  <c:v>25.854121289695243</c:v>
                </c:pt>
                <c:pt idx="370">
                  <c:v>25.950538450247105</c:v>
                </c:pt>
                <c:pt idx="371">
                  <c:v>26.045704646905371</c:v>
                </c:pt>
                <c:pt idx="372">
                  <c:v>26.139629026212415</c:v>
                </c:pt>
                <c:pt idx="373">
                  <c:v>26.232320876111334</c:v>
                </c:pt>
                <c:pt idx="374">
                  <c:v>26.323789617767744</c:v>
                </c:pt>
                <c:pt idx="375">
                  <c:v>26.414044797585692</c:v>
                </c:pt>
                <c:pt idx="376">
                  <c:v>26.503096079416721</c:v>
                </c:pt>
                <c:pt idx="377">
                  <c:v>26.590953236960818</c:v>
                </c:pt>
                <c:pt idx="378">
                  <c:v>26.677626146357831</c:v>
                </c:pt>
                <c:pt idx="379">
                  <c:v>26.763124778967832</c:v>
                </c:pt>
                <c:pt idx="380">
                  <c:v>26.763208979583602</c:v>
                </c:pt>
                <c:pt idx="381">
                  <c:v>26.763293179053441</c:v>
                </c:pt>
                <c:pt idx="382">
                  <c:v>26.763377377377317</c:v>
                </c:pt>
                <c:pt idx="383">
                  <c:v>26.763461574555258</c:v>
                </c:pt>
                <c:pt idx="384">
                  <c:v>26.763545770587289</c:v>
                </c:pt>
                <c:pt idx="385">
                  <c:v>26.763629965473392</c:v>
                </c:pt>
                <c:pt idx="386">
                  <c:v>26.763714159213578</c:v>
                </c:pt>
                <c:pt idx="387">
                  <c:v>26.763798351807889</c:v>
                </c:pt>
                <c:pt idx="388">
                  <c:v>26.763882543256308</c:v>
                </c:pt>
                <c:pt idx="389">
                  <c:v>26.763966733558856</c:v>
                </c:pt>
                <c:pt idx="390">
                  <c:v>26.76405092271553</c:v>
                </c:pt>
                <c:pt idx="391">
                  <c:v>26.764135110726343</c:v>
                </c:pt>
                <c:pt idx="392">
                  <c:v>26.764219297591303</c:v>
                </c:pt>
                <c:pt idx="393">
                  <c:v>26.764303483310446</c:v>
                </c:pt>
                <c:pt idx="394">
                  <c:v>26.764387667883749</c:v>
                </c:pt>
                <c:pt idx="395">
                  <c:v>26.764471851311239</c:v>
                </c:pt>
                <c:pt idx="396">
                  <c:v>26.764556033592907</c:v>
                </c:pt>
                <c:pt idx="397">
                  <c:v>26.764640214728782</c:v>
                </c:pt>
                <c:pt idx="398">
                  <c:v>26.764724394718879</c:v>
                </c:pt>
                <c:pt idx="399">
                  <c:v>26.764808573563204</c:v>
                </c:pt>
                <c:pt idx="400">
                  <c:v>26.764892751261755</c:v>
                </c:pt>
                <c:pt idx="401">
                  <c:v>26.764976927814551</c:v>
                </c:pt>
                <c:pt idx="402">
                  <c:v>26.765061103221598</c:v>
                </c:pt>
                <c:pt idx="403">
                  <c:v>26.76514527748289</c:v>
                </c:pt>
                <c:pt idx="404">
                  <c:v>26.765229450598468</c:v>
                </c:pt>
                <c:pt idx="405">
                  <c:v>26.765313622568328</c:v>
                </c:pt>
                <c:pt idx="406">
                  <c:v>26.765397793392491</c:v>
                </c:pt>
                <c:pt idx="407">
                  <c:v>26.765481963070936</c:v>
                </c:pt>
                <c:pt idx="408">
                  <c:v>26.765566131603702</c:v>
                </c:pt>
                <c:pt idx="409">
                  <c:v>26.765650298990771</c:v>
                </c:pt>
                <c:pt idx="410">
                  <c:v>26.765734465232196</c:v>
                </c:pt>
                <c:pt idx="411">
                  <c:v>26.76581863032796</c:v>
                </c:pt>
                <c:pt idx="412">
                  <c:v>26.765902794278063</c:v>
                </c:pt>
                <c:pt idx="413">
                  <c:v>26.765986957082539</c:v>
                </c:pt>
                <c:pt idx="414">
                  <c:v>26.766071118741372</c:v>
                </c:pt>
                <c:pt idx="415">
                  <c:v>26.766155279254594</c:v>
                </c:pt>
                <c:pt idx="416">
                  <c:v>26.766239438622215</c:v>
                </c:pt>
                <c:pt idx="417">
                  <c:v>26.766323596844231</c:v>
                </c:pt>
                <c:pt idx="418">
                  <c:v>26.766407753920657</c:v>
                </c:pt>
                <c:pt idx="419">
                  <c:v>26.766491909851499</c:v>
                </c:pt>
                <c:pt idx="420">
                  <c:v>26.766576064636769</c:v>
                </c:pt>
                <c:pt idx="421">
                  <c:v>26.766660218276478</c:v>
                </c:pt>
                <c:pt idx="422">
                  <c:v>26.76674437077066</c:v>
                </c:pt>
                <c:pt idx="423">
                  <c:v>26.76682852211928</c:v>
                </c:pt>
                <c:pt idx="424">
                  <c:v>26.766912672322391</c:v>
                </c:pt>
                <c:pt idx="425">
                  <c:v>26.766996821379959</c:v>
                </c:pt>
                <c:pt idx="426">
                  <c:v>26.767080969292024</c:v>
                </c:pt>
                <c:pt idx="427">
                  <c:v>26.767165116058599</c:v>
                </c:pt>
                <c:pt idx="428">
                  <c:v>26.767249261679652</c:v>
                </c:pt>
                <c:pt idx="429">
                  <c:v>26.767333406155263</c:v>
                </c:pt>
                <c:pt idx="430">
                  <c:v>26.767417549485391</c:v>
                </c:pt>
                <c:pt idx="431">
                  <c:v>26.767501691670045</c:v>
                </c:pt>
                <c:pt idx="432">
                  <c:v>26.767585832709258</c:v>
                </c:pt>
                <c:pt idx="433">
                  <c:v>26.767669972603045</c:v>
                </c:pt>
                <c:pt idx="434">
                  <c:v>26.767754111351373</c:v>
                </c:pt>
                <c:pt idx="435">
                  <c:v>26.767838248954291</c:v>
                </c:pt>
                <c:pt idx="436">
                  <c:v>26.767922385411808</c:v>
                </c:pt>
                <c:pt idx="437">
                  <c:v>26.768006520723905</c:v>
                </c:pt>
                <c:pt idx="438">
                  <c:v>26.768090654890614</c:v>
                </c:pt>
                <c:pt idx="439">
                  <c:v>26.768174787911963</c:v>
                </c:pt>
                <c:pt idx="440">
                  <c:v>26.768258919787929</c:v>
                </c:pt>
                <c:pt idx="441">
                  <c:v>26.768343050518535</c:v>
                </c:pt>
                <c:pt idx="442">
                  <c:v>26.768427180103789</c:v>
                </c:pt>
                <c:pt idx="443">
                  <c:v>26.768511308543701</c:v>
                </c:pt>
                <c:pt idx="444">
                  <c:v>26.768595435838282</c:v>
                </c:pt>
                <c:pt idx="445">
                  <c:v>26.768679561987533</c:v>
                </c:pt>
                <c:pt idx="446">
                  <c:v>26.768763686991466</c:v>
                </c:pt>
                <c:pt idx="447">
                  <c:v>26.768847810850115</c:v>
                </c:pt>
                <c:pt idx="448">
                  <c:v>26.768931933563476</c:v>
                </c:pt>
                <c:pt idx="449">
                  <c:v>26.769016055131559</c:v>
                </c:pt>
                <c:pt idx="450">
                  <c:v>26.769100175554343</c:v>
                </c:pt>
                <c:pt idx="451">
                  <c:v>26.769184294831877</c:v>
                </c:pt>
                <c:pt idx="452">
                  <c:v>26.769268412964159</c:v>
                </c:pt>
                <c:pt idx="453">
                  <c:v>26.769352529951203</c:v>
                </c:pt>
                <c:pt idx="454">
                  <c:v>26.769436645793004</c:v>
                </c:pt>
                <c:pt idx="455">
                  <c:v>26.769520760489584</c:v>
                </c:pt>
                <c:pt idx="456">
                  <c:v>26.769604874040951</c:v>
                </c:pt>
                <c:pt idx="457">
                  <c:v>26.769688986447125</c:v>
                </c:pt>
                <c:pt idx="458">
                  <c:v>26.769773097708097</c:v>
                </c:pt>
                <c:pt idx="459">
                  <c:v>26.76985720782389</c:v>
                </c:pt>
                <c:pt idx="460">
                  <c:v>26.769941316794522</c:v>
                </c:pt>
                <c:pt idx="461">
                  <c:v>26.770025424619977</c:v>
                </c:pt>
                <c:pt idx="462">
                  <c:v>26.770109531300275</c:v>
                </c:pt>
                <c:pt idx="463">
                  <c:v>26.77019363683543</c:v>
                </c:pt>
                <c:pt idx="464">
                  <c:v>26.770277741225453</c:v>
                </c:pt>
                <c:pt idx="465">
                  <c:v>26.770361844470358</c:v>
                </c:pt>
                <c:pt idx="466">
                  <c:v>26.770445946570149</c:v>
                </c:pt>
                <c:pt idx="467">
                  <c:v>26.770530047524833</c:v>
                </c:pt>
                <c:pt idx="468">
                  <c:v>26.770614147334424</c:v>
                </c:pt>
                <c:pt idx="469">
                  <c:v>26.770698245998929</c:v>
                </c:pt>
                <c:pt idx="470">
                  <c:v>26.770782343518356</c:v>
                </c:pt>
                <c:pt idx="471">
                  <c:v>26.770866439892728</c:v>
                </c:pt>
                <c:pt idx="472">
                  <c:v>26.770950535122051</c:v>
                </c:pt>
                <c:pt idx="473">
                  <c:v>26.771034629206319</c:v>
                </c:pt>
                <c:pt idx="474">
                  <c:v>26.771118722145562</c:v>
                </c:pt>
                <c:pt idx="475">
                  <c:v>26.771202813939766</c:v>
                </c:pt>
                <c:pt idx="476">
                  <c:v>26.771286904588965</c:v>
                </c:pt>
                <c:pt idx="477">
                  <c:v>26.771370994093154</c:v>
                </c:pt>
                <c:pt idx="478">
                  <c:v>26.771455082452349</c:v>
                </c:pt>
                <c:pt idx="479">
                  <c:v>26.771539169666557</c:v>
                </c:pt>
                <c:pt idx="480">
                  <c:v>26.771623255735797</c:v>
                </c:pt>
                <c:pt idx="481">
                  <c:v>26.771707340660079</c:v>
                </c:pt>
                <c:pt idx="482">
                  <c:v>26.771791424439389</c:v>
                </c:pt>
                <c:pt idx="483">
                  <c:v>26.771875507073766</c:v>
                </c:pt>
                <c:pt idx="484">
                  <c:v>26.771959588563213</c:v>
                </c:pt>
                <c:pt idx="485">
                  <c:v>26.772043668907717</c:v>
                </c:pt>
                <c:pt idx="486">
                  <c:v>26.772127748107305</c:v>
                </c:pt>
                <c:pt idx="487">
                  <c:v>26.772211826162007</c:v>
                </c:pt>
                <c:pt idx="488">
                  <c:v>26.772295903071797</c:v>
                </c:pt>
                <c:pt idx="489">
                  <c:v>26.772379978836707</c:v>
                </c:pt>
                <c:pt idx="490">
                  <c:v>26.772464053456741</c:v>
                </c:pt>
                <c:pt idx="491">
                  <c:v>26.772548126931916</c:v>
                </c:pt>
                <c:pt idx="492">
                  <c:v>26.772632199262222</c:v>
                </c:pt>
                <c:pt idx="493">
                  <c:v>26.772716270447692</c:v>
                </c:pt>
                <c:pt idx="494">
                  <c:v>26.772800340488317</c:v>
                </c:pt>
                <c:pt idx="495">
                  <c:v>26.772884409384119</c:v>
                </c:pt>
                <c:pt idx="496">
                  <c:v>26.772968477135109</c:v>
                </c:pt>
                <c:pt idx="497">
                  <c:v>26.773052543741279</c:v>
                </c:pt>
                <c:pt idx="498">
                  <c:v>26.773136609202663</c:v>
                </c:pt>
                <c:pt idx="499">
                  <c:v>26.773220673519265</c:v>
                </c:pt>
                <c:pt idx="500">
                  <c:v>26.773304736691085</c:v>
                </c:pt>
                <c:pt idx="501">
                  <c:v>26.77338879871813</c:v>
                </c:pt>
                <c:pt idx="502">
                  <c:v>26.773472859600428</c:v>
                </c:pt>
                <c:pt idx="503">
                  <c:v>26.77355691933797</c:v>
                </c:pt>
                <c:pt idx="504">
                  <c:v>26.773640977930793</c:v>
                </c:pt>
                <c:pt idx="505">
                  <c:v>26.773725035378874</c:v>
                </c:pt>
                <c:pt idx="506">
                  <c:v>26.773809091682246</c:v>
                </c:pt>
                <c:pt idx="507">
                  <c:v>26.773893146840908</c:v>
                </c:pt>
                <c:pt idx="508">
                  <c:v>26.773977200854873</c:v>
                </c:pt>
                <c:pt idx="509">
                  <c:v>26.774061253724152</c:v>
                </c:pt>
                <c:pt idx="510">
                  <c:v>26.774145305448748</c:v>
                </c:pt>
                <c:pt idx="511">
                  <c:v>26.774229356028677</c:v>
                </c:pt>
                <c:pt idx="512">
                  <c:v>26.774313405463964</c:v>
                </c:pt>
                <c:pt idx="513">
                  <c:v>26.774397453754585</c:v>
                </c:pt>
                <c:pt idx="514">
                  <c:v>26.774481500900592</c:v>
                </c:pt>
                <c:pt idx="515">
                  <c:v>26.774565546901957</c:v>
                </c:pt>
                <c:pt idx="516">
                  <c:v>26.774649591758699</c:v>
                </c:pt>
                <c:pt idx="517">
                  <c:v>26.774733635470835</c:v>
                </c:pt>
                <c:pt idx="518">
                  <c:v>26.774817678038364</c:v>
                </c:pt>
                <c:pt idx="519">
                  <c:v>26.774901719461322</c:v>
                </c:pt>
                <c:pt idx="520">
                  <c:v>26.774985759739689</c:v>
                </c:pt>
                <c:pt idx="521">
                  <c:v>26.775069798873496</c:v>
                </c:pt>
                <c:pt idx="522">
                  <c:v>26.775153836862749</c:v>
                </c:pt>
                <c:pt idx="523">
                  <c:v>26.775237873707447</c:v>
                </c:pt>
                <c:pt idx="524">
                  <c:v>26.775321909407591</c:v>
                </c:pt>
                <c:pt idx="525">
                  <c:v>26.775405943963239</c:v>
                </c:pt>
                <c:pt idx="526">
                  <c:v>26.775489977374338</c:v>
                </c:pt>
                <c:pt idx="527">
                  <c:v>26.775574009640927</c:v>
                </c:pt>
                <c:pt idx="528">
                  <c:v>26.775658040763041</c:v>
                </c:pt>
                <c:pt idx="529">
                  <c:v>26.775742070740666</c:v>
                </c:pt>
                <c:pt idx="530">
                  <c:v>26.775826099573791</c:v>
                </c:pt>
                <c:pt idx="531">
                  <c:v>26.775910127262456</c:v>
                </c:pt>
                <c:pt idx="532">
                  <c:v>26.775994153806671</c:v>
                </c:pt>
                <c:pt idx="533">
                  <c:v>26.776078179206433</c:v>
                </c:pt>
                <c:pt idx="534">
                  <c:v>26.776162203461748</c:v>
                </c:pt>
                <c:pt idx="535">
                  <c:v>26.776246226572642</c:v>
                </c:pt>
                <c:pt idx="536">
                  <c:v>26.7763302485391</c:v>
                </c:pt>
                <c:pt idx="537">
                  <c:v>26.776414269361162</c:v>
                </c:pt>
                <c:pt idx="538">
                  <c:v>26.776498289038827</c:v>
                </c:pt>
                <c:pt idx="539">
                  <c:v>26.776582307572088</c:v>
                </c:pt>
                <c:pt idx="540">
                  <c:v>26.776666324960988</c:v>
                </c:pt>
                <c:pt idx="541">
                  <c:v>26.776750341205506</c:v>
                </c:pt>
                <c:pt idx="542">
                  <c:v>26.776834356305663</c:v>
                </c:pt>
                <c:pt idx="543">
                  <c:v>26.776918370261477</c:v>
                </c:pt>
                <c:pt idx="544">
                  <c:v>26.777002383072944</c:v>
                </c:pt>
                <c:pt idx="545">
                  <c:v>26.777086394740078</c:v>
                </c:pt>
                <c:pt idx="546">
                  <c:v>26.777170405262904</c:v>
                </c:pt>
                <c:pt idx="547">
                  <c:v>26.777254414641401</c:v>
                </c:pt>
                <c:pt idx="548">
                  <c:v>26.777338422875619</c:v>
                </c:pt>
                <c:pt idx="549">
                  <c:v>26.777422429965526</c:v>
                </c:pt>
                <c:pt idx="550">
                  <c:v>26.777506435911175</c:v>
                </c:pt>
                <c:pt idx="551">
                  <c:v>26.777590440712537</c:v>
                </c:pt>
                <c:pt idx="552">
                  <c:v>26.777674444369637</c:v>
                </c:pt>
                <c:pt idx="553">
                  <c:v>26.777758446882494</c:v>
                </c:pt>
                <c:pt idx="554">
                  <c:v>26.777842448251107</c:v>
                </c:pt>
                <c:pt idx="555">
                  <c:v>26.77792644847549</c:v>
                </c:pt>
                <c:pt idx="556">
                  <c:v>26.778010447555658</c:v>
                </c:pt>
                <c:pt idx="557">
                  <c:v>26.778094445491597</c:v>
                </c:pt>
                <c:pt idx="558">
                  <c:v>26.778178442283352</c:v>
                </c:pt>
                <c:pt idx="559">
                  <c:v>26.778262437930909</c:v>
                </c:pt>
                <c:pt idx="560">
                  <c:v>26.778346432434287</c:v>
                </c:pt>
                <c:pt idx="561">
                  <c:v>26.778430425793477</c:v>
                </c:pt>
                <c:pt idx="562">
                  <c:v>26.77851441800852</c:v>
                </c:pt>
                <c:pt idx="563">
                  <c:v>26.778598409079411</c:v>
                </c:pt>
                <c:pt idx="564">
                  <c:v>26.778682399006161</c:v>
                </c:pt>
                <c:pt idx="565">
                  <c:v>26.778766387788764</c:v>
                </c:pt>
                <c:pt idx="566">
                  <c:v>26.778850375427254</c:v>
                </c:pt>
                <c:pt idx="567">
                  <c:v>26.778934361921632</c:v>
                </c:pt>
                <c:pt idx="568">
                  <c:v>26.779018347271911</c:v>
                </c:pt>
                <c:pt idx="569">
                  <c:v>26.779102331478093</c:v>
                </c:pt>
                <c:pt idx="570">
                  <c:v>26.779186314540205</c:v>
                </c:pt>
                <c:pt idx="571">
                  <c:v>26.779270296458233</c:v>
                </c:pt>
                <c:pt idx="572">
                  <c:v>26.779354277232191</c:v>
                </c:pt>
                <c:pt idx="573">
                  <c:v>26.779438256862122</c:v>
                </c:pt>
                <c:pt idx="574">
                  <c:v>26.779522235347997</c:v>
                </c:pt>
                <c:pt idx="575">
                  <c:v>26.779606212689846</c:v>
                </c:pt>
                <c:pt idx="576">
                  <c:v>26.779690188887653</c:v>
                </c:pt>
                <c:pt idx="577">
                  <c:v>26.779774163941461</c:v>
                </c:pt>
                <c:pt idx="578">
                  <c:v>26.779858137851264</c:v>
                </c:pt>
                <c:pt idx="579">
                  <c:v>26.779942110617075</c:v>
                </c:pt>
                <c:pt idx="580">
                  <c:v>26.780026082238894</c:v>
                </c:pt>
                <c:pt idx="581">
                  <c:v>26.780110052716733</c:v>
                </c:pt>
                <c:pt idx="582">
                  <c:v>26.780194022050633</c:v>
                </c:pt>
                <c:pt idx="583">
                  <c:v>26.780277990240563</c:v>
                </c:pt>
                <c:pt idx="584">
                  <c:v>26.780361957286562</c:v>
                </c:pt>
                <c:pt idx="585">
                  <c:v>26.780445923188626</c:v>
                </c:pt>
                <c:pt idx="586">
                  <c:v>26.780529887946759</c:v>
                </c:pt>
                <c:pt idx="587">
                  <c:v>26.78061385156099</c:v>
                </c:pt>
                <c:pt idx="588">
                  <c:v>26.780697814031303</c:v>
                </c:pt>
                <c:pt idx="589">
                  <c:v>26.780781775357724</c:v>
                </c:pt>
                <c:pt idx="590">
                  <c:v>26.780865735540267</c:v>
                </c:pt>
                <c:pt idx="591">
                  <c:v>26.780949694578929</c:v>
                </c:pt>
                <c:pt idx="592">
                  <c:v>26.781033652473745</c:v>
                </c:pt>
                <c:pt idx="593">
                  <c:v>26.78111760922468</c:v>
                </c:pt>
                <c:pt idx="594">
                  <c:v>26.78120156483179</c:v>
                </c:pt>
                <c:pt idx="595">
                  <c:v>26.781285519295047</c:v>
                </c:pt>
                <c:pt idx="596">
                  <c:v>26.7813694726145</c:v>
                </c:pt>
                <c:pt idx="597">
                  <c:v>26.781453424790136</c:v>
                </c:pt>
                <c:pt idx="598">
                  <c:v>26.781537375821951</c:v>
                </c:pt>
                <c:pt idx="599">
                  <c:v>26.781621325709981</c:v>
                </c:pt>
                <c:pt idx="600">
                  <c:v>26.781705274454243</c:v>
                </c:pt>
                <c:pt idx="601">
                  <c:v>26.781789222054705</c:v>
                </c:pt>
                <c:pt idx="602">
                  <c:v>26.781873168511417</c:v>
                </c:pt>
                <c:pt idx="603">
                  <c:v>26.781957113824369</c:v>
                </c:pt>
                <c:pt idx="604">
                  <c:v>26.782041057993585</c:v>
                </c:pt>
                <c:pt idx="605">
                  <c:v>26.78212500101905</c:v>
                </c:pt>
                <c:pt idx="606">
                  <c:v>26.782208942900798</c:v>
                </c:pt>
                <c:pt idx="607">
                  <c:v>26.782292883638831</c:v>
                </c:pt>
                <c:pt idx="608">
                  <c:v>26.782376823233164</c:v>
                </c:pt>
                <c:pt idx="609">
                  <c:v>26.78246076168379</c:v>
                </c:pt>
                <c:pt idx="610">
                  <c:v>26.78254469899073</c:v>
                </c:pt>
                <c:pt idx="611">
                  <c:v>26.782628635154012</c:v>
                </c:pt>
                <c:pt idx="612">
                  <c:v>26.782712570173604</c:v>
                </c:pt>
                <c:pt idx="613">
                  <c:v>26.782796504049568</c:v>
                </c:pt>
                <c:pt idx="614">
                  <c:v>26.782880436781873</c:v>
                </c:pt>
                <c:pt idx="615">
                  <c:v>26.782964368370543</c:v>
                </c:pt>
                <c:pt idx="616">
                  <c:v>26.783048298815572</c:v>
                </c:pt>
                <c:pt idx="617">
                  <c:v>26.783132228117012</c:v>
                </c:pt>
                <c:pt idx="618">
                  <c:v>26.783216156274825</c:v>
                </c:pt>
                <c:pt idx="619">
                  <c:v>26.783300083289063</c:v>
                </c:pt>
                <c:pt idx="620">
                  <c:v>26.78338400915969</c:v>
                </c:pt>
                <c:pt idx="621">
                  <c:v>26.783467933886762</c:v>
                </c:pt>
                <c:pt idx="622">
                  <c:v>26.783551857470254</c:v>
                </c:pt>
                <c:pt idx="623">
                  <c:v>26.783635779910188</c:v>
                </c:pt>
                <c:pt idx="624">
                  <c:v>26.783719701206586</c:v>
                </c:pt>
                <c:pt idx="625">
                  <c:v>26.783803621359443</c:v>
                </c:pt>
                <c:pt idx="626">
                  <c:v>26.783887540368774</c:v>
                </c:pt>
                <c:pt idx="627">
                  <c:v>26.783971458234578</c:v>
                </c:pt>
                <c:pt idx="628">
                  <c:v>26.784055374956893</c:v>
                </c:pt>
                <c:pt idx="629">
                  <c:v>26.784139290535695</c:v>
                </c:pt>
                <c:pt idx="630">
                  <c:v>26.78422320497102</c:v>
                </c:pt>
                <c:pt idx="631">
                  <c:v>26.78430711826287</c:v>
                </c:pt>
                <c:pt idx="632">
                  <c:v>26.784391030411246</c:v>
                </c:pt>
                <c:pt idx="633">
                  <c:v>26.784474941416175</c:v>
                </c:pt>
                <c:pt idx="634">
                  <c:v>26.784558851277641</c:v>
                </c:pt>
                <c:pt idx="635">
                  <c:v>26.784642759995677</c:v>
                </c:pt>
                <c:pt idx="636">
                  <c:v>26.784726667570272</c:v>
                </c:pt>
                <c:pt idx="637">
                  <c:v>26.784810574001472</c:v>
                </c:pt>
                <c:pt idx="638">
                  <c:v>26.784894479289253</c:v>
                </c:pt>
                <c:pt idx="639">
                  <c:v>26.784978383433646</c:v>
                </c:pt>
                <c:pt idx="640">
                  <c:v>26.785062286434641</c:v>
                </c:pt>
                <c:pt idx="641">
                  <c:v>26.785146188292259</c:v>
                </c:pt>
                <c:pt idx="642">
                  <c:v>26.785230089006511</c:v>
                </c:pt>
                <c:pt idx="643">
                  <c:v>26.785313988577414</c:v>
                </c:pt>
                <c:pt idx="644">
                  <c:v>26.785397887004958</c:v>
                </c:pt>
                <c:pt idx="645">
                  <c:v>26.785481784289161</c:v>
                </c:pt>
                <c:pt idx="646">
                  <c:v>26.785565680430047</c:v>
                </c:pt>
                <c:pt idx="647">
                  <c:v>26.785649575427616</c:v>
                </c:pt>
                <c:pt idx="648">
                  <c:v>26.785733469281858</c:v>
                </c:pt>
                <c:pt idx="649">
                  <c:v>26.785817361992812</c:v>
                </c:pt>
                <c:pt idx="650">
                  <c:v>26.785901253560471</c:v>
                </c:pt>
                <c:pt idx="651">
                  <c:v>26.785985143984863</c:v>
                </c:pt>
                <c:pt idx="652">
                  <c:v>26.786069033265992</c:v>
                </c:pt>
                <c:pt idx="653">
                  <c:v>26.786152921403851</c:v>
                </c:pt>
                <c:pt idx="654">
                  <c:v>26.786236808398456</c:v>
                </c:pt>
                <c:pt idx="655">
                  <c:v>26.786320694249831</c:v>
                </c:pt>
                <c:pt idx="656">
                  <c:v>26.786404578957981</c:v>
                </c:pt>
                <c:pt idx="657">
                  <c:v>26.7864884625229</c:v>
                </c:pt>
                <c:pt idx="658">
                  <c:v>26.786572344944624</c:v>
                </c:pt>
                <c:pt idx="659">
                  <c:v>26.786656226223144</c:v>
                </c:pt>
                <c:pt idx="660">
                  <c:v>26.786740106358469</c:v>
                </c:pt>
                <c:pt idx="661">
                  <c:v>26.786823985350622</c:v>
                </c:pt>
                <c:pt idx="662">
                  <c:v>26.786907863199602</c:v>
                </c:pt>
                <c:pt idx="663">
                  <c:v>26.786991739905424</c:v>
                </c:pt>
                <c:pt idx="664">
                  <c:v>26.78707561546809</c:v>
                </c:pt>
                <c:pt idx="665">
                  <c:v>26.787159489887628</c:v>
                </c:pt>
                <c:pt idx="666">
                  <c:v>26.787243363164034</c:v>
                </c:pt>
                <c:pt idx="667">
                  <c:v>26.787327235297322</c:v>
                </c:pt>
                <c:pt idx="668">
                  <c:v>26.787411106287482</c:v>
                </c:pt>
                <c:pt idx="669">
                  <c:v>26.787494976134564</c:v>
                </c:pt>
                <c:pt idx="670">
                  <c:v>26.787578844838542</c:v>
                </c:pt>
                <c:pt idx="671">
                  <c:v>26.787662712399445</c:v>
                </c:pt>
                <c:pt idx="672">
                  <c:v>26.787746578817288</c:v>
                </c:pt>
                <c:pt idx="673">
                  <c:v>26.787830444092052</c:v>
                </c:pt>
                <c:pt idx="674">
                  <c:v>26.787914308223769</c:v>
                </c:pt>
                <c:pt idx="675">
                  <c:v>26.787998171212454</c:v>
                </c:pt>
                <c:pt idx="676">
                  <c:v>26.788082033058103</c:v>
                </c:pt>
                <c:pt idx="677">
                  <c:v>26.788165893760731</c:v>
                </c:pt>
                <c:pt idx="678">
                  <c:v>26.788249753320361</c:v>
                </c:pt>
                <c:pt idx="679">
                  <c:v>26.788333611736967</c:v>
                </c:pt>
                <c:pt idx="680">
                  <c:v>26.7884174690106</c:v>
                </c:pt>
                <c:pt idx="681">
                  <c:v>26.788501325141247</c:v>
                </c:pt>
                <c:pt idx="682">
                  <c:v>26.78858518012893</c:v>
                </c:pt>
                <c:pt idx="683">
                  <c:v>26.78866903397364</c:v>
                </c:pt>
                <c:pt idx="684">
                  <c:v>26.788752886675425</c:v>
                </c:pt>
                <c:pt idx="685">
                  <c:v>26.788836738234252</c:v>
                </c:pt>
                <c:pt idx="686">
                  <c:v>26.788920588650143</c:v>
                </c:pt>
                <c:pt idx="687">
                  <c:v>26.789004437923111</c:v>
                </c:pt>
                <c:pt idx="688">
                  <c:v>26.789088286053179</c:v>
                </c:pt>
                <c:pt idx="689">
                  <c:v>26.789172133040342</c:v>
                </c:pt>
                <c:pt idx="690">
                  <c:v>26.789255978884622</c:v>
                </c:pt>
                <c:pt idx="691">
                  <c:v>26.789339823585998</c:v>
                </c:pt>
                <c:pt idx="692">
                  <c:v>26.789423667144519</c:v>
                </c:pt>
                <c:pt idx="693">
                  <c:v>26.789507509560178</c:v>
                </c:pt>
                <c:pt idx="694">
                  <c:v>26.789591350832982</c:v>
                </c:pt>
                <c:pt idx="695">
                  <c:v>26.789675190962953</c:v>
                </c:pt>
                <c:pt idx="696">
                  <c:v>26.789759029950083</c:v>
                </c:pt>
                <c:pt idx="697">
                  <c:v>26.789842867794395</c:v>
                </c:pt>
                <c:pt idx="698">
                  <c:v>26.789926704495883</c:v>
                </c:pt>
                <c:pt idx="699">
                  <c:v>26.790010540054581</c:v>
                </c:pt>
                <c:pt idx="700">
                  <c:v>26.790094374470492</c:v>
                </c:pt>
                <c:pt idx="701">
                  <c:v>26.790178207743615</c:v>
                </c:pt>
                <c:pt idx="702">
                  <c:v>26.790262039873959</c:v>
                </c:pt>
                <c:pt idx="703">
                  <c:v>26.790345870861547</c:v>
                </c:pt>
                <c:pt idx="704">
                  <c:v>26.790429700706387</c:v>
                </c:pt>
                <c:pt idx="705">
                  <c:v>26.790513529408479</c:v>
                </c:pt>
                <c:pt idx="706">
                  <c:v>26.79059735696784</c:v>
                </c:pt>
                <c:pt idx="707">
                  <c:v>26.790681183384478</c:v>
                </c:pt>
                <c:pt idx="708">
                  <c:v>26.790765008658397</c:v>
                </c:pt>
                <c:pt idx="709">
                  <c:v>26.790848832789624</c:v>
                </c:pt>
                <c:pt idx="710">
                  <c:v>26.790932655778157</c:v>
                </c:pt>
                <c:pt idx="711">
                  <c:v>26.791016477623995</c:v>
                </c:pt>
                <c:pt idx="712">
                  <c:v>26.791100298327169</c:v>
                </c:pt>
                <c:pt idx="713">
                  <c:v>26.791184117887681</c:v>
                </c:pt>
                <c:pt idx="714">
                  <c:v>26.791267936305541</c:v>
                </c:pt>
                <c:pt idx="715">
                  <c:v>26.791351753580749</c:v>
                </c:pt>
                <c:pt idx="716">
                  <c:v>26.791435569713318</c:v>
                </c:pt>
                <c:pt idx="717">
                  <c:v>26.791519384703303</c:v>
                </c:pt>
                <c:pt idx="718">
                  <c:v>26.791603198550643</c:v>
                </c:pt>
                <c:pt idx="719">
                  <c:v>26.791687011255377</c:v>
                </c:pt>
                <c:pt idx="720">
                  <c:v>26.791770822817522</c:v>
                </c:pt>
                <c:pt idx="721">
                  <c:v>26.791854633237101</c:v>
                </c:pt>
                <c:pt idx="722">
                  <c:v>26.791938442514081</c:v>
                </c:pt>
                <c:pt idx="723">
                  <c:v>26.792022250648518</c:v>
                </c:pt>
                <c:pt idx="724">
                  <c:v>26.7921060576404</c:v>
                </c:pt>
                <c:pt idx="725">
                  <c:v>26.792189863489721</c:v>
                </c:pt>
                <c:pt idx="726">
                  <c:v>26.792273668196518</c:v>
                </c:pt>
                <c:pt idx="727">
                  <c:v>26.792357471760798</c:v>
                </c:pt>
                <c:pt idx="728">
                  <c:v>26.792441274182551</c:v>
                </c:pt>
                <c:pt idx="729">
                  <c:v>26.792525075461811</c:v>
                </c:pt>
                <c:pt idx="730">
                  <c:v>26.792608875598578</c:v>
                </c:pt>
                <c:pt idx="731">
                  <c:v>26.792692674592846</c:v>
                </c:pt>
                <c:pt idx="732">
                  <c:v>26.792776472444658</c:v>
                </c:pt>
                <c:pt idx="733">
                  <c:v>26.792860269153998</c:v>
                </c:pt>
                <c:pt idx="734">
                  <c:v>26.792944064720871</c:v>
                </c:pt>
                <c:pt idx="735">
                  <c:v>26.793027859145319</c:v>
                </c:pt>
                <c:pt idx="736">
                  <c:v>26.793111652427324</c:v>
                </c:pt>
                <c:pt idx="737">
                  <c:v>26.793195444566905</c:v>
                </c:pt>
                <c:pt idx="738">
                  <c:v>26.793279235564075</c:v>
                </c:pt>
                <c:pt idx="739">
                  <c:v>26.793363025418838</c:v>
                </c:pt>
                <c:pt idx="740">
                  <c:v>26.793446814131194</c:v>
                </c:pt>
                <c:pt idx="741">
                  <c:v>26.793530601701171</c:v>
                </c:pt>
                <c:pt idx="742">
                  <c:v>26.793614388128784</c:v>
                </c:pt>
                <c:pt idx="743">
                  <c:v>26.793698173414029</c:v>
                </c:pt>
                <c:pt idx="744">
                  <c:v>26.793781957556909</c:v>
                </c:pt>
                <c:pt idx="745">
                  <c:v>26.793865740557472</c:v>
                </c:pt>
                <c:pt idx="746">
                  <c:v>26.793949522415669</c:v>
                </c:pt>
                <c:pt idx="747">
                  <c:v>26.79403330313156</c:v>
                </c:pt>
                <c:pt idx="748">
                  <c:v>26.794117082705114</c:v>
                </c:pt>
                <c:pt idx="749">
                  <c:v>26.794200861136392</c:v>
                </c:pt>
                <c:pt idx="750">
                  <c:v>26.794284638425349</c:v>
                </c:pt>
                <c:pt idx="751">
                  <c:v>26.79436841457203</c:v>
                </c:pt>
                <c:pt idx="752">
                  <c:v>26.794452189576422</c:v>
                </c:pt>
                <c:pt idx="753">
                  <c:v>26.794535963438562</c:v>
                </c:pt>
                <c:pt idx="754">
                  <c:v>26.794619736158449</c:v>
                </c:pt>
                <c:pt idx="755">
                  <c:v>26.794703507736084</c:v>
                </c:pt>
                <c:pt idx="756">
                  <c:v>26.794787278171498</c:v>
                </c:pt>
                <c:pt idx="757">
                  <c:v>26.794871047464664</c:v>
                </c:pt>
                <c:pt idx="758">
                  <c:v>26.794954815615625</c:v>
                </c:pt>
                <c:pt idx="759">
                  <c:v>26.795038582624386</c:v>
                </c:pt>
                <c:pt idx="760">
                  <c:v>26.795122348490942</c:v>
                </c:pt>
                <c:pt idx="761">
                  <c:v>26.795206113215318</c:v>
                </c:pt>
                <c:pt idx="762">
                  <c:v>26.795289876797508</c:v>
                </c:pt>
                <c:pt idx="763">
                  <c:v>26.795373639237539</c:v>
                </c:pt>
                <c:pt idx="764">
                  <c:v>26.795457400535415</c:v>
                </c:pt>
                <c:pt idx="765">
                  <c:v>26.795541160691144</c:v>
                </c:pt>
                <c:pt idx="766">
                  <c:v>26.795624919704728</c:v>
                </c:pt>
                <c:pt idx="767">
                  <c:v>26.795708677576197</c:v>
                </c:pt>
                <c:pt idx="768">
                  <c:v>26.795792434305547</c:v>
                </c:pt>
                <c:pt idx="769">
                  <c:v>26.795876189892788</c:v>
                </c:pt>
                <c:pt idx="770">
                  <c:v>26.795959944337923</c:v>
                </c:pt>
                <c:pt idx="771">
                  <c:v>26.796043697640982</c:v>
                </c:pt>
                <c:pt idx="772">
                  <c:v>26.796127449801961</c:v>
                </c:pt>
                <c:pt idx="773">
                  <c:v>26.796211200820878</c:v>
                </c:pt>
                <c:pt idx="774">
                  <c:v>26.796294950697735</c:v>
                </c:pt>
                <c:pt idx="775">
                  <c:v>26.796378699432555</c:v>
                </c:pt>
                <c:pt idx="776">
                  <c:v>26.796462447025323</c:v>
                </c:pt>
                <c:pt idx="777">
                  <c:v>26.796546193476072</c:v>
                </c:pt>
                <c:pt idx="778">
                  <c:v>26.796629938784793</c:v>
                </c:pt>
                <c:pt idx="779">
                  <c:v>26.796713682951516</c:v>
                </c:pt>
                <c:pt idx="780">
                  <c:v>26.796797425976248</c:v>
                </c:pt>
                <c:pt idx="781">
                  <c:v>26.796881167858977</c:v>
                </c:pt>
                <c:pt idx="782">
                  <c:v>26.796964908599737</c:v>
                </c:pt>
                <c:pt idx="783">
                  <c:v>26.797048648198526</c:v>
                </c:pt>
                <c:pt idx="784">
                  <c:v>26.797132386655367</c:v>
                </c:pt>
                <c:pt idx="785">
                  <c:v>26.797216123970262</c:v>
                </c:pt>
                <c:pt idx="786">
                  <c:v>26.797299860143191</c:v>
                </c:pt>
                <c:pt idx="787">
                  <c:v>26.797383595174221</c:v>
                </c:pt>
                <c:pt idx="788">
                  <c:v>26.797467329063327</c:v>
                </c:pt>
                <c:pt idx="789">
                  <c:v>26.797551061810523</c:v>
                </c:pt>
                <c:pt idx="790">
                  <c:v>26.797634793415817</c:v>
                </c:pt>
                <c:pt idx="791">
                  <c:v>26.797718523879219</c:v>
                </c:pt>
                <c:pt idx="792">
                  <c:v>26.79780225320075</c:v>
                </c:pt>
                <c:pt idx="793">
                  <c:v>26.797885981380421</c:v>
                </c:pt>
                <c:pt idx="794">
                  <c:v>26.797969708418222</c:v>
                </c:pt>
                <c:pt idx="795">
                  <c:v>26.798053434314177</c:v>
                </c:pt>
                <c:pt idx="796">
                  <c:v>26.798137159068308</c:v>
                </c:pt>
                <c:pt idx="797">
                  <c:v>26.798220882680596</c:v>
                </c:pt>
                <c:pt idx="798">
                  <c:v>26.79830460515106</c:v>
                </c:pt>
                <c:pt idx="799">
                  <c:v>26.798388326479717</c:v>
                </c:pt>
                <c:pt idx="800">
                  <c:v>26.798472046666586</c:v>
                </c:pt>
                <c:pt idx="801">
                  <c:v>26.798555765711676</c:v>
                </c:pt>
                <c:pt idx="802">
                  <c:v>26.798639483614977</c:v>
                </c:pt>
                <c:pt idx="803">
                  <c:v>26.798723200376486</c:v>
                </c:pt>
                <c:pt idx="804">
                  <c:v>26.798806915996252</c:v>
                </c:pt>
                <c:pt idx="805">
                  <c:v>26.798890630474283</c:v>
                </c:pt>
                <c:pt idx="806">
                  <c:v>26.79897434381056</c:v>
                </c:pt>
                <c:pt idx="807">
                  <c:v>26.799058056005109</c:v>
                </c:pt>
                <c:pt idx="808">
                  <c:v>26.799141767057939</c:v>
                </c:pt>
                <c:pt idx="809">
                  <c:v>26.799225476969074</c:v>
                </c:pt>
                <c:pt idx="810">
                  <c:v>26.799309185738483</c:v>
                </c:pt>
                <c:pt idx="811">
                  <c:v>26.799392893366221</c:v>
                </c:pt>
                <c:pt idx="812">
                  <c:v>26.799476599852277</c:v>
                </c:pt>
                <c:pt idx="813">
                  <c:v>26.799560305196664</c:v>
                </c:pt>
                <c:pt idx="814">
                  <c:v>26.79964400939939</c:v>
                </c:pt>
                <c:pt idx="815">
                  <c:v>26.799727712460474</c:v>
                </c:pt>
                <c:pt idx="816">
                  <c:v>26.79981141437991</c:v>
                </c:pt>
                <c:pt idx="817">
                  <c:v>26.799895115157714</c:v>
                </c:pt>
                <c:pt idx="818">
                  <c:v>26.799978814793899</c:v>
                </c:pt>
                <c:pt idx="819">
                  <c:v>26.800062513288477</c:v>
                </c:pt>
                <c:pt idx="820">
                  <c:v>26.800146210641458</c:v>
                </c:pt>
                <c:pt idx="821">
                  <c:v>26.800229906852849</c:v>
                </c:pt>
                <c:pt idx="822">
                  <c:v>26.800313601922657</c:v>
                </c:pt>
                <c:pt idx="823">
                  <c:v>26.800397295850896</c:v>
                </c:pt>
                <c:pt idx="824">
                  <c:v>26.80048098863757</c:v>
                </c:pt>
                <c:pt idx="825">
                  <c:v>26.800564680282701</c:v>
                </c:pt>
                <c:pt idx="826">
                  <c:v>26.800648370786288</c:v>
                </c:pt>
                <c:pt idx="827">
                  <c:v>26.800732060148349</c:v>
                </c:pt>
                <c:pt idx="828">
                  <c:v>26.800815748368876</c:v>
                </c:pt>
                <c:pt idx="829">
                  <c:v>26.800899435447903</c:v>
                </c:pt>
                <c:pt idx="830">
                  <c:v>26.800983121385432</c:v>
                </c:pt>
                <c:pt idx="831">
                  <c:v>26.801066806181467</c:v>
                </c:pt>
                <c:pt idx="832">
                  <c:v>26.801150489836015</c:v>
                </c:pt>
                <c:pt idx="833">
                  <c:v>26.801234172349105</c:v>
                </c:pt>
                <c:pt idx="834">
                  <c:v>26.801317853720736</c:v>
                </c:pt>
                <c:pt idx="835">
                  <c:v>26.801401533950902</c:v>
                </c:pt>
                <c:pt idx="836">
                  <c:v>26.801485213039637</c:v>
                </c:pt>
                <c:pt idx="837">
                  <c:v>26.801568890986943</c:v>
                </c:pt>
                <c:pt idx="838">
                  <c:v>26.801652567792811</c:v>
                </c:pt>
                <c:pt idx="839">
                  <c:v>26.801736243457292</c:v>
                </c:pt>
                <c:pt idx="840">
                  <c:v>26.801819917980353</c:v>
                </c:pt>
                <c:pt idx="841">
                  <c:v>26.801903591362038</c:v>
                </c:pt>
                <c:pt idx="842">
                  <c:v>26.801987263602332</c:v>
                </c:pt>
                <c:pt idx="843">
                  <c:v>26.802070934701248</c:v>
                </c:pt>
                <c:pt idx="844">
                  <c:v>26.802154604658824</c:v>
                </c:pt>
                <c:pt idx="845">
                  <c:v>26.802238273475034</c:v>
                </c:pt>
                <c:pt idx="846">
                  <c:v>26.802321941149902</c:v>
                </c:pt>
                <c:pt idx="847">
                  <c:v>26.802405607683443</c:v>
                </c:pt>
                <c:pt idx="848">
                  <c:v>26.802489273075654</c:v>
                </c:pt>
                <c:pt idx="849">
                  <c:v>26.802572937326548</c:v>
                </c:pt>
                <c:pt idx="850">
                  <c:v>26.802656600436169</c:v>
                </c:pt>
                <c:pt idx="851">
                  <c:v>26.802740262404487</c:v>
                </c:pt>
                <c:pt idx="852">
                  <c:v>26.802823923231511</c:v>
                </c:pt>
                <c:pt idx="853">
                  <c:v>26.802907582917275</c:v>
                </c:pt>
                <c:pt idx="854">
                  <c:v>26.802991241461768</c:v>
                </c:pt>
                <c:pt idx="855">
                  <c:v>26.803074898865024</c:v>
                </c:pt>
                <c:pt idx="856">
                  <c:v>26.80315855512702</c:v>
                </c:pt>
                <c:pt idx="857">
                  <c:v>26.803242210247788</c:v>
                </c:pt>
                <c:pt idx="858">
                  <c:v>26.803325864227354</c:v>
                </c:pt>
                <c:pt idx="859">
                  <c:v>26.803409517065695</c:v>
                </c:pt>
                <c:pt idx="860">
                  <c:v>26.80349316876282</c:v>
                </c:pt>
                <c:pt idx="861">
                  <c:v>26.803576819318774</c:v>
                </c:pt>
                <c:pt idx="862">
                  <c:v>26.803660468733533</c:v>
                </c:pt>
                <c:pt idx="863">
                  <c:v>26.803744117007142</c:v>
                </c:pt>
                <c:pt idx="864">
                  <c:v>26.803827764139566</c:v>
                </c:pt>
                <c:pt idx="865">
                  <c:v>26.803911410130816</c:v>
                </c:pt>
                <c:pt idx="866">
                  <c:v>26.803995054980955</c:v>
                </c:pt>
                <c:pt idx="867">
                  <c:v>26.804078698689967</c:v>
                </c:pt>
                <c:pt idx="868">
                  <c:v>26.804162341257847</c:v>
                </c:pt>
                <c:pt idx="869">
                  <c:v>26.804245982684609</c:v>
                </c:pt>
                <c:pt idx="870">
                  <c:v>26.804329622970265</c:v>
                </c:pt>
                <c:pt idx="871">
                  <c:v>26.804413262114828</c:v>
                </c:pt>
                <c:pt idx="872">
                  <c:v>26.80449690011833</c:v>
                </c:pt>
                <c:pt idx="873">
                  <c:v>26.804580536980726</c:v>
                </c:pt>
                <c:pt idx="874">
                  <c:v>26.80466417270209</c:v>
                </c:pt>
                <c:pt idx="875">
                  <c:v>26.804747807282382</c:v>
                </c:pt>
                <c:pt idx="876">
                  <c:v>26.804831440721642</c:v>
                </c:pt>
                <c:pt idx="877">
                  <c:v>26.804915073019853</c:v>
                </c:pt>
                <c:pt idx="878">
                  <c:v>26.804998704177059</c:v>
                </c:pt>
                <c:pt idx="879">
                  <c:v>26.805082334193241</c:v>
                </c:pt>
                <c:pt idx="880">
                  <c:v>26.805165963068426</c:v>
                </c:pt>
                <c:pt idx="881">
                  <c:v>26.805249590802603</c:v>
                </c:pt>
                <c:pt idx="882">
                  <c:v>26.805333217395813</c:v>
                </c:pt>
                <c:pt idx="883">
                  <c:v>26.805416842848032</c:v>
                </c:pt>
                <c:pt idx="884">
                  <c:v>26.805500467159309</c:v>
                </c:pt>
                <c:pt idx="885">
                  <c:v>26.805584090329617</c:v>
                </c:pt>
                <c:pt idx="886">
                  <c:v>26.805667712358986</c:v>
                </c:pt>
                <c:pt idx="887">
                  <c:v>26.805751333247425</c:v>
                </c:pt>
                <c:pt idx="888">
                  <c:v>26.805834952994925</c:v>
                </c:pt>
                <c:pt idx="889">
                  <c:v>26.80591857160152</c:v>
                </c:pt>
                <c:pt idx="890">
                  <c:v>26.806002189067222</c:v>
                </c:pt>
                <c:pt idx="891">
                  <c:v>26.806085805392012</c:v>
                </c:pt>
                <c:pt idx="892">
                  <c:v>26.806169420575934</c:v>
                </c:pt>
                <c:pt idx="893">
                  <c:v>26.806253034618983</c:v>
                </c:pt>
                <c:pt idx="894">
                  <c:v>26.80633664752115</c:v>
                </c:pt>
                <c:pt idx="895">
                  <c:v>26.806420259282483</c:v>
                </c:pt>
                <c:pt idx="896">
                  <c:v>26.806503869902961</c:v>
                </c:pt>
                <c:pt idx="897">
                  <c:v>26.80658747938261</c:v>
                </c:pt>
                <c:pt idx="898">
                  <c:v>26.806671087721423</c:v>
                </c:pt>
                <c:pt idx="899">
                  <c:v>26.806754694919444</c:v>
                </c:pt>
                <c:pt idx="900">
                  <c:v>26.806838300976636</c:v>
                </c:pt>
                <c:pt idx="901">
                  <c:v>26.806921905893056</c:v>
                </c:pt>
                <c:pt idx="902">
                  <c:v>26.807005509668674</c:v>
                </c:pt>
                <c:pt idx="903">
                  <c:v>26.807089112303537</c:v>
                </c:pt>
                <c:pt idx="904">
                  <c:v>26.80717271379762</c:v>
                </c:pt>
                <c:pt idx="905">
                  <c:v>26.807256314150944</c:v>
                </c:pt>
                <c:pt idx="906">
                  <c:v>26.807339913363528</c:v>
                </c:pt>
                <c:pt idx="907">
                  <c:v>26.807423511435374</c:v>
                </c:pt>
                <c:pt idx="908">
                  <c:v>26.80750710836649</c:v>
                </c:pt>
                <c:pt idx="909">
                  <c:v>26.807590704156915</c:v>
                </c:pt>
                <c:pt idx="910">
                  <c:v>26.807674298806628</c:v>
                </c:pt>
                <c:pt idx="911">
                  <c:v>26.807757892315635</c:v>
                </c:pt>
                <c:pt idx="912">
                  <c:v>26.807841484683944</c:v>
                </c:pt>
                <c:pt idx="913">
                  <c:v>26.807925075911616</c:v>
                </c:pt>
                <c:pt idx="914">
                  <c:v>26.808008665998599</c:v>
                </c:pt>
                <c:pt idx="915">
                  <c:v>26.808092254944924</c:v>
                </c:pt>
                <c:pt idx="916">
                  <c:v>26.808175842750607</c:v>
                </c:pt>
                <c:pt idx="917">
                  <c:v>26.808259429415656</c:v>
                </c:pt>
                <c:pt idx="918">
                  <c:v>26.808343014940089</c:v>
                </c:pt>
                <c:pt idx="919">
                  <c:v>26.808426599323901</c:v>
                </c:pt>
                <c:pt idx="920">
                  <c:v>26.808510182567098</c:v>
                </c:pt>
                <c:pt idx="921">
                  <c:v>26.808593764669713</c:v>
                </c:pt>
                <c:pt idx="922">
                  <c:v>26.808677345631736</c:v>
                </c:pt>
                <c:pt idx="923">
                  <c:v>26.808760925453171</c:v>
                </c:pt>
                <c:pt idx="924">
                  <c:v>26.808844504134058</c:v>
                </c:pt>
                <c:pt idx="925">
                  <c:v>26.808928081674392</c:v>
                </c:pt>
                <c:pt idx="926">
                  <c:v>26.809011658074162</c:v>
                </c:pt>
                <c:pt idx="927">
                  <c:v>26.809095233333398</c:v>
                </c:pt>
                <c:pt idx="928">
                  <c:v>26.809178807452113</c:v>
                </c:pt>
                <c:pt idx="929">
                  <c:v>26.809262380430319</c:v>
                </c:pt>
                <c:pt idx="930">
                  <c:v>26.809345952268021</c:v>
                </c:pt>
                <c:pt idx="931">
                  <c:v>26.809429522965228</c:v>
                </c:pt>
                <c:pt idx="932">
                  <c:v>26.809513092521936</c:v>
                </c:pt>
                <c:pt idx="933">
                  <c:v>26.809596660938155</c:v>
                </c:pt>
                <c:pt idx="934">
                  <c:v>26.809680228213942</c:v>
                </c:pt>
                <c:pt idx="935">
                  <c:v>26.809763794349251</c:v>
                </c:pt>
                <c:pt idx="936">
                  <c:v>26.809847359344126</c:v>
                </c:pt>
                <c:pt idx="937">
                  <c:v>26.809930923198554</c:v>
                </c:pt>
                <c:pt idx="938">
                  <c:v>26.810014485912564</c:v>
                </c:pt>
                <c:pt idx="939">
                  <c:v>26.810098047486147</c:v>
                </c:pt>
                <c:pt idx="940">
                  <c:v>26.810181607919326</c:v>
                </c:pt>
                <c:pt idx="941">
                  <c:v>26.810265167212101</c:v>
                </c:pt>
                <c:pt idx="942">
                  <c:v>26.810348725364516</c:v>
                </c:pt>
                <c:pt idx="943">
                  <c:v>26.810432282376539</c:v>
                </c:pt>
                <c:pt idx="944">
                  <c:v>26.810515838248186</c:v>
                </c:pt>
                <c:pt idx="945">
                  <c:v>26.810599392979491</c:v>
                </c:pt>
                <c:pt idx="946">
                  <c:v>26.810682946570445</c:v>
                </c:pt>
                <c:pt idx="947">
                  <c:v>26.810766499021049</c:v>
                </c:pt>
                <c:pt idx="948">
                  <c:v>26.81085005033135</c:v>
                </c:pt>
                <c:pt idx="949">
                  <c:v>26.810933600501315</c:v>
                </c:pt>
                <c:pt idx="950">
                  <c:v>26.811017149530976</c:v>
                </c:pt>
                <c:pt idx="951">
                  <c:v>26.811100697420351</c:v>
                </c:pt>
                <c:pt idx="952">
                  <c:v>26.811184244169429</c:v>
                </c:pt>
                <c:pt idx="953">
                  <c:v>26.811267789778221</c:v>
                </c:pt>
                <c:pt idx="954">
                  <c:v>26.811351334246762</c:v>
                </c:pt>
                <c:pt idx="955">
                  <c:v>26.811434877575053</c:v>
                </c:pt>
                <c:pt idx="956">
                  <c:v>26.811518419763068</c:v>
                </c:pt>
                <c:pt idx="957">
                  <c:v>26.811601960810865</c:v>
                </c:pt>
                <c:pt idx="958">
                  <c:v>26.811685500718433</c:v>
                </c:pt>
                <c:pt idx="959">
                  <c:v>26.811769039485768</c:v>
                </c:pt>
                <c:pt idx="960">
                  <c:v>26.811852577112923</c:v>
                </c:pt>
                <c:pt idx="961">
                  <c:v>26.811936113599852</c:v>
                </c:pt>
                <c:pt idx="962">
                  <c:v>26.812019648946606</c:v>
                </c:pt>
                <c:pt idx="963">
                  <c:v>26.812103183153184</c:v>
                </c:pt>
                <c:pt idx="964">
                  <c:v>26.812186716219603</c:v>
                </c:pt>
                <c:pt idx="965">
                  <c:v>26.81227024814585</c:v>
                </c:pt>
                <c:pt idx="966">
                  <c:v>26.81235377893195</c:v>
                </c:pt>
                <c:pt idx="967">
                  <c:v>26.81243730857792</c:v>
                </c:pt>
                <c:pt idx="968">
                  <c:v>26.812520837083753</c:v>
                </c:pt>
                <c:pt idx="969">
                  <c:v>26.812604364449477</c:v>
                </c:pt>
                <c:pt idx="970">
                  <c:v>26.812687890675079</c:v>
                </c:pt>
                <c:pt idx="971">
                  <c:v>26.812771415760597</c:v>
                </c:pt>
                <c:pt idx="972">
                  <c:v>26.812854939706032</c:v>
                </c:pt>
                <c:pt idx="973">
                  <c:v>26.812938462511376</c:v>
                </c:pt>
                <c:pt idx="974">
                  <c:v>26.81302198417665</c:v>
                </c:pt>
                <c:pt idx="975">
                  <c:v>26.813105504701873</c:v>
                </c:pt>
                <c:pt idx="976">
                  <c:v>26.813189024087038</c:v>
                </c:pt>
                <c:pt idx="977">
                  <c:v>26.813272542332179</c:v>
                </c:pt>
                <c:pt idx="978">
                  <c:v>26.813356059437282</c:v>
                </c:pt>
                <c:pt idx="979">
                  <c:v>26.813439575402359</c:v>
                </c:pt>
                <c:pt idx="980">
                  <c:v>26.813523090227449</c:v>
                </c:pt>
                <c:pt idx="981">
                  <c:v>26.813606603912518</c:v>
                </c:pt>
                <c:pt idx="982">
                  <c:v>26.813690116457611</c:v>
                </c:pt>
                <c:pt idx="983">
                  <c:v>26.813773627862723</c:v>
                </c:pt>
                <c:pt idx="984">
                  <c:v>26.813857138127862</c:v>
                </c:pt>
                <c:pt idx="985">
                  <c:v>26.813940647253041</c:v>
                </c:pt>
                <c:pt idx="986">
                  <c:v>26.814024155238275</c:v>
                </c:pt>
                <c:pt idx="987">
                  <c:v>26.814107662083575</c:v>
                </c:pt>
                <c:pt idx="988">
                  <c:v>26.814191167788945</c:v>
                </c:pt>
                <c:pt idx="989">
                  <c:v>26.814274672354401</c:v>
                </c:pt>
                <c:pt idx="990">
                  <c:v>26.81435817577994</c:v>
                </c:pt>
                <c:pt idx="991">
                  <c:v>26.81444167806557</c:v>
                </c:pt>
                <c:pt idx="992">
                  <c:v>26.814525179211323</c:v>
                </c:pt>
                <c:pt idx="993">
                  <c:v>26.814608679217194</c:v>
                </c:pt>
                <c:pt idx="994">
                  <c:v>26.814692178083185</c:v>
                </c:pt>
                <c:pt idx="995">
                  <c:v>26.814775675809322</c:v>
                </c:pt>
                <c:pt idx="996">
                  <c:v>26.814859172395636</c:v>
                </c:pt>
                <c:pt idx="997">
                  <c:v>26.814942667842086</c:v>
                </c:pt>
                <c:pt idx="998">
                  <c:v>26.815026162148712</c:v>
                </c:pt>
                <c:pt idx="999">
                  <c:v>26.81510965531551</c:v>
                </c:pt>
                <c:pt idx="1000">
                  <c:v>26.815193147342512</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Calculs!$I$4:$I$1004</c:f>
              <c:numCache>
                <c:formatCode>0.00</c:formatCode>
                <c:ptCount val="1001"/>
                <c:pt idx="0">
                  <c:v>154.77051376708334</c:v>
                </c:pt>
                <c:pt idx="1">
                  <c:v>154.49205224569388</c:v>
                </c:pt>
                <c:pt idx="2">
                  <c:v>154.21428490739763</c:v>
                </c:pt>
                <c:pt idx="3">
                  <c:v>153.93720862652737</c:v>
                </c:pt>
                <c:pt idx="4">
                  <c:v>153.66082029634384</c:v>
                </c:pt>
                <c:pt idx="5">
                  <c:v>153.38511682889262</c:v>
                </c:pt>
                <c:pt idx="6">
                  <c:v>153.11009515486271</c:v>
                </c:pt>
                <c:pt idx="7">
                  <c:v>152.83575222344609</c:v>
                </c:pt>
                <c:pt idx="8">
                  <c:v>152.56208500219893</c:v>
                </c:pt>
                <c:pt idx="9">
                  <c:v>152.28909047690368</c:v>
                </c:pt>
                <c:pt idx="10">
                  <c:v>152.01676565143256</c:v>
                </c:pt>
                <c:pt idx="11">
                  <c:v>151.7451043603526</c:v>
                </c:pt>
                <c:pt idx="12">
                  <c:v>151.47410051991068</c:v>
                </c:pt>
                <c:pt idx="13">
                  <c:v>151.20375131455887</c:v>
                </c:pt>
                <c:pt idx="14">
                  <c:v>150.93405394466876</c:v>
                </c:pt>
                <c:pt idx="15">
                  <c:v>150.66500562641829</c:v>
                </c:pt>
                <c:pt idx="16">
                  <c:v>150.39660359167993</c:v>
                </c:pt>
                <c:pt idx="17">
                  <c:v>150.12884508790981</c:v>
                </c:pt>
                <c:pt idx="18">
                  <c:v>149.86172737803761</c:v>
                </c:pt>
                <c:pt idx="19">
                  <c:v>149.59524774035751</c:v>
                </c:pt>
                <c:pt idx="20">
                  <c:v>149.32940346842017</c:v>
                </c:pt>
                <c:pt idx="21">
                  <c:v>149.06419346561532</c:v>
                </c:pt>
                <c:pt idx="22">
                  <c:v>148.79961661951796</c:v>
                </c:pt>
                <c:pt idx="23">
                  <c:v>148.53567020738993</c:v>
                </c:pt>
                <c:pt idx="24">
                  <c:v>148.27235152210713</c:v>
                </c:pt>
                <c:pt idx="25">
                  <c:v>148.00965787204768</c:v>
                </c:pt>
                <c:pt idx="26">
                  <c:v>147.74758658098111</c:v>
                </c:pt>
                <c:pt idx="27">
                  <c:v>147.48613498795848</c:v>
                </c:pt>
                <c:pt idx="28">
                  <c:v>147.22530044720338</c:v>
                </c:pt>
                <c:pt idx="29">
                  <c:v>146.96508032800409</c:v>
                </c:pt>
                <c:pt idx="30">
                  <c:v>146.7054720146063</c:v>
                </c:pt>
                <c:pt idx="31">
                  <c:v>146.4464729061072</c:v>
                </c:pt>
                <c:pt idx="32">
                  <c:v>146.18808041635015</c:v>
                </c:pt>
                <c:pt idx="33">
                  <c:v>145.9302919738202</c:v>
                </c:pt>
                <c:pt idx="34">
                  <c:v>145.67310502154101</c:v>
                </c:pt>
                <c:pt idx="35">
                  <c:v>145.41651701697191</c:v>
                </c:pt>
                <c:pt idx="36">
                  <c:v>145.16052543190656</c:v>
                </c:pt>
                <c:pt idx="37">
                  <c:v>144.90512775237195</c:v>
                </c:pt>
                <c:pt idx="38">
                  <c:v>144.65032147852844</c:v>
                </c:pt>
                <c:pt idx="39">
                  <c:v>144.3961041245708</c:v>
                </c:pt>
                <c:pt idx="40">
                  <c:v>144.14247321862985</c:v>
                </c:pt>
                <c:pt idx="41">
                  <c:v>143.88942630267508</c:v>
                </c:pt>
                <c:pt idx="42">
                  <c:v>143.63696093241799</c:v>
                </c:pt>
                <c:pt idx="43">
                  <c:v>143.38507467721638</c:v>
                </c:pt>
                <c:pt idx="44">
                  <c:v>143.13376511997939</c:v>
                </c:pt>
                <c:pt idx="45">
                  <c:v>142.88302985707315</c:v>
                </c:pt>
                <c:pt idx="46">
                  <c:v>142.63286649822771</c:v>
                </c:pt>
                <c:pt idx="47">
                  <c:v>142.38327266644421</c:v>
                </c:pt>
                <c:pt idx="48">
                  <c:v>142.13424599790304</c:v>
                </c:pt>
                <c:pt idx="49">
                  <c:v>141.88578414187305</c:v>
                </c:pt>
                <c:pt idx="50">
                  <c:v>141.63788476062095</c:v>
                </c:pt>
                <c:pt idx="51">
                  <c:v>141.390545529322</c:v>
                </c:pt>
                <c:pt idx="52">
                  <c:v>141.14376413597117</c:v>
                </c:pt>
                <c:pt idx="53">
                  <c:v>140.89753828129503</c:v>
                </c:pt>
                <c:pt idx="54">
                  <c:v>140.65186567866459</c:v>
                </c:pt>
                <c:pt idx="55">
                  <c:v>140.40674405400858</c:v>
                </c:pt>
                <c:pt idx="56">
                  <c:v>140.16217114572765</c:v>
                </c:pt>
                <c:pt idx="57">
                  <c:v>139.9181447046092</c:v>
                </c:pt>
                <c:pt idx="58">
                  <c:v>139.67466249374294</c:v>
                </c:pt>
                <c:pt idx="59">
                  <c:v>139.43172228843724</c:v>
                </c:pt>
                <c:pt idx="60">
                  <c:v>139.18932187613586</c:v>
                </c:pt>
                <c:pt idx="61">
                  <c:v>138.94745905633584</c:v>
                </c:pt>
                <c:pt idx="62">
                  <c:v>138.70613164050562</c:v>
                </c:pt>
                <c:pt idx="63">
                  <c:v>138.46533745200412</c:v>
                </c:pt>
                <c:pt idx="64">
                  <c:v>138.22507432600031</c:v>
                </c:pt>
                <c:pt idx="65">
                  <c:v>137.98534010939363</c:v>
                </c:pt>
                <c:pt idx="66">
                  <c:v>137.74613266073496</c:v>
                </c:pt>
                <c:pt idx="67">
                  <c:v>137.50744985014794</c:v>
                </c:pt>
                <c:pt idx="68">
                  <c:v>137.26928955925163</c:v>
                </c:pt>
                <c:pt idx="69">
                  <c:v>137.03164968108319</c:v>
                </c:pt>
                <c:pt idx="70">
                  <c:v>136.79452812002137</c:v>
                </c:pt>
                <c:pt idx="71">
                  <c:v>136.55792279171075</c:v>
                </c:pt>
                <c:pt idx="72">
                  <c:v>136.32183162298634</c:v>
                </c:pt>
                <c:pt idx="73">
                  <c:v>136.08625255179911</c:v>
                </c:pt>
                <c:pt idx="74">
                  <c:v>135.85118352714193</c:v>
                </c:pt>
                <c:pt idx="75">
                  <c:v>135.61662250897601</c:v>
                </c:pt>
                <c:pt idx="76">
                  <c:v>135.3825674681583</c:v>
                </c:pt>
                <c:pt idx="77">
                  <c:v>135.14901638636894</c:v>
                </c:pt>
                <c:pt idx="78">
                  <c:v>134.91596725603989</c:v>
                </c:pt>
                <c:pt idx="79">
                  <c:v>134.6834180802837</c:v>
                </c:pt>
                <c:pt idx="80">
                  <c:v>134.45136687282292</c:v>
                </c:pt>
                <c:pt idx="81">
                  <c:v>134.21981165792042</c:v>
                </c:pt>
                <c:pt idx="82">
                  <c:v>133.98875047030967</c:v>
                </c:pt>
                <c:pt idx="83">
                  <c:v>133.75818135512617</c:v>
                </c:pt>
                <c:pt idx="84">
                  <c:v>133.5281023678391</c:v>
                </c:pt>
                <c:pt idx="85">
                  <c:v>133.29851157418349</c:v>
                </c:pt>
                <c:pt idx="86">
                  <c:v>133.06940705009319</c:v>
                </c:pt>
                <c:pt idx="87">
                  <c:v>132.8407868816341</c:v>
                </c:pt>
                <c:pt idx="88">
                  <c:v>132.61264916493809</c:v>
                </c:pt>
                <c:pt idx="89">
                  <c:v>132.38499200613748</c:v>
                </c:pt>
                <c:pt idx="90">
                  <c:v>132.1578135212998</c:v>
                </c:pt>
                <c:pt idx="91">
                  <c:v>131.93111183636339</c:v>
                </c:pt>
                <c:pt idx="92">
                  <c:v>131.70488508707322</c:v>
                </c:pt>
                <c:pt idx="93">
                  <c:v>131.47913141891752</c:v>
                </c:pt>
                <c:pt idx="94">
                  <c:v>131.25384898706457</c:v>
                </c:pt>
                <c:pt idx="95">
                  <c:v>131.02903595630031</c:v>
                </c:pt>
                <c:pt idx="96">
                  <c:v>130.80469050096616</c:v>
                </c:pt>
                <c:pt idx="97">
                  <c:v>130.58081080489757</c:v>
                </c:pt>
                <c:pt idx="98">
                  <c:v>130.35739506136295</c:v>
                </c:pt>
                <c:pt idx="99">
                  <c:v>130.13444147300299</c:v>
                </c:pt>
                <c:pt idx="100">
                  <c:v>129.9119482517707</c:v>
                </c:pt>
                <c:pt idx="101">
                  <c:v>127.69184629416543</c:v>
                </c:pt>
                <c:pt idx="102">
                  <c:v>125.51704258829015</c:v>
                </c:pt>
                <c:pt idx="103">
                  <c:v>123.38582005570686</c:v>
                </c:pt>
                <c:pt idx="104">
                  <c:v>121.29654808512119</c:v>
                </c:pt>
                <c:pt idx="105">
                  <c:v>119.2476772245635</c:v>
                </c:pt>
                <c:pt idx="106">
                  <c:v>117.2377342707119</c:v>
                </c:pt>
                <c:pt idx="107">
                  <c:v>115.26531772169336</c:v>
                </c:pt>
                <c:pt idx="108">
                  <c:v>113.32909356298627</c:v>
                </c:pt>
                <c:pt idx="109">
                  <c:v>111.42779135898168</c:v>
                </c:pt>
                <c:pt idx="110">
                  <c:v>109.56020062538508</c:v>
                </c:pt>
                <c:pt idx="111">
                  <c:v>107.72516745999017</c:v>
                </c:pt>
                <c:pt idx="112">
                  <c:v>105.92159141146435</c:v>
                </c:pt>
                <c:pt idx="113">
                  <c:v>104.14842256768038</c:v>
                </c:pt>
                <c:pt idx="114">
                  <c:v>102.40465884683333</c:v>
                </c:pt>
                <c:pt idx="115">
                  <c:v>100.68934347611919</c:v>
                </c:pt>
                <c:pt idx="116">
                  <c:v>99.001562644140009</c:v>
                </c:pt>
                <c:pt idx="117">
                  <c:v>97.340443314456166</c:v>
                </c:pt>
                <c:pt idx="118">
                  <c:v>95.705151188845178</c:v>
                </c:pt>
                <c:pt idx="119">
                  <c:v>94.094888809860407</c:v>
                </c:pt>
                <c:pt idx="120">
                  <c:v>92.50889379322436</c:v>
                </c:pt>
                <c:pt idx="121">
                  <c:v>90.946437181449738</c:v>
                </c:pt>
                <c:pt idx="122">
                  <c:v>89.406821910866512</c:v>
                </c:pt>
                <c:pt idx="123">
                  <c:v>87.889381384953552</c:v>
                </c:pt>
                <c:pt idx="124">
                  <c:v>86.39347814753441</c:v>
                </c:pt>
                <c:pt idx="125">
                  <c:v>84.918502650008648</c:v>
                </c:pt>
                <c:pt idx="126">
                  <c:v>83.463872107354192</c:v>
                </c:pt>
                <c:pt idx="127">
                  <c:v>82.029029438162397</c:v>
                </c:pt>
                <c:pt idx="128">
                  <c:v>80.613442284456838</c:v>
                </c:pt>
                <c:pt idx="129">
                  <c:v>79.216602107507327</c:v>
                </c:pt>
                <c:pt idx="130">
                  <c:v>77.838023356283117</c:v>
                </c:pt>
                <c:pt idx="131">
                  <c:v>76.477242705599892</c:v>
                </c:pt>
                <c:pt idx="132">
                  <c:v>75.133818361407094</c:v>
                </c:pt>
                <c:pt idx="133">
                  <c:v>73.807329431036521</c:v>
                </c:pt>
                <c:pt idx="134">
                  <c:v>72.497375356597701</c:v>
                </c:pt>
                <c:pt idx="135">
                  <c:v>71.203575410056885</c:v>
                </c:pt>
                <c:pt idx="136">
                  <c:v>69.92556824888382</c:v>
                </c:pt>
                <c:pt idx="137">
                  <c:v>68.663011531492373</c:v>
                </c:pt>
                <c:pt idx="138">
                  <c:v>67.415581592039985</c:v>
                </c:pt>
                <c:pt idx="139">
                  <c:v>66.182973174493327</c:v>
                </c:pt>
                <c:pt idx="140">
                  <c:v>64.96489922620998</c:v>
                </c:pt>
                <c:pt idx="141">
                  <c:v>63.761090751635606</c:v>
                </c:pt>
                <c:pt idx="142">
                  <c:v>62.571296727072173</c:v>
                </c:pt>
                <c:pt idx="143">
                  <c:v>61.395284077838056</c:v>
                </c:pt>
                <c:pt idx="144">
                  <c:v>60.232837719517121</c:v>
                </c:pt>
                <c:pt idx="145">
                  <c:v>59.083760665382123</c:v>
                </c:pt>
                <c:pt idx="146">
                  <c:v>57.947874202479269</c:v>
                </c:pt>
                <c:pt idx="147">
                  <c:v>56.82501813927545</c:v>
                </c:pt>
                <c:pt idx="148">
                  <c:v>55.715051128198027</c:v>
                </c:pt>
                <c:pt idx="149">
                  <c:v>54.617851066837098</c:v>
                </c:pt>
                <c:pt idx="150">
                  <c:v>53.533315582029779</c:v>
                </c:pt>
                <c:pt idx="151">
                  <c:v>52.461362601501726</c:v>
                </c:pt>
                <c:pt idx="152">
                  <c:v>51.401931018195612</c:v>
                </c:pt>
                <c:pt idx="153">
                  <c:v>50.35498145286234</c:v>
                </c:pt>
                <c:pt idx="154">
                  <c:v>49.320497120915419</c:v>
                </c:pt>
                <c:pt idx="155">
                  <c:v>48.298484809936021</c:v>
                </c:pt>
                <c:pt idx="156">
                  <c:v>47.288975974544648</c:v>
                </c:pt>
                <c:pt idx="157">
                  <c:v>46.292027955595898</c:v>
                </c:pt>
                <c:pt idx="158">
                  <c:v>45.307725330769287</c:v>
                </c:pt>
                <c:pt idx="159">
                  <c:v>44.336181403573804</c:v>
                </c:pt>
                <c:pt idx="160">
                  <c:v>43.377539837497352</c:v>
                </c:pt>
                <c:pt idx="161">
                  <c:v>42.431976441437968</c:v>
                </c:pt>
                <c:pt idx="162">
                  <c:v>41.499701111558906</c:v>
                </c:pt>
                <c:pt idx="163">
                  <c:v>40.580959933196041</c:v>
                </c:pt>
                <c:pt idx="164">
                  <c:v>39.676037444272424</c:v>
                </c:pt>
                <c:pt idx="165">
                  <c:v>38.785259058668629</c:v>
                </c:pt>
                <c:pt idx="166">
                  <c:v>37.908993643951568</c:v>
                </c:pt>
                <c:pt idx="167">
                  <c:v>37.047656242538665</c:v>
                </c:pt>
                <c:pt idx="168">
                  <c:v>36.201710918487706</c:v>
                </c:pt>
                <c:pt idx="169">
                  <c:v>35.371673703340569</c:v>
                </c:pt>
                <c:pt idx="170">
                  <c:v>34.558115603468941</c:v>
                </c:pt>
                <c:pt idx="171">
                  <c:v>33.761665617810301</c:v>
                </c:pt>
                <c:pt idx="172">
                  <c:v>32.983013698393414</c:v>
                </c:pt>
                <c:pt idx="173">
                  <c:v>32.22291356632681</c:v>
                </c:pt>
                <c:pt idx="174">
                  <c:v>31.48218527275564</c:v>
                </c:pt>
                <c:pt idx="175">
                  <c:v>30.761717367655667</c:v>
                </c:pt>
                <c:pt idx="176">
                  <c:v>30.062468509486429</c:v>
                </c:pt>
                <c:pt idx="177">
                  <c:v>29.385468316346099</c:v>
                </c:pt>
                <c:pt idx="178">
                  <c:v>28.731817225620691</c:v>
                </c:pt>
                <c:pt idx="179">
                  <c:v>28.102685096226061</c:v>
                </c:pt>
                <c:pt idx="180">
                  <c:v>27.499308258378523</c:v>
                </c:pt>
                <c:pt idx="181">
                  <c:v>26.922984694470681</c:v>
                </c:pt>
                <c:pt idx="182">
                  <c:v>26.375067026302876</c:v>
                </c:pt>
                <c:pt idx="183">
                  <c:v>25.856952994912678</c:v>
                </c:pt>
                <c:pt idx="184">
                  <c:v>25.370073156544919</c:v>
                </c:pt>
                <c:pt idx="185">
                  <c:v>24.915875588914744</c:v>
                </c:pt>
                <c:pt idx="186">
                  <c:v>24.495807511751426</c:v>
                </c:pt>
                <c:pt idx="187">
                  <c:v>24.111293877997493</c:v>
                </c:pt>
                <c:pt idx="188">
                  <c:v>23.763713185923766</c:v>
                </c:pt>
                <c:pt idx="189">
                  <c:v>23.454370990573807</c:v>
                </c:pt>
                <c:pt idx="190">
                  <c:v>23.184471840602541</c:v>
                </c:pt>
                <c:pt idx="191">
                  <c:v>22.955090611080063</c:v>
                </c:pt>
                <c:pt idx="192">
                  <c:v>22.767144414940262</c:v>
                </c:pt>
                <c:pt idx="193">
                  <c:v>22.621366422833567</c:v>
                </c:pt>
                <c:pt idx="194">
                  <c:v>22.518282972288308</c:v>
                </c:pt>
                <c:pt idx="195">
                  <c:v>22.458195279369839</c:v>
                </c:pt>
                <c:pt idx="196">
                  <c:v>22.441166870555222</c:v>
                </c:pt>
                <c:pt idx="197">
                  <c:v>22.467017538599098</c:v>
                </c:pt>
                <c:pt idx="198">
                  <c:v>22.53532422195461</c:v>
                </c:pt>
                <c:pt idx="199">
                  <c:v>22.645428756517585</c:v>
                </c:pt>
                <c:pt idx="200">
                  <c:v>22.796452003104491</c:v>
                </c:pt>
                <c:pt idx="201">
                  <c:v>22.987313465257955</c:v>
                </c:pt>
                <c:pt idx="202">
                  <c:v>23.216755220854306</c:v>
                </c:pt>
                <c:pt idx="203">
                  <c:v>23.483368822218999</c:v>
                </c:pt>
                <c:pt idx="204">
                  <c:v>23.785623778539279</c:v>
                </c:pt>
                <c:pt idx="205">
                  <c:v>24.121896309120352</c:v>
                </c:pt>
                <c:pt idx="206">
                  <c:v>24.490497221266757</c:v>
                </c:pt>
                <c:pt idx="207">
                  <c:v>24.889697990325669</c:v>
                </c:pt>
                <c:pt idx="208">
                  <c:v>25.317754369144584</c:v>
                </c:pt>
                <c:pt idx="209">
                  <c:v>25.772927101531746</c:v>
                </c:pt>
                <c:pt idx="210">
                  <c:v>26.253499538004508</c:v>
                </c:pt>
                <c:pt idx="211">
                  <c:v>26.757792138913061</c:v>
                </c:pt>
                <c:pt idx="212">
                  <c:v>27.284173994086878</c:v>
                </c:pt>
                <c:pt idx="213">
                  <c:v>27.831071589521635</c:v>
                </c:pt>
                <c:pt idx="214">
                  <c:v>28.396975114403272</c:v>
                </c:pt>
                <c:pt idx="215">
                  <c:v>28.980442632324834</c:v>
                </c:pt>
                <c:pt idx="216">
                  <c:v>29.580102446086979</c:v>
                </c:pt>
                <c:pt idx="217">
                  <c:v>30.194653972982483</c:v>
                </c:pt>
                <c:pt idx="218">
                  <c:v>30.822867423119813</c:v>
                </c:pt>
                <c:pt idx="219">
                  <c:v>31.463582542195198</c:v>
                </c:pt>
                <c:pt idx="220">
                  <c:v>32.115706646050903</c:v>
                </c:pt>
                <c:pt idx="221">
                  <c:v>32.77821214014444</c:v>
                </c:pt>
                <c:pt idx="222">
                  <c:v>33.450133684556214</c:v>
                </c:pt>
                <c:pt idx="223">
                  <c:v>34.13056513550238</c:v>
                </c:pt>
                <c:pt idx="224">
                  <c:v>34.818656368061305</c:v>
                </c:pt>
                <c:pt idx="225">
                  <c:v>35.513610062140479</c:v>
                </c:pt>
                <c:pt idx="226">
                  <c:v>36.21467851451812</c:v>
                </c:pt>
                <c:pt idx="227">
                  <c:v>36.921160523841941</c:v>
                </c:pt>
                <c:pt idx="228">
                  <c:v>37.632398382423226</c:v>
                </c:pt>
                <c:pt idx="229">
                  <c:v>38.347774998158378</c:v>
                </c:pt>
                <c:pt idx="230">
                  <c:v>39.066711161575611</c:v>
                </c:pt>
                <c:pt idx="231">
                  <c:v>39.788662966492815</c:v>
                </c:pt>
                <c:pt idx="232">
                  <c:v>40.513119387770658</c:v>
                </c:pt>
                <c:pt idx="233">
                  <c:v>41.239600015874672</c:v>
                </c:pt>
                <c:pt idx="234">
                  <c:v>41.967652945184128</c:v>
                </c:pt>
                <c:pt idx="235">
                  <c:v>42.696852811001747</c:v>
                </c:pt>
                <c:pt idx="236">
                  <c:v>43.426798968858868</c:v>
                </c:pt>
                <c:pt idx="237">
                  <c:v>44.157113808837934</c:v>
                </c:pt>
                <c:pt idx="238">
                  <c:v>44.887441197134883</c:v>
                </c:pt>
                <c:pt idx="239">
                  <c:v>45.617445036867991</c:v>
                </c:pt>
                <c:pt idx="240">
                  <c:v>46.346807940134759</c:v>
                </c:pt>
                <c:pt idx="241">
                  <c:v>47.075230003466565</c:v>
                </c:pt>
                <c:pt idx="242">
                  <c:v>47.802427679087707</c:v>
                </c:pt>
                <c:pt idx="243">
                  <c:v>48.528132734716422</c:v>
                </c:pt>
                <c:pt idx="244">
                  <c:v>49.252091295022524</c:v>
                </c:pt>
                <c:pt idx="245">
                  <c:v>49.974062958260745</c:v>
                </c:pt>
                <c:pt idx="246">
                  <c:v>50.693819982013807</c:v>
                </c:pt>
                <c:pt idx="247">
                  <c:v>51.411146532394397</c:v>
                </c:pt>
                <c:pt idx="248">
                  <c:v>52.125837991462511</c:v>
                </c:pt>
                <c:pt idx="249">
                  <c:v>52.837700318007194</c:v>
                </c:pt>
                <c:pt idx="250">
                  <c:v>53.546549457217559</c:v>
                </c:pt>
                <c:pt idx="251">
                  <c:v>54.252210795123105</c:v>
                </c:pt>
                <c:pt idx="252">
                  <c:v>54.954518654017292</c:v>
                </c:pt>
                <c:pt idx="253">
                  <c:v>55.653315825390415</c:v>
                </c:pt>
                <c:pt idx="254">
                  <c:v>56.348453137188223</c:v>
                </c:pt>
                <c:pt idx="255">
                  <c:v>57.039789052481282</c:v>
                </c:pt>
                <c:pt idx="256">
                  <c:v>57.727189296878954</c:v>
                </c:pt>
                <c:pt idx="257">
                  <c:v>58.410526512250307</c:v>
                </c:pt>
                <c:pt idx="258">
                  <c:v>59.089679934524895</c:v>
                </c:pt>
                <c:pt idx="259">
                  <c:v>59.764535093539145</c:v>
                </c:pt>
                <c:pt idx="260">
                  <c:v>60.434983533071225</c:v>
                </c:pt>
                <c:pt idx="261">
                  <c:v>61.100922549368931</c:v>
                </c:pt>
                <c:pt idx="262">
                  <c:v>61.762254946623237</c:v>
                </c:pt>
                <c:pt idx="263">
                  <c:v>62.418888807975513</c:v>
                </c:pt>
                <c:pt idx="264">
                  <c:v>63.070737280769606</c:v>
                </c:pt>
                <c:pt idx="265">
                  <c:v>63.717718374873002</c:v>
                </c:pt>
                <c:pt idx="266">
                  <c:v>64.359754772993838</c:v>
                </c:pt>
                <c:pt idx="267">
                  <c:v>64.996773652014525</c:v>
                </c:pt>
                <c:pt idx="268">
                  <c:v>65.628706514448126</c:v>
                </c:pt>
                <c:pt idx="269">
                  <c:v>66.255489029201641</c:v>
                </c:pt>
                <c:pt idx="270">
                  <c:v>66.877060880901553</c:v>
                </c:pt>
                <c:pt idx="271">
                  <c:v>67.49336562710171</c:v>
                </c:pt>
                <c:pt idx="272">
                  <c:v>68.104350562752828</c:v>
                </c:pt>
                <c:pt idx="273">
                  <c:v>68.709966591366864</c:v>
                </c:pt>
                <c:pt idx="274">
                  <c:v>69.310168102358546</c:v>
                </c:pt>
                <c:pt idx="275">
                  <c:v>69.90491285409135</c:v>
                </c:pt>
                <c:pt idx="276">
                  <c:v>70.494161862196208</c:v>
                </c:pt>
                <c:pt idx="277">
                  <c:v>71.077879292768401</c:v>
                </c:pt>
                <c:pt idx="278">
                  <c:v>71.656032360082364</c:v>
                </c:pt>
                <c:pt idx="279">
                  <c:v>72.228591228495134</c:v>
                </c:pt>
                <c:pt idx="280">
                  <c:v>72.79552891823775</c:v>
                </c:pt>
                <c:pt idx="281">
                  <c:v>73.356821214819789</c:v>
                </c:pt>
                <c:pt idx="282">
                  <c:v>73.912446581795621</c:v>
                </c:pt>
                <c:pt idx="283">
                  <c:v>74.462386076663535</c:v>
                </c:pt>
                <c:pt idx="284">
                  <c:v>75.006623269687324</c:v>
                </c:pt>
                <c:pt idx="285">
                  <c:v>75.54514416544923</c:v>
                </c:pt>
                <c:pt idx="286">
                  <c:v>76.077937126959</c:v>
                </c:pt>
                <c:pt idx="287">
                  <c:v>76.604992802159032</c:v>
                </c:pt>
                <c:pt idx="288">
                  <c:v>77.126304052679416</c:v>
                </c:pt>
                <c:pt idx="289">
                  <c:v>77.641865884709262</c:v>
                </c:pt>
                <c:pt idx="290">
                  <c:v>78.151675381862248</c:v>
                </c:pt>
                <c:pt idx="291">
                  <c:v>78.655731639924923</c:v>
                </c:pt>
                <c:pt idx="292">
                  <c:v>79.15403570338546</c:v>
                </c:pt>
                <c:pt idx="293">
                  <c:v>79.646590503650216</c:v>
                </c:pt>
                <c:pt idx="294">
                  <c:v>80.133400798862539</c:v>
                </c:pt>
                <c:pt idx="295">
                  <c:v>80.614473115246199</c:v>
                </c:pt>
                <c:pt idx="296">
                  <c:v>81.089815689902224</c:v>
                </c:pt>
                <c:pt idx="297">
                  <c:v>81.559438414994204</c:v>
                </c:pt>
                <c:pt idx="298">
                  <c:v>82.023352783262496</c:v>
                </c:pt>
                <c:pt idx="299">
                  <c:v>82.481571834813082</c:v>
                </c:pt>
                <c:pt idx="300">
                  <c:v>82.934110105131126</c:v>
                </c:pt>
                <c:pt idx="301">
                  <c:v>83.380983574273813</c:v>
                </c:pt>
                <c:pt idx="302">
                  <c:v>83.822209617200826</c:v>
                </c:pt>
                <c:pt idx="303">
                  <c:v>84.257806955204046</c:v>
                </c:pt>
                <c:pt idx="304">
                  <c:v>84.687795608401501</c:v>
                </c:pt>
                <c:pt idx="305">
                  <c:v>85.112196849263427</c:v>
                </c:pt>
                <c:pt idx="306">
                  <c:v>85.531033157140939</c:v>
                </c:pt>
                <c:pt idx="307">
                  <c:v>85.944328173769875</c:v>
                </c:pt>
                <c:pt idx="308">
                  <c:v>86.352106659725024</c:v>
                </c:pt>
                <c:pt idx="309">
                  <c:v>86.754394451801474</c:v>
                </c:pt>
                <c:pt idx="310">
                  <c:v>87.151218421301778</c:v>
                </c:pt>
                <c:pt idx="311">
                  <c:v>87.542606433209073</c:v>
                </c:pt>
                <c:pt idx="312">
                  <c:v>87.928587306227939</c:v>
                </c:pt>
                <c:pt idx="313">
                  <c:v>88.309190773675709</c:v>
                </c:pt>
                <c:pt idx="314">
                  <c:v>88.684447445208519</c:v>
                </c:pt>
                <c:pt idx="315">
                  <c:v>89.054388769366895</c:v>
                </c:pt>
                <c:pt idx="316">
                  <c:v>89.419046996927094</c:v>
                </c:pt>
                <c:pt idx="317">
                  <c:v>89.778455145045044</c:v>
                </c:pt>
                <c:pt idx="318">
                  <c:v>90.132646962180061</c:v>
                </c:pt>
                <c:pt idx="319">
                  <c:v>90.481656893787019</c:v>
                </c:pt>
                <c:pt idx="320">
                  <c:v>90.825520048765341</c:v>
                </c:pt>
                <c:pt idx="321">
                  <c:v>91.164272166654129</c:v>
                </c:pt>
                <c:pt idx="322">
                  <c:v>91.497949585563191</c:v>
                </c:pt>
                <c:pt idx="323">
                  <c:v>91.826589210829994</c:v>
                </c:pt>
                <c:pt idx="324">
                  <c:v>92.150228484392784</c:v>
                </c:pt>
                <c:pt idx="325">
                  <c:v>92.46890535487077</c:v>
                </c:pt>
                <c:pt idx="326">
                  <c:v>92.782658248342003</c:v>
                </c:pt>
                <c:pt idx="327">
                  <c:v>93.091526039810219</c:v>
                </c:pt>
                <c:pt idx="328">
                  <c:v>93.395548025352042</c:v>
                </c:pt>
                <c:pt idx="329">
                  <c:v>93.69476389493569</c:v>
                </c:pt>
                <c:pt idx="330">
                  <c:v>93.98921370590277</c:v>
                </c:pt>
                <c:pt idx="331">
                  <c:v>94.27893785710512</c:v>
                </c:pt>
                <c:pt idx="332">
                  <c:v>94.563977063687986</c:v>
                </c:pt>
                <c:pt idx="333">
                  <c:v>94.844372332511526</c:v>
                </c:pt>
                <c:pt idx="334">
                  <c:v>95.120164938202294</c:v>
                </c:pt>
                <c:pt idx="335">
                  <c:v>95.39139639982686</c:v>
                </c:pt>
                <c:pt idx="336">
                  <c:v>95.65810845817893</c:v>
                </c:pt>
                <c:pt idx="337">
                  <c:v>95.920343053672113</c:v>
                </c:pt>
                <c:pt idx="338">
                  <c:v>96.178142304830203</c:v>
                </c:pt>
                <c:pt idx="339">
                  <c:v>96.431548487366825</c:v>
                </c:pt>
                <c:pt idx="340">
                  <c:v>96.68060401384588</c:v>
                </c:pt>
                <c:pt idx="341">
                  <c:v>96.925351413915223</c:v>
                </c:pt>
                <c:pt idx="342">
                  <c:v>97.165833315104976</c:v>
                </c:pt>
                <c:pt idx="343">
                  <c:v>97.4020924241822</c:v>
                </c:pt>
                <c:pt idx="344">
                  <c:v>97.634171509053914</c:v>
                </c:pt>
                <c:pt idx="345">
                  <c:v>97.862113381210122</c:v>
                </c:pt>
                <c:pt idx="346">
                  <c:v>98.085960878698231</c:v>
                </c:pt>
                <c:pt idx="347">
                  <c:v>98.305756849621133</c:v>
                </c:pt>
                <c:pt idx="348">
                  <c:v>98.521544136150041</c:v>
                </c:pt>
                <c:pt idx="349">
                  <c:v>98.733365559044032</c:v>
                </c:pt>
                <c:pt idx="350">
                  <c:v>98.941263902667899</c:v>
                </c:pt>
                <c:pt idx="351">
                  <c:v>99.145281900499768</c:v>
                </c:pt>
                <c:pt idx="352">
                  <c:v>99.345462221120314</c:v>
                </c:pt>
                <c:pt idx="353">
                  <c:v>99.541847454674965</c:v>
                </c:pt>
                <c:pt idx="354">
                  <c:v>99.73448009980082</c:v>
                </c:pt>
                <c:pt idx="355">
                  <c:v>99.923402551009858</c:v>
                </c:pt>
                <c:pt idx="356">
                  <c:v>100.10865708652005</c:v>
                </c:pt>
                <c:pt idx="357">
                  <c:v>100.29028585652593</c:v>
                </c:pt>
                <c:pt idx="358">
                  <c:v>100.46833087190028</c:v>
                </c:pt>
                <c:pt idx="359">
                  <c:v>100.64283399331876</c:v>
                </c:pt>
                <c:pt idx="360">
                  <c:v>100.81383692079882</c:v>
                </c:pt>
                <c:pt idx="361">
                  <c:v>100.9813811836449</c:v>
                </c:pt>
                <c:pt idx="362">
                  <c:v>101.14550813079141</c:v>
                </c:pt>
                <c:pt idx="363">
                  <c:v>101.30625892153556</c:v>
                </c:pt>
                <c:pt idx="364">
                  <c:v>101.46367451665144</c:v>
                </c:pt>
                <c:pt idx="365">
                  <c:v>101.61779566987768</c:v>
                </c:pt>
                <c:pt idx="366">
                  <c:v>101.76866291977015</c:v>
                </c:pt>
                <c:pt idx="367">
                  <c:v>101.9163165819119</c:v>
                </c:pt>
                <c:pt idx="368">
                  <c:v>102.06079674147239</c:v>
                </c:pt>
                <c:pt idx="369">
                  <c:v>102.20214324610778</c:v>
                </c:pt>
                <c:pt idx="370">
                  <c:v>102.3403956991949</c:v>
                </c:pt>
                <c:pt idx="371">
                  <c:v>102.47559345339054</c:v>
                </c:pt>
                <c:pt idx="372">
                  <c:v>102.60777560450886</c:v>
                </c:pt>
                <c:pt idx="373">
                  <c:v>102.73698098570867</c:v>
                </c:pt>
                <c:pt idx="374">
                  <c:v>102.86324816198369</c:v>
                </c:pt>
                <c:pt idx="375">
                  <c:v>102.98661542494779</c:v>
                </c:pt>
                <c:pt idx="376">
                  <c:v>103.10712078790779</c:v>
                </c:pt>
                <c:pt idx="377">
                  <c:v>103.22480198121681</c:v>
                </c:pt>
                <c:pt idx="378">
                  <c:v>103.33969644790064</c:v>
                </c:pt>
                <c:pt idx="379">
                  <c:v>103.45184133955003</c:v>
                </c:pt>
                <c:pt idx="380">
                  <c:v>103.45195074121077</c:v>
                </c:pt>
                <c:pt idx="381">
                  <c:v>103.45206014020067</c:v>
                </c:pt>
                <c:pt idx="382">
                  <c:v>103.45216953651972</c:v>
                </c:pt>
                <c:pt idx="383">
                  <c:v>103.45227893016798</c:v>
                </c:pt>
                <c:pt idx="384">
                  <c:v>103.45238832114551</c:v>
                </c:pt>
                <c:pt idx="385">
                  <c:v>103.4524977094523</c:v>
                </c:pt>
                <c:pt idx="386">
                  <c:v>103.45260709508841</c:v>
                </c:pt>
                <c:pt idx="387">
                  <c:v>103.45271647805389</c:v>
                </c:pt>
                <c:pt idx="388">
                  <c:v>103.45282585834875</c:v>
                </c:pt>
                <c:pt idx="389">
                  <c:v>103.45293523597303</c:v>
                </c:pt>
                <c:pt idx="390">
                  <c:v>103.45304461092678</c:v>
                </c:pt>
                <c:pt idx="391">
                  <c:v>103.45315398321002</c:v>
                </c:pt>
                <c:pt idx="392">
                  <c:v>103.45326335282279</c:v>
                </c:pt>
                <c:pt idx="393">
                  <c:v>103.45337271976513</c:v>
                </c:pt>
                <c:pt idx="394">
                  <c:v>103.45348208403708</c:v>
                </c:pt>
                <c:pt idx="395">
                  <c:v>103.45359144563865</c:v>
                </c:pt>
                <c:pt idx="396">
                  <c:v>103.45370080456991</c:v>
                </c:pt>
                <c:pt idx="397">
                  <c:v>103.45381016083087</c:v>
                </c:pt>
                <c:pt idx="398">
                  <c:v>103.4539195144216</c:v>
                </c:pt>
                <c:pt idx="399">
                  <c:v>103.45402886534211</c:v>
                </c:pt>
                <c:pt idx="400">
                  <c:v>103.45413821359244</c:v>
                </c:pt>
                <c:pt idx="401">
                  <c:v>103.45424755917263</c:v>
                </c:pt>
                <c:pt idx="402">
                  <c:v>103.45435690208271</c:v>
                </c:pt>
                <c:pt idx="403">
                  <c:v>103.4544662423227</c:v>
                </c:pt>
                <c:pt idx="404">
                  <c:v>103.45457557989266</c:v>
                </c:pt>
                <c:pt idx="405">
                  <c:v>103.45468491479264</c:v>
                </c:pt>
                <c:pt idx="406">
                  <c:v>103.45479424702265</c:v>
                </c:pt>
                <c:pt idx="407">
                  <c:v>103.45490357658271</c:v>
                </c:pt>
                <c:pt idx="408">
                  <c:v>103.45501290347289</c:v>
                </c:pt>
                <c:pt idx="409">
                  <c:v>103.45512222769321</c:v>
                </c:pt>
                <c:pt idx="410">
                  <c:v>103.45523154924372</c:v>
                </c:pt>
                <c:pt idx="411">
                  <c:v>103.45534086812444</c:v>
                </c:pt>
                <c:pt idx="412">
                  <c:v>103.4554501843354</c:v>
                </c:pt>
                <c:pt idx="413">
                  <c:v>103.45555949787666</c:v>
                </c:pt>
                <c:pt idx="414">
                  <c:v>103.45566880874824</c:v>
                </c:pt>
                <c:pt idx="415">
                  <c:v>103.4557781169502</c:v>
                </c:pt>
                <c:pt idx="416">
                  <c:v>103.45588742248253</c:v>
                </c:pt>
                <c:pt idx="417">
                  <c:v>103.4559967253453</c:v>
                </c:pt>
                <c:pt idx="418">
                  <c:v>103.45610602553855</c:v>
                </c:pt>
                <c:pt idx="419">
                  <c:v>103.45621532306228</c:v>
                </c:pt>
                <c:pt idx="420">
                  <c:v>103.45632461791655</c:v>
                </c:pt>
                <c:pt idx="421">
                  <c:v>103.45643391010141</c:v>
                </c:pt>
                <c:pt idx="422">
                  <c:v>103.45654319961689</c:v>
                </c:pt>
                <c:pt idx="423">
                  <c:v>103.456652486463</c:v>
                </c:pt>
                <c:pt idx="424">
                  <c:v>103.4567617706398</c:v>
                </c:pt>
                <c:pt idx="425">
                  <c:v>103.45687105214732</c:v>
                </c:pt>
                <c:pt idx="426">
                  <c:v>103.45698033098559</c:v>
                </c:pt>
                <c:pt idx="427">
                  <c:v>103.45708960715466</c:v>
                </c:pt>
                <c:pt idx="428">
                  <c:v>103.45719888065453</c:v>
                </c:pt>
                <c:pt idx="429">
                  <c:v>103.45730815148528</c:v>
                </c:pt>
                <c:pt idx="430">
                  <c:v>103.45741741964693</c:v>
                </c:pt>
                <c:pt idx="431">
                  <c:v>103.45752668513951</c:v>
                </c:pt>
                <c:pt idx="432">
                  <c:v>103.45763594796307</c:v>
                </c:pt>
                <c:pt idx="433">
                  <c:v>103.45774520811764</c:v>
                </c:pt>
                <c:pt idx="434">
                  <c:v>103.45785446560323</c:v>
                </c:pt>
                <c:pt idx="435">
                  <c:v>103.45796372041991</c:v>
                </c:pt>
                <c:pt idx="436">
                  <c:v>103.45807297256771</c:v>
                </c:pt>
                <c:pt idx="437">
                  <c:v>103.45818222204664</c:v>
                </c:pt>
                <c:pt idx="438">
                  <c:v>103.45829146885677</c:v>
                </c:pt>
                <c:pt idx="439">
                  <c:v>103.45840071299814</c:v>
                </c:pt>
                <c:pt idx="440">
                  <c:v>103.45850995447076</c:v>
                </c:pt>
                <c:pt idx="441">
                  <c:v>103.45861919327466</c:v>
                </c:pt>
                <c:pt idx="442">
                  <c:v>103.4587284294099</c:v>
                </c:pt>
                <c:pt idx="443">
                  <c:v>103.4588376628765</c:v>
                </c:pt>
                <c:pt idx="444">
                  <c:v>103.45894689367451</c:v>
                </c:pt>
                <c:pt idx="445">
                  <c:v>103.45905612180395</c:v>
                </c:pt>
                <c:pt idx="446">
                  <c:v>103.45916534726486</c:v>
                </c:pt>
                <c:pt idx="447">
                  <c:v>103.45927457005729</c:v>
                </c:pt>
                <c:pt idx="448">
                  <c:v>103.45938379018128</c:v>
                </c:pt>
                <c:pt idx="449">
                  <c:v>103.45949300763684</c:v>
                </c:pt>
                <c:pt idx="450">
                  <c:v>103.459602222424</c:v>
                </c:pt>
                <c:pt idx="451">
                  <c:v>103.45971143454283</c:v>
                </c:pt>
                <c:pt idx="452">
                  <c:v>103.45982064399334</c:v>
                </c:pt>
                <c:pt idx="453">
                  <c:v>103.45992985077558</c:v>
                </c:pt>
                <c:pt idx="454">
                  <c:v>103.46003905488958</c:v>
                </c:pt>
                <c:pt idx="455">
                  <c:v>103.46014825633537</c:v>
                </c:pt>
                <c:pt idx="456">
                  <c:v>103.46025745511301</c:v>
                </c:pt>
                <c:pt idx="457">
                  <c:v>103.46036665122251</c:v>
                </c:pt>
                <c:pt idx="458">
                  <c:v>103.46047584466392</c:v>
                </c:pt>
                <c:pt idx="459">
                  <c:v>103.46058503543728</c:v>
                </c:pt>
                <c:pt idx="460">
                  <c:v>103.4606942235426</c:v>
                </c:pt>
                <c:pt idx="461">
                  <c:v>103.46080340897994</c:v>
                </c:pt>
                <c:pt idx="462">
                  <c:v>103.46091259174932</c:v>
                </c:pt>
                <c:pt idx="463">
                  <c:v>103.4610217718508</c:v>
                </c:pt>
                <c:pt idx="464">
                  <c:v>103.46113094928438</c:v>
                </c:pt>
                <c:pt idx="465">
                  <c:v>103.46124012405014</c:v>
                </c:pt>
                <c:pt idx="466">
                  <c:v>103.46134929614807</c:v>
                </c:pt>
                <c:pt idx="467">
                  <c:v>103.46145846557825</c:v>
                </c:pt>
                <c:pt idx="468">
                  <c:v>103.46156763234067</c:v>
                </c:pt>
                <c:pt idx="469">
                  <c:v>103.46167679643541</c:v>
                </c:pt>
                <c:pt idx="470">
                  <c:v>103.46178595786249</c:v>
                </c:pt>
                <c:pt idx="471">
                  <c:v>103.46189511662193</c:v>
                </c:pt>
                <c:pt idx="472">
                  <c:v>103.46200427271378</c:v>
                </c:pt>
                <c:pt idx="473">
                  <c:v>103.46211342613809</c:v>
                </c:pt>
                <c:pt idx="474">
                  <c:v>103.46222257689486</c:v>
                </c:pt>
                <c:pt idx="475">
                  <c:v>103.46233172498415</c:v>
                </c:pt>
                <c:pt idx="476">
                  <c:v>103.462440870406</c:v>
                </c:pt>
                <c:pt idx="477">
                  <c:v>103.46255001316042</c:v>
                </c:pt>
                <c:pt idx="478">
                  <c:v>103.46265915324749</c:v>
                </c:pt>
                <c:pt idx="479">
                  <c:v>103.46276829066719</c:v>
                </c:pt>
                <c:pt idx="480">
                  <c:v>103.46287742541961</c:v>
                </c:pt>
                <c:pt idx="481">
                  <c:v>103.46298655750475</c:v>
                </c:pt>
                <c:pt idx="482">
                  <c:v>103.46309568692267</c:v>
                </c:pt>
                <c:pt idx="483">
                  <c:v>103.46320481367339</c:v>
                </c:pt>
                <c:pt idx="484">
                  <c:v>103.46331393775694</c:v>
                </c:pt>
                <c:pt idx="485">
                  <c:v>103.46342305917335</c:v>
                </c:pt>
                <c:pt idx="486">
                  <c:v>103.46353217792269</c:v>
                </c:pt>
                <c:pt idx="487">
                  <c:v>103.46364129400499</c:v>
                </c:pt>
                <c:pt idx="488">
                  <c:v>103.46375040742026</c:v>
                </c:pt>
                <c:pt idx="489">
                  <c:v>103.46385951816855</c:v>
                </c:pt>
                <c:pt idx="490">
                  <c:v>103.46396862624989</c:v>
                </c:pt>
                <c:pt idx="491">
                  <c:v>103.46407773166433</c:v>
                </c:pt>
                <c:pt idx="492">
                  <c:v>103.46418683441189</c:v>
                </c:pt>
                <c:pt idx="493">
                  <c:v>103.46429593449261</c:v>
                </c:pt>
                <c:pt idx="494">
                  <c:v>103.46440503190654</c:v>
                </c:pt>
                <c:pt idx="495">
                  <c:v>103.4645141266537</c:v>
                </c:pt>
                <c:pt idx="496">
                  <c:v>103.46462321873412</c:v>
                </c:pt>
                <c:pt idx="497">
                  <c:v>103.46473230814784</c:v>
                </c:pt>
                <c:pt idx="498">
                  <c:v>103.46484139489492</c:v>
                </c:pt>
                <c:pt idx="499">
                  <c:v>103.46495047897537</c:v>
                </c:pt>
                <c:pt idx="500">
                  <c:v>103.46505956038924</c:v>
                </c:pt>
                <c:pt idx="501">
                  <c:v>103.46516863913655</c:v>
                </c:pt>
                <c:pt idx="502">
                  <c:v>103.46527771521735</c:v>
                </c:pt>
                <c:pt idx="503">
                  <c:v>103.46538678863166</c:v>
                </c:pt>
                <c:pt idx="504">
                  <c:v>103.46549585937956</c:v>
                </c:pt>
                <c:pt idx="505">
                  <c:v>103.46560492746103</c:v>
                </c:pt>
                <c:pt idx="506">
                  <c:v>103.46571399287615</c:v>
                </c:pt>
                <c:pt idx="507">
                  <c:v>103.46582305562491</c:v>
                </c:pt>
                <c:pt idx="508">
                  <c:v>103.46593211570739</c:v>
                </c:pt>
                <c:pt idx="509">
                  <c:v>103.4660411731236</c:v>
                </c:pt>
                <c:pt idx="510">
                  <c:v>103.4661502278736</c:v>
                </c:pt>
                <c:pt idx="511">
                  <c:v>103.46625927995738</c:v>
                </c:pt>
                <c:pt idx="512">
                  <c:v>103.46636832937503</c:v>
                </c:pt>
                <c:pt idx="513">
                  <c:v>103.46647737612655</c:v>
                </c:pt>
                <c:pt idx="514">
                  <c:v>103.46658642021201</c:v>
                </c:pt>
                <c:pt idx="515">
                  <c:v>103.46669546163142</c:v>
                </c:pt>
                <c:pt idx="516">
                  <c:v>103.4668045003848</c:v>
                </c:pt>
                <c:pt idx="517">
                  <c:v>103.46691353647219</c:v>
                </c:pt>
                <c:pt idx="518">
                  <c:v>103.46702256989366</c:v>
                </c:pt>
                <c:pt idx="519">
                  <c:v>103.46713160064924</c:v>
                </c:pt>
                <c:pt idx="520">
                  <c:v>103.46724062873894</c:v>
                </c:pt>
                <c:pt idx="521">
                  <c:v>103.46734965416282</c:v>
                </c:pt>
                <c:pt idx="522">
                  <c:v>103.46745867692088</c:v>
                </c:pt>
                <c:pt idx="523">
                  <c:v>103.46756769701321</c:v>
                </c:pt>
                <c:pt idx="524">
                  <c:v>103.46767671443979</c:v>
                </c:pt>
                <c:pt idx="525">
                  <c:v>103.4677857292007</c:v>
                </c:pt>
                <c:pt idx="526">
                  <c:v>103.46789474129594</c:v>
                </c:pt>
                <c:pt idx="527">
                  <c:v>103.46800375072556</c:v>
                </c:pt>
                <c:pt idx="528">
                  <c:v>103.46811275748962</c:v>
                </c:pt>
                <c:pt idx="529">
                  <c:v>103.46822176158815</c:v>
                </c:pt>
                <c:pt idx="530">
                  <c:v>103.46833076302114</c:v>
                </c:pt>
                <c:pt idx="531">
                  <c:v>103.46843976178867</c:v>
                </c:pt>
                <c:pt idx="532">
                  <c:v>103.46854875789077</c:v>
                </c:pt>
                <c:pt idx="533">
                  <c:v>103.46865775132748</c:v>
                </c:pt>
                <c:pt idx="534">
                  <c:v>103.46876674209881</c:v>
                </c:pt>
                <c:pt idx="535">
                  <c:v>103.46887573020481</c:v>
                </c:pt>
                <c:pt idx="536">
                  <c:v>103.46898471564553</c:v>
                </c:pt>
                <c:pt idx="537">
                  <c:v>103.46909369842098</c:v>
                </c:pt>
                <c:pt idx="538">
                  <c:v>103.46920267853122</c:v>
                </c:pt>
                <c:pt idx="539">
                  <c:v>103.46931165597626</c:v>
                </c:pt>
                <c:pt idx="540">
                  <c:v>103.46942063075616</c:v>
                </c:pt>
                <c:pt idx="541">
                  <c:v>103.46952960287095</c:v>
                </c:pt>
                <c:pt idx="542">
                  <c:v>103.46963857232066</c:v>
                </c:pt>
                <c:pt idx="543">
                  <c:v>103.46974753910534</c:v>
                </c:pt>
                <c:pt idx="544">
                  <c:v>103.46985650322499</c:v>
                </c:pt>
                <c:pt idx="545">
                  <c:v>103.46996546467969</c:v>
                </c:pt>
                <c:pt idx="546">
                  <c:v>103.47007442346944</c:v>
                </c:pt>
                <c:pt idx="547">
                  <c:v>103.4701833795943</c:v>
                </c:pt>
                <c:pt idx="548">
                  <c:v>103.47029233305432</c:v>
                </c:pt>
                <c:pt idx="549">
                  <c:v>103.47040128384948</c:v>
                </c:pt>
                <c:pt idx="550">
                  <c:v>103.47051023197987</c:v>
                </c:pt>
                <c:pt idx="551">
                  <c:v>103.4706191774455</c:v>
                </c:pt>
                <c:pt idx="552">
                  <c:v>103.47072812024642</c:v>
                </c:pt>
                <c:pt idx="553">
                  <c:v>103.47083706038265</c:v>
                </c:pt>
                <c:pt idx="554">
                  <c:v>103.47094599785424</c:v>
                </c:pt>
                <c:pt idx="555">
                  <c:v>103.47105493266122</c:v>
                </c:pt>
                <c:pt idx="556">
                  <c:v>103.47116386480363</c:v>
                </c:pt>
                <c:pt idx="557">
                  <c:v>103.47127279428149</c:v>
                </c:pt>
                <c:pt idx="558">
                  <c:v>103.47138172109486</c:v>
                </c:pt>
                <c:pt idx="559">
                  <c:v>103.47149064524375</c:v>
                </c:pt>
                <c:pt idx="560">
                  <c:v>103.47159956672822</c:v>
                </c:pt>
                <c:pt idx="561">
                  <c:v>103.47170848554828</c:v>
                </c:pt>
                <c:pt idx="562">
                  <c:v>103.47181740170397</c:v>
                </c:pt>
                <c:pt idx="563">
                  <c:v>103.47192631519536</c:v>
                </c:pt>
                <c:pt idx="564">
                  <c:v>103.47203522602247</c:v>
                </c:pt>
                <c:pt idx="565">
                  <c:v>103.4721441341853</c:v>
                </c:pt>
                <c:pt idx="566">
                  <c:v>103.47225303968393</c:v>
                </c:pt>
                <c:pt idx="567">
                  <c:v>103.47236194251838</c:v>
                </c:pt>
                <c:pt idx="568">
                  <c:v>103.47247084268869</c:v>
                </c:pt>
                <c:pt idx="569">
                  <c:v>103.47257974019489</c:v>
                </c:pt>
                <c:pt idx="570">
                  <c:v>103.47268863503703</c:v>
                </c:pt>
                <c:pt idx="571">
                  <c:v>103.47279752721512</c:v>
                </c:pt>
                <c:pt idx="572">
                  <c:v>103.4729064167292</c:v>
                </c:pt>
                <c:pt idx="573">
                  <c:v>103.47301530357934</c:v>
                </c:pt>
                <c:pt idx="574">
                  <c:v>103.47312418776555</c:v>
                </c:pt>
                <c:pt idx="575">
                  <c:v>103.47323306928787</c:v>
                </c:pt>
                <c:pt idx="576">
                  <c:v>103.47334194814631</c:v>
                </c:pt>
                <c:pt idx="577">
                  <c:v>103.47345082434096</c:v>
                </c:pt>
                <c:pt idx="578">
                  <c:v>103.47355969787181</c:v>
                </c:pt>
                <c:pt idx="579">
                  <c:v>103.47366856873892</c:v>
                </c:pt>
                <c:pt idx="580">
                  <c:v>103.4737774369423</c:v>
                </c:pt>
                <c:pt idx="581">
                  <c:v>103.473886302482</c:v>
                </c:pt>
                <c:pt idx="582">
                  <c:v>103.47399516535809</c:v>
                </c:pt>
                <c:pt idx="583">
                  <c:v>103.47410402557054</c:v>
                </c:pt>
                <c:pt idx="584">
                  <c:v>103.47421288311946</c:v>
                </c:pt>
                <c:pt idx="585">
                  <c:v>103.47432173800482</c:v>
                </c:pt>
                <c:pt idx="586">
                  <c:v>103.47443059022669</c:v>
                </c:pt>
                <c:pt idx="587">
                  <c:v>103.4745394397851</c:v>
                </c:pt>
                <c:pt idx="588">
                  <c:v>103.47464828668009</c:v>
                </c:pt>
                <c:pt idx="589">
                  <c:v>103.47475713091168</c:v>
                </c:pt>
                <c:pt idx="590">
                  <c:v>103.47486597247992</c:v>
                </c:pt>
                <c:pt idx="591">
                  <c:v>103.47497481138484</c:v>
                </c:pt>
                <c:pt idx="592">
                  <c:v>103.47508364762649</c:v>
                </c:pt>
                <c:pt idx="593">
                  <c:v>103.47519248120487</c:v>
                </c:pt>
                <c:pt idx="594">
                  <c:v>103.47530131212005</c:v>
                </c:pt>
                <c:pt idx="595">
                  <c:v>103.47541014037206</c:v>
                </c:pt>
                <c:pt idx="596">
                  <c:v>103.47551896596094</c:v>
                </c:pt>
                <c:pt idx="597">
                  <c:v>103.47562778888671</c:v>
                </c:pt>
                <c:pt idx="598">
                  <c:v>103.47573660914942</c:v>
                </c:pt>
                <c:pt idx="599">
                  <c:v>103.47584542674907</c:v>
                </c:pt>
                <c:pt idx="600">
                  <c:v>103.47595424168576</c:v>
                </c:pt>
                <c:pt idx="601">
                  <c:v>103.47606305395948</c:v>
                </c:pt>
                <c:pt idx="602">
                  <c:v>103.47617186357029</c:v>
                </c:pt>
                <c:pt idx="603">
                  <c:v>103.47628067051819</c:v>
                </c:pt>
                <c:pt idx="604">
                  <c:v>103.47638947480326</c:v>
                </c:pt>
                <c:pt idx="605">
                  <c:v>103.4764982764255</c:v>
                </c:pt>
                <c:pt idx="606">
                  <c:v>103.47660707538498</c:v>
                </c:pt>
                <c:pt idx="607">
                  <c:v>103.47671587168171</c:v>
                </c:pt>
                <c:pt idx="608">
                  <c:v>103.47682466531572</c:v>
                </c:pt>
                <c:pt idx="609">
                  <c:v>103.47693345628706</c:v>
                </c:pt>
                <c:pt idx="610">
                  <c:v>103.47704224459576</c:v>
                </c:pt>
                <c:pt idx="611">
                  <c:v>103.47715103024188</c:v>
                </c:pt>
                <c:pt idx="612">
                  <c:v>103.47725981322542</c:v>
                </c:pt>
                <c:pt idx="613">
                  <c:v>103.47736859354644</c:v>
                </c:pt>
                <c:pt idx="614">
                  <c:v>103.47747737120497</c:v>
                </c:pt>
                <c:pt idx="615">
                  <c:v>103.47758614620105</c:v>
                </c:pt>
                <c:pt idx="616">
                  <c:v>103.47769491853468</c:v>
                </c:pt>
                <c:pt idx="617">
                  <c:v>103.47780368820597</c:v>
                </c:pt>
                <c:pt idx="618">
                  <c:v>103.47791245521488</c:v>
                </c:pt>
                <c:pt idx="619">
                  <c:v>103.4780212195615</c:v>
                </c:pt>
                <c:pt idx="620">
                  <c:v>103.47812998124581</c:v>
                </c:pt>
                <c:pt idx="621">
                  <c:v>103.47823874026791</c:v>
                </c:pt>
                <c:pt idx="622">
                  <c:v>103.47834749662779</c:v>
                </c:pt>
                <c:pt idx="623">
                  <c:v>103.47845625032551</c:v>
                </c:pt>
                <c:pt idx="624">
                  <c:v>103.47856500136109</c:v>
                </c:pt>
                <c:pt idx="625">
                  <c:v>103.47867374973457</c:v>
                </c:pt>
                <c:pt idx="626">
                  <c:v>103.478782495446</c:v>
                </c:pt>
                <c:pt idx="627">
                  <c:v>103.47889123849538</c:v>
                </c:pt>
                <c:pt idx="628">
                  <c:v>103.4789999788828</c:v>
                </c:pt>
                <c:pt idx="629">
                  <c:v>103.47910871660825</c:v>
                </c:pt>
                <c:pt idx="630">
                  <c:v>103.4792174516718</c:v>
                </c:pt>
                <c:pt idx="631">
                  <c:v>103.47932618407346</c:v>
                </c:pt>
                <c:pt idx="632">
                  <c:v>103.47943491381326</c:v>
                </c:pt>
                <c:pt idx="633">
                  <c:v>103.47954364089126</c:v>
                </c:pt>
                <c:pt idx="634">
                  <c:v>103.47965236530749</c:v>
                </c:pt>
                <c:pt idx="635">
                  <c:v>103.47976108706197</c:v>
                </c:pt>
                <c:pt idx="636">
                  <c:v>103.47986980615474</c:v>
                </c:pt>
                <c:pt idx="637">
                  <c:v>103.47997852258587</c:v>
                </c:pt>
                <c:pt idx="638">
                  <c:v>103.48008723635536</c:v>
                </c:pt>
                <c:pt idx="639">
                  <c:v>103.48019594746326</c:v>
                </c:pt>
                <c:pt idx="640">
                  <c:v>103.48030465590959</c:v>
                </c:pt>
                <c:pt idx="641">
                  <c:v>103.4804133616944</c:v>
                </c:pt>
                <c:pt idx="642">
                  <c:v>103.48052206481772</c:v>
                </c:pt>
                <c:pt idx="643">
                  <c:v>103.4806307652796</c:v>
                </c:pt>
                <c:pt idx="644">
                  <c:v>103.48073946308006</c:v>
                </c:pt>
                <c:pt idx="645">
                  <c:v>103.48084815821913</c:v>
                </c:pt>
                <c:pt idx="646">
                  <c:v>103.48095685069687</c:v>
                </c:pt>
                <c:pt idx="647">
                  <c:v>103.4810655405133</c:v>
                </c:pt>
                <c:pt idx="648">
                  <c:v>103.48117422766843</c:v>
                </c:pt>
                <c:pt idx="649">
                  <c:v>103.48128291216236</c:v>
                </c:pt>
                <c:pt idx="650">
                  <c:v>103.48139159399507</c:v>
                </c:pt>
                <c:pt idx="651">
                  <c:v>103.48150027316662</c:v>
                </c:pt>
                <c:pt idx="652">
                  <c:v>103.48160894967705</c:v>
                </c:pt>
                <c:pt idx="653">
                  <c:v>103.48171762352638</c:v>
                </c:pt>
                <c:pt idx="654">
                  <c:v>103.48182629471466</c:v>
                </c:pt>
                <c:pt idx="655">
                  <c:v>103.48193496324191</c:v>
                </c:pt>
                <c:pt idx="656">
                  <c:v>103.48204362910819</c:v>
                </c:pt>
                <c:pt idx="657">
                  <c:v>103.48215229231351</c:v>
                </c:pt>
                <c:pt idx="658">
                  <c:v>103.48226095285793</c:v>
                </c:pt>
                <c:pt idx="659">
                  <c:v>103.48236961074147</c:v>
                </c:pt>
                <c:pt idx="660">
                  <c:v>103.48247826596416</c:v>
                </c:pt>
                <c:pt idx="661">
                  <c:v>103.48258691852605</c:v>
                </c:pt>
                <c:pt idx="662">
                  <c:v>103.48269556842716</c:v>
                </c:pt>
                <c:pt idx="663">
                  <c:v>103.48280421566754</c:v>
                </c:pt>
                <c:pt idx="664">
                  <c:v>103.48291286024724</c:v>
                </c:pt>
                <c:pt idx="665">
                  <c:v>103.48302150216627</c:v>
                </c:pt>
                <c:pt idx="666">
                  <c:v>103.48313014142468</c:v>
                </c:pt>
                <c:pt idx="667">
                  <c:v>103.48323877802248</c:v>
                </c:pt>
                <c:pt idx="668">
                  <c:v>103.48334741195973</c:v>
                </c:pt>
                <c:pt idx="669">
                  <c:v>103.48345604323647</c:v>
                </c:pt>
                <c:pt idx="670">
                  <c:v>103.48356467185272</c:v>
                </c:pt>
                <c:pt idx="671">
                  <c:v>103.48367329780852</c:v>
                </c:pt>
                <c:pt idx="672">
                  <c:v>103.48378192110393</c:v>
                </c:pt>
                <c:pt idx="673">
                  <c:v>103.48389054173894</c:v>
                </c:pt>
                <c:pt idx="674">
                  <c:v>103.48399915971362</c:v>
                </c:pt>
                <c:pt idx="675">
                  <c:v>103.48410777502799</c:v>
                </c:pt>
                <c:pt idx="676">
                  <c:v>103.48421638768211</c:v>
                </c:pt>
                <c:pt idx="677">
                  <c:v>103.48432499767598</c:v>
                </c:pt>
                <c:pt idx="678">
                  <c:v>103.48443360500967</c:v>
                </c:pt>
                <c:pt idx="679">
                  <c:v>103.48454220968318</c:v>
                </c:pt>
                <c:pt idx="680">
                  <c:v>103.48465081169658</c:v>
                </c:pt>
                <c:pt idx="681">
                  <c:v>103.48475941104991</c:v>
                </c:pt>
                <c:pt idx="682">
                  <c:v>103.48486800774317</c:v>
                </c:pt>
                <c:pt idx="683">
                  <c:v>103.48497660177641</c:v>
                </c:pt>
                <c:pt idx="684">
                  <c:v>103.4850851931497</c:v>
                </c:pt>
                <c:pt idx="685">
                  <c:v>103.48519378186302</c:v>
                </c:pt>
                <c:pt idx="686">
                  <c:v>103.48530236791645</c:v>
                </c:pt>
                <c:pt idx="687">
                  <c:v>103.48541095130999</c:v>
                </c:pt>
                <c:pt idx="688">
                  <c:v>103.48551953204368</c:v>
                </c:pt>
                <c:pt idx="689">
                  <c:v>103.48562811011759</c:v>
                </c:pt>
                <c:pt idx="690">
                  <c:v>103.48573668553175</c:v>
                </c:pt>
                <c:pt idx="691">
                  <c:v>103.48584525828615</c:v>
                </c:pt>
                <c:pt idx="692">
                  <c:v>103.48595382838087</c:v>
                </c:pt>
                <c:pt idx="693">
                  <c:v>103.48606239581592</c:v>
                </c:pt>
                <c:pt idx="694">
                  <c:v>103.48617096059137</c:v>
                </c:pt>
                <c:pt idx="695">
                  <c:v>103.48627952270724</c:v>
                </c:pt>
                <c:pt idx="696">
                  <c:v>103.48638808216353</c:v>
                </c:pt>
                <c:pt idx="697">
                  <c:v>103.48649663896032</c:v>
                </c:pt>
                <c:pt idx="698">
                  <c:v>103.48660519309763</c:v>
                </c:pt>
                <c:pt idx="699">
                  <c:v>103.4867137445755</c:v>
                </c:pt>
                <c:pt idx="700">
                  <c:v>103.48682229339397</c:v>
                </c:pt>
                <c:pt idx="701">
                  <c:v>103.48693083955307</c:v>
                </c:pt>
                <c:pt idx="702">
                  <c:v>103.48703938305282</c:v>
                </c:pt>
                <c:pt idx="703">
                  <c:v>103.48714792389329</c:v>
                </c:pt>
                <c:pt idx="704">
                  <c:v>103.4872564620745</c:v>
                </c:pt>
                <c:pt idx="705">
                  <c:v>103.48736499759646</c:v>
                </c:pt>
                <c:pt idx="706">
                  <c:v>103.48747353045924</c:v>
                </c:pt>
                <c:pt idx="707">
                  <c:v>103.48758206066287</c:v>
                </c:pt>
                <c:pt idx="708">
                  <c:v>103.48769058820737</c:v>
                </c:pt>
                <c:pt idx="709">
                  <c:v>103.48779911309278</c:v>
                </c:pt>
                <c:pt idx="710">
                  <c:v>103.48790763531916</c:v>
                </c:pt>
                <c:pt idx="711">
                  <c:v>103.48801615488652</c:v>
                </c:pt>
                <c:pt idx="712">
                  <c:v>103.48812467179491</c:v>
                </c:pt>
                <c:pt idx="713">
                  <c:v>103.48823318604435</c:v>
                </c:pt>
                <c:pt idx="714">
                  <c:v>103.48834169763489</c:v>
                </c:pt>
                <c:pt idx="715">
                  <c:v>103.48845020656655</c:v>
                </c:pt>
                <c:pt idx="716">
                  <c:v>103.48855871283939</c:v>
                </c:pt>
                <c:pt idx="717">
                  <c:v>103.48866721645345</c:v>
                </c:pt>
                <c:pt idx="718">
                  <c:v>103.48877571740873</c:v>
                </c:pt>
                <c:pt idx="719">
                  <c:v>103.48888421570528</c:v>
                </c:pt>
                <c:pt idx="720">
                  <c:v>103.48899271134316</c:v>
                </c:pt>
                <c:pt idx="721">
                  <c:v>103.4891012043224</c:v>
                </c:pt>
                <c:pt idx="722">
                  <c:v>103.48920969464298</c:v>
                </c:pt>
                <c:pt idx="723">
                  <c:v>103.48931818230501</c:v>
                </c:pt>
                <c:pt idx="724">
                  <c:v>103.48942666730849</c:v>
                </c:pt>
                <c:pt idx="725">
                  <c:v>103.48953514965345</c:v>
                </c:pt>
                <c:pt idx="726">
                  <c:v>103.48964362933994</c:v>
                </c:pt>
                <c:pt idx="727">
                  <c:v>103.48975210636799</c:v>
                </c:pt>
                <c:pt idx="728">
                  <c:v>103.48986058073764</c:v>
                </c:pt>
                <c:pt idx="729">
                  <c:v>103.48996905244893</c:v>
                </c:pt>
                <c:pt idx="730">
                  <c:v>103.49007752150189</c:v>
                </c:pt>
                <c:pt idx="731">
                  <c:v>103.49018598789654</c:v>
                </c:pt>
                <c:pt idx="732">
                  <c:v>103.49029445163295</c:v>
                </c:pt>
                <c:pt idx="733">
                  <c:v>103.49040291271113</c:v>
                </c:pt>
                <c:pt idx="734">
                  <c:v>103.49051137113111</c:v>
                </c:pt>
                <c:pt idx="735">
                  <c:v>103.49061982689297</c:v>
                </c:pt>
                <c:pt idx="736">
                  <c:v>103.49072827999669</c:v>
                </c:pt>
                <c:pt idx="737">
                  <c:v>103.49083673044233</c:v>
                </c:pt>
                <c:pt idx="738">
                  <c:v>103.49094517822994</c:v>
                </c:pt>
                <c:pt idx="739">
                  <c:v>103.49105362335953</c:v>
                </c:pt>
                <c:pt idx="740">
                  <c:v>103.49116206583115</c:v>
                </c:pt>
                <c:pt idx="741">
                  <c:v>103.49127050564483</c:v>
                </c:pt>
                <c:pt idx="742">
                  <c:v>103.49137894280062</c:v>
                </c:pt>
                <c:pt idx="743">
                  <c:v>103.49148737729855</c:v>
                </c:pt>
                <c:pt idx="744">
                  <c:v>103.49159580913863</c:v>
                </c:pt>
                <c:pt idx="745">
                  <c:v>103.49170423832095</c:v>
                </c:pt>
                <c:pt idx="746">
                  <c:v>103.4918126648455</c:v>
                </c:pt>
                <c:pt idx="747">
                  <c:v>103.49192108871232</c:v>
                </c:pt>
                <c:pt idx="748">
                  <c:v>103.49202950992147</c:v>
                </c:pt>
                <c:pt idx="749">
                  <c:v>103.49213792847296</c:v>
                </c:pt>
                <c:pt idx="750">
                  <c:v>103.49224634436683</c:v>
                </c:pt>
                <c:pt idx="751">
                  <c:v>103.49235475760312</c:v>
                </c:pt>
                <c:pt idx="752">
                  <c:v>103.49246316818187</c:v>
                </c:pt>
                <c:pt idx="753">
                  <c:v>103.49257157610313</c:v>
                </c:pt>
                <c:pt idx="754">
                  <c:v>103.4926799813669</c:v>
                </c:pt>
                <c:pt idx="755">
                  <c:v>103.49278838397326</c:v>
                </c:pt>
                <c:pt idx="756">
                  <c:v>103.49289678392222</c:v>
                </c:pt>
                <c:pt idx="757">
                  <c:v>103.4930051812138</c:v>
                </c:pt>
                <c:pt idx="758">
                  <c:v>103.49311357584806</c:v>
                </c:pt>
                <c:pt idx="759">
                  <c:v>103.49322196782504</c:v>
                </c:pt>
                <c:pt idx="760">
                  <c:v>103.49333035714476</c:v>
                </c:pt>
                <c:pt idx="761">
                  <c:v>103.49343874380726</c:v>
                </c:pt>
                <c:pt idx="762">
                  <c:v>103.49354712781256</c:v>
                </c:pt>
                <c:pt idx="763">
                  <c:v>103.49365550916073</c:v>
                </c:pt>
                <c:pt idx="764">
                  <c:v>103.4937638878518</c:v>
                </c:pt>
                <c:pt idx="765">
                  <c:v>103.49387226388578</c:v>
                </c:pt>
                <c:pt idx="766">
                  <c:v>103.49398063726271</c:v>
                </c:pt>
                <c:pt idx="767">
                  <c:v>103.49408900798265</c:v>
                </c:pt>
                <c:pt idx="768">
                  <c:v>103.49419737604562</c:v>
                </c:pt>
                <c:pt idx="769">
                  <c:v>103.49430574145165</c:v>
                </c:pt>
                <c:pt idx="770">
                  <c:v>103.4944141042008</c:v>
                </c:pt>
                <c:pt idx="771">
                  <c:v>103.49452246429308</c:v>
                </c:pt>
                <c:pt idx="772">
                  <c:v>103.49463082172853</c:v>
                </c:pt>
                <c:pt idx="773">
                  <c:v>103.49473917650721</c:v>
                </c:pt>
                <c:pt idx="774">
                  <c:v>103.49484752862914</c:v>
                </c:pt>
                <c:pt idx="775">
                  <c:v>103.49495587809433</c:v>
                </c:pt>
                <c:pt idx="776">
                  <c:v>103.49506422490285</c:v>
                </c:pt>
                <c:pt idx="777">
                  <c:v>103.49517256905473</c:v>
                </c:pt>
                <c:pt idx="778">
                  <c:v>103.49528091054998</c:v>
                </c:pt>
                <c:pt idx="779">
                  <c:v>103.49538924938868</c:v>
                </c:pt>
                <c:pt idx="780">
                  <c:v>103.49549758557082</c:v>
                </c:pt>
                <c:pt idx="781">
                  <c:v>103.49560591909646</c:v>
                </c:pt>
                <c:pt idx="782">
                  <c:v>103.49571424996566</c:v>
                </c:pt>
                <c:pt idx="783">
                  <c:v>103.49582257817841</c:v>
                </c:pt>
                <c:pt idx="784">
                  <c:v>103.49593090373477</c:v>
                </c:pt>
                <c:pt idx="785">
                  <c:v>103.49603922663478</c:v>
                </c:pt>
                <c:pt idx="786">
                  <c:v>103.49614754687845</c:v>
                </c:pt>
                <c:pt idx="787">
                  <c:v>103.49625586446584</c:v>
                </c:pt>
                <c:pt idx="788">
                  <c:v>103.49636417939698</c:v>
                </c:pt>
                <c:pt idx="789">
                  <c:v>103.49647249167191</c:v>
                </c:pt>
                <c:pt idx="790">
                  <c:v>103.49658080129065</c:v>
                </c:pt>
                <c:pt idx="791">
                  <c:v>103.49668910825325</c:v>
                </c:pt>
                <c:pt idx="792">
                  <c:v>103.49679741255974</c:v>
                </c:pt>
                <c:pt idx="793">
                  <c:v>103.49690571421017</c:v>
                </c:pt>
                <c:pt idx="794">
                  <c:v>103.49701401320456</c:v>
                </c:pt>
                <c:pt idx="795">
                  <c:v>103.49712230954295</c:v>
                </c:pt>
                <c:pt idx="796">
                  <c:v>103.49723060322538</c:v>
                </c:pt>
                <c:pt idx="797">
                  <c:v>103.49733889425187</c:v>
                </c:pt>
                <c:pt idx="798">
                  <c:v>103.49744718262247</c:v>
                </c:pt>
                <c:pt idx="799">
                  <c:v>103.4975554683372</c:v>
                </c:pt>
                <c:pt idx="800">
                  <c:v>103.49766375139613</c:v>
                </c:pt>
                <c:pt idx="801">
                  <c:v>103.49777203179929</c:v>
                </c:pt>
                <c:pt idx="802">
                  <c:v>103.49788030954667</c:v>
                </c:pt>
                <c:pt idx="803">
                  <c:v>103.49798858463834</c:v>
                </c:pt>
                <c:pt idx="804">
                  <c:v>103.49809685707433</c:v>
                </c:pt>
                <c:pt idx="805">
                  <c:v>103.49820512685469</c:v>
                </c:pt>
                <c:pt idx="806">
                  <c:v>103.49831339397944</c:v>
                </c:pt>
                <c:pt idx="807">
                  <c:v>103.49842165844862</c:v>
                </c:pt>
                <c:pt idx="808">
                  <c:v>103.49852992026226</c:v>
                </c:pt>
                <c:pt idx="809">
                  <c:v>103.49863817942041</c:v>
                </c:pt>
                <c:pt idx="810">
                  <c:v>103.4987464359231</c:v>
                </c:pt>
                <c:pt idx="811">
                  <c:v>103.49885468977034</c:v>
                </c:pt>
                <c:pt idx="812">
                  <c:v>103.49896294096222</c:v>
                </c:pt>
                <c:pt idx="813">
                  <c:v>103.49907118949872</c:v>
                </c:pt>
                <c:pt idx="814">
                  <c:v>103.49917943537992</c:v>
                </c:pt>
                <c:pt idx="815">
                  <c:v>103.49928767860582</c:v>
                </c:pt>
                <c:pt idx="816">
                  <c:v>103.49939591917649</c:v>
                </c:pt>
                <c:pt idx="817">
                  <c:v>103.49950415709195</c:v>
                </c:pt>
                <c:pt idx="818">
                  <c:v>103.4996123923522</c:v>
                </c:pt>
                <c:pt idx="819">
                  <c:v>103.49972062495735</c:v>
                </c:pt>
                <c:pt idx="820">
                  <c:v>103.49982885490738</c:v>
                </c:pt>
                <c:pt idx="821">
                  <c:v>103.49993708220234</c:v>
                </c:pt>
                <c:pt idx="822">
                  <c:v>103.50004530684227</c:v>
                </c:pt>
                <c:pt idx="823">
                  <c:v>103.5001535288272</c:v>
                </c:pt>
                <c:pt idx="824">
                  <c:v>103.50026174815717</c:v>
                </c:pt>
                <c:pt idx="825">
                  <c:v>103.5003699648322</c:v>
                </c:pt>
                <c:pt idx="826">
                  <c:v>103.50047817885236</c:v>
                </c:pt>
                <c:pt idx="827">
                  <c:v>103.50058639021766</c:v>
                </c:pt>
                <c:pt idx="828">
                  <c:v>103.50069459892813</c:v>
                </c:pt>
                <c:pt idx="829">
                  <c:v>103.50080280498383</c:v>
                </c:pt>
                <c:pt idx="830">
                  <c:v>103.50091100838479</c:v>
                </c:pt>
                <c:pt idx="831">
                  <c:v>103.50101920913104</c:v>
                </c:pt>
                <c:pt idx="832">
                  <c:v>103.50112740722261</c:v>
                </c:pt>
                <c:pt idx="833">
                  <c:v>103.50123560265955</c:v>
                </c:pt>
                <c:pt idx="834">
                  <c:v>103.50134379544188</c:v>
                </c:pt>
                <c:pt idx="835">
                  <c:v>103.50145198556964</c:v>
                </c:pt>
                <c:pt idx="836">
                  <c:v>103.50156017304288</c:v>
                </c:pt>
                <c:pt idx="837">
                  <c:v>103.50166835786162</c:v>
                </c:pt>
                <c:pt idx="838">
                  <c:v>103.50177654002589</c:v>
                </c:pt>
                <c:pt idx="839">
                  <c:v>103.50188471953575</c:v>
                </c:pt>
                <c:pt idx="840">
                  <c:v>103.50199289639122</c:v>
                </c:pt>
                <c:pt idx="841">
                  <c:v>103.50210107059235</c:v>
                </c:pt>
                <c:pt idx="842">
                  <c:v>103.50220924213913</c:v>
                </c:pt>
                <c:pt idx="843">
                  <c:v>103.50231741103165</c:v>
                </c:pt>
                <c:pt idx="844">
                  <c:v>103.50242557726993</c:v>
                </c:pt>
                <c:pt idx="845">
                  <c:v>103.50253374085399</c:v>
                </c:pt>
                <c:pt idx="846">
                  <c:v>103.50264190178389</c:v>
                </c:pt>
                <c:pt idx="847">
                  <c:v>103.50275006005964</c:v>
                </c:pt>
                <c:pt idx="848">
                  <c:v>103.50285821568129</c:v>
                </c:pt>
                <c:pt idx="849">
                  <c:v>103.50296636864887</c:v>
                </c:pt>
                <c:pt idx="850">
                  <c:v>103.50307451896244</c:v>
                </c:pt>
                <c:pt idx="851">
                  <c:v>103.50318266662201</c:v>
                </c:pt>
                <c:pt idx="852">
                  <c:v>103.50329081162762</c:v>
                </c:pt>
                <c:pt idx="853">
                  <c:v>103.50339895397931</c:v>
                </c:pt>
                <c:pt idx="854">
                  <c:v>103.50350709367711</c:v>
                </c:pt>
                <c:pt idx="855">
                  <c:v>103.50361523072107</c:v>
                </c:pt>
                <c:pt idx="856">
                  <c:v>103.5037233651112</c:v>
                </c:pt>
                <c:pt idx="857">
                  <c:v>103.50383149684757</c:v>
                </c:pt>
                <c:pt idx="858">
                  <c:v>103.50393962593019</c:v>
                </c:pt>
                <c:pt idx="859">
                  <c:v>103.5040477523591</c:v>
                </c:pt>
                <c:pt idx="860">
                  <c:v>103.50415587613433</c:v>
                </c:pt>
                <c:pt idx="861">
                  <c:v>103.50426399725595</c:v>
                </c:pt>
                <c:pt idx="862">
                  <c:v>103.50437211572395</c:v>
                </c:pt>
                <c:pt idx="863">
                  <c:v>103.50448023153839</c:v>
                </c:pt>
                <c:pt idx="864">
                  <c:v>103.50458834469931</c:v>
                </c:pt>
                <c:pt idx="865">
                  <c:v>103.50469645520671</c:v>
                </c:pt>
                <c:pt idx="866">
                  <c:v>103.50480456306069</c:v>
                </c:pt>
                <c:pt idx="867">
                  <c:v>103.50491266826124</c:v>
                </c:pt>
                <c:pt idx="868">
                  <c:v>103.5050207708084</c:v>
                </c:pt>
                <c:pt idx="869">
                  <c:v>103.50512887070221</c:v>
                </c:pt>
                <c:pt idx="870">
                  <c:v>103.50523696794271</c:v>
                </c:pt>
                <c:pt idx="871">
                  <c:v>103.50534506252993</c:v>
                </c:pt>
                <c:pt idx="872">
                  <c:v>103.50545315446391</c:v>
                </c:pt>
                <c:pt idx="873">
                  <c:v>103.50556124374468</c:v>
                </c:pt>
                <c:pt idx="874">
                  <c:v>103.50566933037229</c:v>
                </c:pt>
                <c:pt idx="875">
                  <c:v>103.50577741434677</c:v>
                </c:pt>
                <c:pt idx="876">
                  <c:v>103.50588549566814</c:v>
                </c:pt>
                <c:pt idx="877">
                  <c:v>103.50599357433644</c:v>
                </c:pt>
                <c:pt idx="878">
                  <c:v>103.50610165035174</c:v>
                </c:pt>
                <c:pt idx="879">
                  <c:v>103.50620972371402</c:v>
                </c:pt>
                <c:pt idx="880">
                  <c:v>103.50631779442335</c:v>
                </c:pt>
                <c:pt idx="881">
                  <c:v>103.50642586247977</c:v>
                </c:pt>
                <c:pt idx="882">
                  <c:v>103.50653392788331</c:v>
                </c:pt>
                <c:pt idx="883">
                  <c:v>103.50664199063398</c:v>
                </c:pt>
                <c:pt idx="884">
                  <c:v>103.50675005073187</c:v>
                </c:pt>
                <c:pt idx="885">
                  <c:v>103.50685810817696</c:v>
                </c:pt>
                <c:pt idx="886">
                  <c:v>103.50696616296932</c:v>
                </c:pt>
                <c:pt idx="887">
                  <c:v>103.50707421510897</c:v>
                </c:pt>
                <c:pt idx="888">
                  <c:v>103.50718226459595</c:v>
                </c:pt>
                <c:pt idx="889">
                  <c:v>103.50729031143031</c:v>
                </c:pt>
                <c:pt idx="890">
                  <c:v>103.50739835561208</c:v>
                </c:pt>
                <c:pt idx="891">
                  <c:v>103.50750639714127</c:v>
                </c:pt>
                <c:pt idx="892">
                  <c:v>103.50761443601795</c:v>
                </c:pt>
                <c:pt idx="893">
                  <c:v>103.50772247224214</c:v>
                </c:pt>
                <c:pt idx="894">
                  <c:v>103.50783050581386</c:v>
                </c:pt>
                <c:pt idx="895">
                  <c:v>103.50793853673316</c:v>
                </c:pt>
                <c:pt idx="896">
                  <c:v>103.5080465650001</c:v>
                </c:pt>
                <c:pt idx="897">
                  <c:v>103.50815459061469</c:v>
                </c:pt>
                <c:pt idx="898">
                  <c:v>103.50826261357696</c:v>
                </c:pt>
                <c:pt idx="899">
                  <c:v>103.50837063388697</c:v>
                </c:pt>
                <c:pt idx="900">
                  <c:v>103.50847865154473</c:v>
                </c:pt>
                <c:pt idx="901">
                  <c:v>103.5085866665503</c:v>
                </c:pt>
                <c:pt idx="902">
                  <c:v>103.50869467890369</c:v>
                </c:pt>
                <c:pt idx="903">
                  <c:v>103.50880268860496</c:v>
                </c:pt>
                <c:pt idx="904">
                  <c:v>103.50891069565412</c:v>
                </c:pt>
                <c:pt idx="905">
                  <c:v>103.50901870005123</c:v>
                </c:pt>
                <c:pt idx="906">
                  <c:v>103.50912670179632</c:v>
                </c:pt>
                <c:pt idx="907">
                  <c:v>103.50923470088941</c:v>
                </c:pt>
                <c:pt idx="908">
                  <c:v>103.50934269733054</c:v>
                </c:pt>
                <c:pt idx="909">
                  <c:v>103.50945069111978</c:v>
                </c:pt>
                <c:pt idx="910">
                  <c:v>103.50955868225712</c:v>
                </c:pt>
                <c:pt idx="911">
                  <c:v>103.50966667074263</c:v>
                </c:pt>
                <c:pt idx="912">
                  <c:v>103.50977465657631</c:v>
                </c:pt>
                <c:pt idx="913">
                  <c:v>103.50988263975825</c:v>
                </c:pt>
                <c:pt idx="914">
                  <c:v>103.50999062028843</c:v>
                </c:pt>
                <c:pt idx="915">
                  <c:v>103.51009859816691</c:v>
                </c:pt>
                <c:pt idx="916">
                  <c:v>103.51020657339372</c:v>
                </c:pt>
                <c:pt idx="917">
                  <c:v>103.5103145459689</c:v>
                </c:pt>
                <c:pt idx="918">
                  <c:v>103.51042251589251</c:v>
                </c:pt>
                <c:pt idx="919">
                  <c:v>103.51053048316454</c:v>
                </c:pt>
                <c:pt idx="920">
                  <c:v>103.51063844778506</c:v>
                </c:pt>
                <c:pt idx="921">
                  <c:v>103.51074640975409</c:v>
                </c:pt>
                <c:pt idx="922">
                  <c:v>103.51085436907165</c:v>
                </c:pt>
                <c:pt idx="923">
                  <c:v>103.51096232573781</c:v>
                </c:pt>
                <c:pt idx="924">
                  <c:v>103.51107027975259</c:v>
                </c:pt>
                <c:pt idx="925">
                  <c:v>103.51117823111603</c:v>
                </c:pt>
                <c:pt idx="926">
                  <c:v>103.51128617982816</c:v>
                </c:pt>
                <c:pt idx="927">
                  <c:v>103.51139412588901</c:v>
                </c:pt>
                <c:pt idx="928">
                  <c:v>103.51150206929863</c:v>
                </c:pt>
                <c:pt idx="929">
                  <c:v>103.51161001005705</c:v>
                </c:pt>
                <c:pt idx="930">
                  <c:v>103.51171794816432</c:v>
                </c:pt>
                <c:pt idx="931">
                  <c:v>103.51182588362045</c:v>
                </c:pt>
                <c:pt idx="932">
                  <c:v>103.51193381642548</c:v>
                </c:pt>
                <c:pt idx="933">
                  <c:v>103.51204174657944</c:v>
                </c:pt>
                <c:pt idx="934">
                  <c:v>103.51214967408241</c:v>
                </c:pt>
                <c:pt idx="935">
                  <c:v>103.51225759893438</c:v>
                </c:pt>
                <c:pt idx="936">
                  <c:v>103.51236552113541</c:v>
                </c:pt>
                <c:pt idx="937">
                  <c:v>103.51247344068551</c:v>
                </c:pt>
                <c:pt idx="938">
                  <c:v>103.51258135758475</c:v>
                </c:pt>
                <c:pt idx="939">
                  <c:v>103.51268927183312</c:v>
                </c:pt>
                <c:pt idx="940">
                  <c:v>103.51279718343071</c:v>
                </c:pt>
                <c:pt idx="941">
                  <c:v>103.51290509237751</c:v>
                </c:pt>
                <c:pt idx="942">
                  <c:v>103.51301299867359</c:v>
                </c:pt>
                <c:pt idx="943">
                  <c:v>103.51312090231897</c:v>
                </c:pt>
                <c:pt idx="944">
                  <c:v>103.51322880331368</c:v>
                </c:pt>
                <c:pt idx="945">
                  <c:v>103.51333670165776</c:v>
                </c:pt>
                <c:pt idx="946">
                  <c:v>103.51344459735125</c:v>
                </c:pt>
                <c:pt idx="947">
                  <c:v>103.51355249039419</c:v>
                </c:pt>
                <c:pt idx="948">
                  <c:v>103.51366038078662</c:v>
                </c:pt>
                <c:pt idx="949">
                  <c:v>103.51376826852854</c:v>
                </c:pt>
                <c:pt idx="950">
                  <c:v>103.51387615362003</c:v>
                </c:pt>
                <c:pt idx="951">
                  <c:v>103.5139840360611</c:v>
                </c:pt>
                <c:pt idx="952">
                  <c:v>103.51409191585179</c:v>
                </c:pt>
                <c:pt idx="953">
                  <c:v>103.51419979299214</c:v>
                </c:pt>
                <c:pt idx="954">
                  <c:v>103.5143076674822</c:v>
                </c:pt>
                <c:pt idx="955">
                  <c:v>103.51441553932199</c:v>
                </c:pt>
                <c:pt idx="956">
                  <c:v>103.51452340851152</c:v>
                </c:pt>
                <c:pt idx="957">
                  <c:v>103.51463127505087</c:v>
                </c:pt>
                <c:pt idx="958">
                  <c:v>103.51473913894006</c:v>
                </c:pt>
                <c:pt idx="959">
                  <c:v>103.5148470001791</c:v>
                </c:pt>
                <c:pt idx="960">
                  <c:v>103.51495485876809</c:v>
                </c:pt>
                <c:pt idx="961">
                  <c:v>103.515062714707</c:v>
                </c:pt>
                <c:pt idx="962">
                  <c:v>103.51517056799588</c:v>
                </c:pt>
                <c:pt idx="963">
                  <c:v>103.51527841863479</c:v>
                </c:pt>
                <c:pt idx="964">
                  <c:v>103.51538626662376</c:v>
                </c:pt>
                <c:pt idx="965">
                  <c:v>103.51549411196282</c:v>
                </c:pt>
                <c:pt idx="966">
                  <c:v>103.51560195465198</c:v>
                </c:pt>
                <c:pt idx="967">
                  <c:v>103.51570979469133</c:v>
                </c:pt>
                <c:pt idx="968">
                  <c:v>103.51581763208085</c:v>
                </c:pt>
                <c:pt idx="969">
                  <c:v>103.51592546682062</c:v>
                </c:pt>
                <c:pt idx="970">
                  <c:v>103.51603329891066</c:v>
                </c:pt>
                <c:pt idx="971">
                  <c:v>103.51614112835098</c:v>
                </c:pt>
                <c:pt idx="972">
                  <c:v>103.51624895514166</c:v>
                </c:pt>
                <c:pt idx="973">
                  <c:v>103.51635677928272</c:v>
                </c:pt>
                <c:pt idx="974">
                  <c:v>103.51646460077417</c:v>
                </c:pt>
                <c:pt idx="975">
                  <c:v>103.51657241961607</c:v>
                </c:pt>
                <c:pt idx="976">
                  <c:v>103.51668023580845</c:v>
                </c:pt>
                <c:pt idx="977">
                  <c:v>103.51678804935136</c:v>
                </c:pt>
                <c:pt idx="978">
                  <c:v>103.51689586024482</c:v>
                </c:pt>
                <c:pt idx="979">
                  <c:v>103.51700366848885</c:v>
                </c:pt>
                <c:pt idx="980">
                  <c:v>103.51711147408353</c:v>
                </c:pt>
                <c:pt idx="981">
                  <c:v>103.51721927702886</c:v>
                </c:pt>
                <c:pt idx="982">
                  <c:v>103.51732707732488</c:v>
                </c:pt>
                <c:pt idx="983">
                  <c:v>103.51743487497164</c:v>
                </c:pt>
                <c:pt idx="984">
                  <c:v>103.51754266996917</c:v>
                </c:pt>
                <c:pt idx="985">
                  <c:v>103.5176504623175</c:v>
                </c:pt>
                <c:pt idx="986">
                  <c:v>103.51775825201668</c:v>
                </c:pt>
                <c:pt idx="987">
                  <c:v>103.51786603906673</c:v>
                </c:pt>
                <c:pt idx="988">
                  <c:v>103.5179738234677</c:v>
                </c:pt>
                <c:pt idx="989">
                  <c:v>103.51808160521961</c:v>
                </c:pt>
                <c:pt idx="990">
                  <c:v>103.5181893843225</c:v>
                </c:pt>
                <c:pt idx="991">
                  <c:v>103.5182971607764</c:v>
                </c:pt>
                <c:pt idx="992">
                  <c:v>103.51840493458135</c:v>
                </c:pt>
                <c:pt idx="993">
                  <c:v>103.51851270573741</c:v>
                </c:pt>
                <c:pt idx="994">
                  <c:v>103.51862047424459</c:v>
                </c:pt>
                <c:pt idx="995">
                  <c:v>103.51872824010292</c:v>
                </c:pt>
                <c:pt idx="996">
                  <c:v>103.51883600331247</c:v>
                </c:pt>
                <c:pt idx="997">
                  <c:v>103.51894376387324</c:v>
                </c:pt>
                <c:pt idx="998">
                  <c:v>103.51905152178529</c:v>
                </c:pt>
                <c:pt idx="999">
                  <c:v>103.51915927704863</c:v>
                </c:pt>
                <c:pt idx="1000">
                  <c:v>103.51926702966333</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Calculs!$AG$4:$AG$1004</c:f>
              <c:numCache>
                <c:formatCode>0.00</c:formatCode>
                <c:ptCount val="1001"/>
                <c:pt idx="0">
                  <c:v>0</c:v>
                </c:pt>
                <c:pt idx="1">
                  <c:v>-27.846348086071735</c:v>
                </c:pt>
                <c:pt idx="2">
                  <c:v>-27.776930371086376</c:v>
                </c:pt>
                <c:pt idx="3">
                  <c:v>-27.707825224796544</c:v>
                </c:pt>
                <c:pt idx="4">
                  <c:v>-27.639030754431545</c:v>
                </c:pt>
                <c:pt idx="5">
                  <c:v>-27.570545081507682</c:v>
                </c:pt>
                <c:pt idx="6">
                  <c:v>-27.50236634169806</c:v>
                </c:pt>
                <c:pt idx="7">
                  <c:v>-27.434492684703883</c:v>
                </c:pt>
                <c:pt idx="8">
                  <c:v>-27.366922274126999</c:v>
                </c:pt>
                <c:pt idx="9">
                  <c:v>-27.29965328734388</c:v>
                </c:pt>
                <c:pt idx="10">
                  <c:v>-27.232683915380914</c:v>
                </c:pt>
                <c:pt idx="11">
                  <c:v>-27.166331088782737</c:v>
                </c:pt>
                <c:pt idx="12">
                  <c:v>-27.100586639571674</c:v>
                </c:pt>
                <c:pt idx="13">
                  <c:v>-27.035123747229534</c:v>
                </c:pt>
                <c:pt idx="14">
                  <c:v>-26.969940819831521</c:v>
                </c:pt>
                <c:pt idx="15">
                  <c:v>-26.905036276741132</c:v>
                </c:pt>
                <c:pt idx="16">
                  <c:v>-26.840408548513203</c:v>
                </c:pt>
                <c:pt idx="17">
                  <c:v>-26.776056076798071</c:v>
                </c:pt>
                <c:pt idx="18">
                  <c:v>-26.711977314246603</c:v>
                </c:pt>
                <c:pt idx="19">
                  <c:v>-26.648170724416207</c:v>
                </c:pt>
                <c:pt idx="20">
                  <c:v>-26.584634781677792</c:v>
                </c:pt>
                <c:pt idx="21">
                  <c:v>-26.521208502115968</c:v>
                </c:pt>
                <c:pt idx="22">
                  <c:v>-26.457893467231766</c:v>
                </c:pt>
                <c:pt idx="23">
                  <c:v>-26.394850708337749</c:v>
                </c:pt>
                <c:pt idx="24">
                  <c:v>-26.332078664040392</c:v>
                </c:pt>
                <c:pt idx="25">
                  <c:v>-26.269575784126722</c:v>
                </c:pt>
                <c:pt idx="26">
                  <c:v>-26.207340529467537</c:v>
                </c:pt>
                <c:pt idx="27">
                  <c:v>-26.145371371921527</c:v>
                </c:pt>
                <c:pt idx="28">
                  <c:v>-26.083666794240425</c:v>
                </c:pt>
                <c:pt idx="29">
                  <c:v>-26.022225289975019</c:v>
                </c:pt>
                <c:pt idx="30">
                  <c:v>-25.961045363382262</c:v>
                </c:pt>
                <c:pt idx="31">
                  <c:v>-25.900125529333106</c:v>
                </c:pt>
                <c:pt idx="32">
                  <c:v>-25.839464313221448</c:v>
                </c:pt>
                <c:pt idx="33">
                  <c:v>-25.779060250873876</c:v>
                </c:pt>
                <c:pt idx="34">
                  <c:v>-25.718911888460298</c:v>
                </c:pt>
                <c:pt idx="35">
                  <c:v>-25.659017782405591</c:v>
                </c:pt>
                <c:pt idx="36">
                  <c:v>-25.599376499301975</c:v>
                </c:pt>
                <c:pt idx="37">
                  <c:v>-25.539986615822336</c:v>
                </c:pt>
                <c:pt idx="38">
                  <c:v>-25.480846718634396</c:v>
                </c:pt>
                <c:pt idx="39">
                  <c:v>-25.42195540431576</c:v>
                </c:pt>
                <c:pt idx="40">
                  <c:v>-25.363311279269716</c:v>
                </c:pt>
                <c:pt idx="41">
                  <c:v>-25.30491295964196</c:v>
                </c:pt>
                <c:pt idx="42">
                  <c:v>-25.246759071238102</c:v>
                </c:pt>
                <c:pt idx="43">
                  <c:v>-25.188848249441961</c:v>
                </c:pt>
                <c:pt idx="44">
                  <c:v>-25.131179139134687</c:v>
                </c:pt>
                <c:pt idx="45">
                  <c:v>-25.073750394614748</c:v>
                </c:pt>
                <c:pt idx="46">
                  <c:v>-25.01656067951847</c:v>
                </c:pt>
                <c:pt idx="47">
                  <c:v>-24.959608666741687</c:v>
                </c:pt>
                <c:pt idx="48">
                  <c:v>-24.902893038361878</c:v>
                </c:pt>
                <c:pt idx="49">
                  <c:v>-24.846412485561153</c:v>
                </c:pt>
                <c:pt idx="50">
                  <c:v>-24.790165708550084</c:v>
                </c:pt>
                <c:pt idx="51">
                  <c:v>-24.734151416492104</c:v>
                </c:pt>
                <c:pt idx="52">
                  <c:v>-24.678368327428778</c:v>
                </c:pt>
                <c:pt idx="53">
                  <c:v>-24.622815168205744</c:v>
                </c:pt>
                <c:pt idx="54">
                  <c:v>-24.567490674399373</c:v>
                </c:pt>
                <c:pt idx="55">
                  <c:v>-24.512393590244123</c:v>
                </c:pt>
                <c:pt idx="56">
                  <c:v>-24.457522668560628</c:v>
                </c:pt>
                <c:pt idx="57">
                  <c:v>-24.402876670684467</c:v>
                </c:pt>
                <c:pt idx="58">
                  <c:v>-24.348454366395611</c:v>
                </c:pt>
                <c:pt idx="59">
                  <c:v>-24.294254533848537</c:v>
                </c:pt>
                <c:pt idx="60">
                  <c:v>-24.240275959503052</c:v>
                </c:pt>
                <c:pt idx="61">
                  <c:v>-24.186517438055731</c:v>
                </c:pt>
                <c:pt idx="62">
                  <c:v>-24.132977772372062</c:v>
                </c:pt>
                <c:pt idx="63">
                  <c:v>-24.079655773419177</c:v>
                </c:pt>
                <c:pt idx="64">
                  <c:v>-24.026550260199311</c:v>
                </c:pt>
                <c:pt idx="65">
                  <c:v>-23.97366005968377</c:v>
                </c:pt>
                <c:pt idx="66">
                  <c:v>-23.920984006747663</c:v>
                </c:pt>
                <c:pt idx="67">
                  <c:v>-23.868520944105192</c:v>
                </c:pt>
                <c:pt idx="68">
                  <c:v>-23.816269722245501</c:v>
                </c:pt>
                <c:pt idx="69">
                  <c:v>-23.764229199369229</c:v>
                </c:pt>
                <c:pt idx="70">
                  <c:v>-23.712398241325623</c:v>
                </c:pt>
                <c:pt idx="71">
                  <c:v>-23.66077572155023</c:v>
                </c:pt>
                <c:pt idx="72">
                  <c:v>-23.60936052100319</c:v>
                </c:pt>
                <c:pt idx="73">
                  <c:v>-23.558151528108105</c:v>
                </c:pt>
                <c:pt idx="74">
                  <c:v>-23.507147638691489</c:v>
                </c:pt>
                <c:pt idx="75">
                  <c:v>-23.45634775592282</c:v>
                </c:pt>
                <c:pt idx="76">
                  <c:v>-23.405750790255055</c:v>
                </c:pt>
                <c:pt idx="77">
                  <c:v>-23.355355659365827</c:v>
                </c:pt>
                <c:pt idx="78">
                  <c:v>-23.305161288099072</c:v>
                </c:pt>
                <c:pt idx="79">
                  <c:v>-23.255166608407325</c:v>
                </c:pt>
                <c:pt idx="80">
                  <c:v>-23.20537055929443</c:v>
                </c:pt>
                <c:pt idx="81">
                  <c:v>-23.155772086758873</c:v>
                </c:pt>
                <c:pt idx="82">
                  <c:v>-23.106370143737625</c:v>
                </c:pt>
                <c:pt idx="83">
                  <c:v>-23.057163690050441</c:v>
                </c:pt>
                <c:pt idx="84">
                  <c:v>-23.008151692344782</c:v>
                </c:pt>
                <c:pt idx="85">
                  <c:v>-22.959333124041159</c:v>
                </c:pt>
                <c:pt idx="86">
                  <c:v>-22.910706965279012</c:v>
                </c:pt>
                <c:pt idx="87">
                  <c:v>-22.862272202863121</c:v>
                </c:pt>
                <c:pt idx="88">
                  <c:v>-22.814027830210456</c:v>
                </c:pt>
                <c:pt idx="89">
                  <c:v>-22.765972847297533</c:v>
                </c:pt>
                <c:pt idx="90">
                  <c:v>-22.718106260608316</c:v>
                </c:pt>
                <c:pt idx="91">
                  <c:v>-22.670427083082473</c:v>
                </c:pt>
                <c:pt idx="92">
                  <c:v>-22.622934334064212</c:v>
                </c:pt>
                <c:pt idx="93">
                  <c:v>-22.57562703925154</c:v>
                </c:pt>
                <c:pt idx="94">
                  <c:v>-22.528504230646043</c:v>
                </c:pt>
                <c:pt idx="95">
                  <c:v>-22.481564946502978</c:v>
                </c:pt>
                <c:pt idx="96">
                  <c:v>-22.434808231282034</c:v>
                </c:pt>
                <c:pt idx="97">
                  <c:v>-22.388233135598334</c:v>
                </c:pt>
                <c:pt idx="98">
                  <c:v>-22.341838716174003</c:v>
                </c:pt>
                <c:pt idx="99">
                  <c:v>-22.29562403579019</c:v>
                </c:pt>
                <c:pt idx="100">
                  <c:v>-22.249588163239423</c:v>
                </c:pt>
                <c:pt idx="101">
                  <c:v>-22.20373017327848</c:v>
                </c:pt>
                <c:pt idx="102">
                  <c:v>-21.750835579210836</c:v>
                </c:pt>
                <c:pt idx="103">
                  <c:v>-21.315115178435576</c:v>
                </c:pt>
                <c:pt idx="104">
                  <c:v>-20.895704471856089</c:v>
                </c:pt>
                <c:pt idx="105">
                  <c:v>-20.491792048737999</c:v>
                </c:pt>
                <c:pt idx="106">
                  <c:v>-20.102615615990814</c:v>
                </c:pt>
                <c:pt idx="107">
                  <c:v>-19.7274583641418</c:v>
                </c:pt>
                <c:pt idx="108">
                  <c:v>-19.365645637137003</c:v>
                </c:pt>
                <c:pt idx="109">
                  <c:v>-19.016541876630452</c:v>
                </c:pt>
                <c:pt idx="110">
                  <c:v>-18.679547814527737</c:v>
                </c:pt>
                <c:pt idx="111">
                  <c:v>-18.354097890289218</c:v>
                </c:pt>
                <c:pt idx="112">
                  <c:v>-18.039657871917036</c:v>
                </c:pt>
                <c:pt idx="113">
                  <c:v>-17.735722661689429</c:v>
                </c:pt>
                <c:pt idx="114">
                  <c:v>-17.441814269600286</c:v>
                </c:pt>
                <c:pt idx="115">
                  <c:v>-17.157479939140607</c:v>
                </c:pt>
                <c:pt idx="116">
                  <c:v>-16.882290411548905</c:v>
                </c:pt>
                <c:pt idx="117">
                  <c:v>-16.615838315980383</c:v>
                </c:pt>
                <c:pt idx="118">
                  <c:v>-16.357736674220988</c:v>
                </c:pt>
                <c:pt idx="119">
                  <c:v>-16.107617509617874</c:v>
                </c:pt>
                <c:pt idx="120">
                  <c:v>-15.865130550828233</c:v>
                </c:pt>
                <c:pt idx="121">
                  <c:v>-15.629942021815801</c:v>
                </c:pt>
                <c:pt idx="122">
                  <c:v>-15.401733510260497</c:v>
                </c:pt>
                <c:pt idx="123">
                  <c:v>-15.180200907200868</c:v>
                </c:pt>
                <c:pt idx="124">
                  <c:v>-14.965053411310233</c:v>
                </c:pt>
                <c:pt idx="125">
                  <c:v>-14.756012591722481</c:v>
                </c:pt>
                <c:pt idx="126">
                  <c:v>-14.552811503779665</c:v>
                </c:pt>
                <c:pt idx="127">
                  <c:v>-14.355193852475416</c:v>
                </c:pt>
                <c:pt idx="128">
                  <c:v>-14.162913198721711</c:v>
                </c:pt>
                <c:pt idx="129">
                  <c:v>-13.975732203875026</c:v>
                </c:pt>
                <c:pt idx="130">
                  <c:v>-13.793421908225762</c:v>
                </c:pt>
                <c:pt idx="131">
                  <c:v>-13.615761039384491</c:v>
                </c:pt>
                <c:pt idx="132">
                  <c:v>-13.442535346693532</c:v>
                </c:pt>
                <c:pt idx="133">
                  <c:v>-13.273536957954255</c:v>
                </c:pt>
                <c:pt idx="134">
                  <c:v>-13.108563754891669</c:v>
                </c:pt>
                <c:pt idx="135">
                  <c:v>-12.947418763880158</c:v>
                </c:pt>
                <c:pt idx="136">
                  <c:v>-12.789909558528425</c:v>
                </c:pt>
                <c:pt idx="137">
                  <c:v>-12.635847670770136</c:v>
                </c:pt>
                <c:pt idx="138">
                  <c:v>-12.485048007129365</c:v>
                </c:pt>
                <c:pt idx="139">
                  <c:v>-12.337328266828752</c:v>
                </c:pt>
                <c:pt idx="140">
                  <c:v>-12.192508358383808</c:v>
                </c:pt>
                <c:pt idx="141">
                  <c:v>-12.050409811280012</c:v>
                </c:pt>
                <c:pt idx="142">
                  <c:v>-11.910855179262157</c:v>
                </c:pt>
                <c:pt idx="143">
                  <c:v>-11.773667431678414</c:v>
                </c:pt>
                <c:pt idx="144">
                  <c:v>-11.638669329217674</c:v>
                </c:pt>
                <c:pt idx="145">
                  <c:v>-11.505682780259708</c:v>
                </c:pt>
                <c:pt idx="146">
                  <c:v>-11.374528173927553</c:v>
                </c:pt>
                <c:pt idx="147">
                  <c:v>-11.245023685794413</c:v>
                </c:pt>
                <c:pt idx="148">
                  <c:v>-11.116984552059689</c:v>
                </c:pt>
                <c:pt idx="149">
                  <c:v>-10.99022230787811</c:v>
                </c:pt>
                <c:pt idx="150">
                  <c:v>-10.864543985413404</c:v>
                </c:pt>
                <c:pt idx="151">
                  <c:v>-10.739751267106747</c:v>
                </c:pt>
                <c:pt idx="152">
                  <c:v>-10.615639589618681</c:v>
                </c:pt>
                <c:pt idx="153">
                  <c:v>-10.49199719394421</c:v>
                </c:pt>
                <c:pt idx="154">
                  <c:v>-10.368604117344033</c:v>
                </c:pt>
                <c:pt idx="155">
                  <c:v>-10.245231123017941</c:v>
                </c:pt>
                <c:pt idx="156">
                  <c:v>-10.121638563917537</c:v>
                </c:pt>
                <c:pt idx="157">
                  <c:v>-9.9975751778142179</c:v>
                </c:pt>
                <c:pt idx="158">
                  <c:v>-9.8727768117806907</c:v>
                </c:pt>
                <c:pt idx="159">
                  <c:v>-9.7469650757032262</c:v>
                </c:pt>
                <c:pt idx="160">
                  <c:v>-9.6198459264330207</c:v>
                </c:pt>
                <c:pt idx="161">
                  <c:v>-9.4911081868491056</c:v>
                </c:pt>
                <c:pt idx="162">
                  <c:v>-9.3604220076130744</c:v>
                </c:pt>
                <c:pt idx="163">
                  <c:v>-9.227437283951339</c:v>
                </c:pt>
                <c:pt idx="164">
                  <c:v>-9.0917820456451857</c:v>
                </c:pt>
                <c:pt idx="165">
                  <c:v>-8.9530608458215433</c:v>
                </c:pt>
                <c:pt idx="166">
                  <c:v>-8.8108531834366275</c:v>
                </c:pt>
                <c:pt idx="167">
                  <c:v>-8.6647120058799256</c:v>
                </c:pt>
                <c:pt idx="168">
                  <c:v>-8.5141623522692989</c:v>
                </c:pt>
                <c:pt idx="169">
                  <c:v>-8.3587002151287741</c:v>
                </c:pt>
                <c:pt idx="170">
                  <c:v>-8.1977917185707341</c:v>
                </c:pt>
                <c:pt idx="171">
                  <c:v>-8.0308727350809939</c:v>
                </c:pt>
                <c:pt idx="172">
                  <c:v>-7.8573490905861672</c:v>
                </c:pt>
                <c:pt idx="173">
                  <c:v>-7.6765975384296619</c:v>
                </c:pt>
                <c:pt idx="174">
                  <c:v>-7.4879677164999832</c:v>
                </c:pt>
                <c:pt idx="175">
                  <c:v>-7.2907853366859143</c:v>
                </c:pt>
                <c:pt idx="176">
                  <c:v>-7.0843568898055427</c:v>
                </c:pt>
                <c:pt idx="177">
                  <c:v>-6.8679761786966074</c:v>
                </c:pt>
                <c:pt idx="178">
                  <c:v>-6.6409330122918728</c:v>
                </c:pt>
                <c:pt idx="179">
                  <c:v>-6.4025243975122015</c:v>
                </c:pt>
                <c:pt idx="180">
                  <c:v>-6.1520685450985786</c:v>
                </c:pt>
                <c:pt idx="181">
                  <c:v>-5.8889219497509622</c:v>
                </c:pt>
                <c:pt idx="182">
                  <c:v>-5.6124997026755974</c:v>
                </c:pt>
                <c:pt idx="183">
                  <c:v>-5.3222990344574876</c:v>
                </c:pt>
                <c:pt idx="184">
                  <c:v>-5.0179258587724824</c:v>
                </c:pt>
                <c:pt idx="185">
                  <c:v>-4.6991237886149566</c:v>
                </c:pt>
                <c:pt idx="186">
                  <c:v>-4.3658047311086161</c:v>
                </c:pt>
                <c:pt idx="187">
                  <c:v>-4.0180797523418779</c:v>
                </c:pt>
                <c:pt idx="188">
                  <c:v>-3.6562884745589757</c:v>
                </c:pt>
                <c:pt idx="189">
                  <c:v>-3.2810248775363542</c:v>
                </c:pt>
                <c:pt idx="190">
                  <c:v>-2.8931570938552991</c:v>
                </c:pt>
                <c:pt idx="191">
                  <c:v>-2.4938386933183914</c:v>
                </c:pt>
                <c:pt idx="192">
                  <c:v>-2.0845091204516959</c:v>
                </c:pt>
                <c:pt idx="193">
                  <c:v>-1.6668814342224811</c:v>
                </c:pt>
                <c:pt idx="194">
                  <c:v>-1.2429163117972575</c:v>
                </c:pt>
                <c:pt idx="195">
                  <c:v>-0.81478237081115557</c:v>
                </c:pt>
                <c:pt idx="196">
                  <c:v>-0.38480412546172893</c:v>
                </c:pt>
                <c:pt idx="197">
                  <c:v>4.459984487108265E-2</c:v>
                </c:pt>
                <c:pt idx="198">
                  <c:v>0.47098486199046408</c:v>
                </c:pt>
                <c:pt idx="199">
                  <c:v>0.89194989256616797</c:v>
                </c:pt>
                <c:pt idx="200">
                  <c:v>1.3052044992002412</c:v>
                </c:pt>
                <c:pt idx="201">
                  <c:v>1.7086287483532674</c:v>
                </c:pt>
                <c:pt idx="202">
                  <c:v>2.1003226189734927</c:v>
                </c:pt>
                <c:pt idx="203">
                  <c:v>2.4786425870467781</c:v>
                </c:pt>
                <c:pt idx="204">
                  <c:v>2.842224344282462</c:v>
                </c:pt>
                <c:pt idx="205">
                  <c:v>3.1899918531910507</c:v>
                </c:pt>
                <c:pt idx="206">
                  <c:v>3.5211539883009673</c:v>
                </c:pt>
                <c:pt idx="207">
                  <c:v>3.8351907641231877</c:v>
                </c:pt>
                <c:pt idx="208">
                  <c:v>4.1318315692765131</c:v>
                </c:pt>
                <c:pt idx="209">
                  <c:v>4.4110279339982634</c:v>
                </c:pt>
                <c:pt idx="210">
                  <c:v>4.6729232150121884</c:v>
                </c:pt>
                <c:pt idx="211">
                  <c:v>4.917821265810125</c:v>
                </c:pt>
                <c:pt idx="212">
                  <c:v>5.1461557509272735</c:v>
                </c:pt>
                <c:pt idx="213">
                  <c:v>5.3584613273097155</c:v>
                </c:pt>
                <c:pt idx="214">
                  <c:v>5.5553475042788127</c:v>
                </c:pt>
                <c:pt idx="215">
                  <c:v>5.7374756370847813</c:v>
                </c:pt>
                <c:pt idx="216">
                  <c:v>5.9055392224400149</c:v>
                </c:pt>
                <c:pt idx="217">
                  <c:v>6.0602474501474388</c:v>
                </c:pt>
                <c:pt idx="218">
                  <c:v>6.2023118172450227</c:v>
                </c:pt>
                <c:pt idx="219">
                  <c:v>6.3324355197858671</c:v>
                </c:pt>
                <c:pt idx="220">
                  <c:v>6.4513052906636066</c:v>
                </c:pt>
                <c:pt idx="221">
                  <c:v>6.5595853382508853</c:v>
                </c:pt>
                <c:pt idx="222">
                  <c:v>6.6579130498784158</c:v>
                </c:pt>
                <c:pt idx="223">
                  <c:v>6.7468961480119614</c:v>
                </c:pt>
                <c:pt idx="224">
                  <c:v>6.8271110189577016</c:v>
                </c:pt>
                <c:pt idx="225">
                  <c:v>6.8991019693577424</c:v>
                </c:pt>
                <c:pt idx="226">
                  <c:v>6.9633812014070315</c:v>
                </c:pt>
                <c:pt idx="227">
                  <c:v>7.0204293315700266</c:v>
                </c:pt>
                <c:pt idx="228">
                  <c:v>7.0706963084100236</c:v>
                </c:pt>
                <c:pt idx="229">
                  <c:v>7.1146026123978707</c:v>
                </c:pt>
                <c:pt idx="230">
                  <c:v>7.1525406440942998</c:v>
                </c:pt>
                <c:pt idx="231">
                  <c:v>7.1848762270248994</c:v>
                </c:pt>
                <c:pt idx="232">
                  <c:v>7.2119501681701017</c:v>
                </c:pt>
                <c:pt idx="233">
                  <c:v>7.2340798326345404</c:v>
                </c:pt>
                <c:pt idx="234">
                  <c:v>7.2515607001277518</c:v>
                </c:pt>
                <c:pt idx="235">
                  <c:v>7.2646678797608644</c:v>
                </c:pt>
                <c:pt idx="236">
                  <c:v>7.2736575666958423</c:v>
                </c:pt>
                <c:pt idx="237">
                  <c:v>7.2787684296916551</c:v>
                </c:pt>
                <c:pt idx="238">
                  <c:v>7.2802229228531106</c:v>
                </c:pt>
                <c:pt idx="239">
                  <c:v>7.2782285181399153</c:v>
                </c:pt>
                <c:pt idx="240">
                  <c:v>7.2729788576358816</c:v>
                </c:pt>
                <c:pt idx="241">
                  <c:v>7.2646548263771358</c:v>
                </c:pt>
                <c:pt idx="242">
                  <c:v>7.2534255478303926</c:v>
                </c:pt>
                <c:pt idx="243">
                  <c:v>7.2394493050090851</c:v>
                </c:pt>
                <c:pt idx="244">
                  <c:v>7.2228743908060631</c:v>
                </c:pt>
                <c:pt idx="245">
                  <c:v>7.2038398914791095</c:v>
                </c:pt>
                <c:pt idx="246">
                  <c:v>7.1824764074063481</c:v>
                </c:pt>
                <c:pt idx="247">
                  <c:v>7.1589067152786168</c:v>
                </c:pt>
                <c:pt idx="248">
                  <c:v>7.1332463758499696</c:v>
                </c:pt>
                <c:pt idx="249">
                  <c:v>7.1056042912537283</c:v>
                </c:pt>
                <c:pt idx="250">
                  <c:v>7.0760832157309697</c:v>
                </c:pt>
                <c:pt idx="251">
                  <c:v>7.0447802234275585</c:v>
                </c:pt>
                <c:pt idx="252">
                  <c:v>7.0117871367069933</c:v>
                </c:pt>
                <c:pt idx="253">
                  <c:v>6.9771909182089651</c:v>
                </c:pt>
                <c:pt idx="254">
                  <c:v>6.9410740296641356</c:v>
                </c:pt>
                <c:pt idx="255">
                  <c:v>6.9035147602594797</c:v>
                </c:pt>
                <c:pt idx="256">
                  <c:v>6.8645875271388892</c:v>
                </c:pt>
                <c:pt idx="257">
                  <c:v>6.8243631504229594</c:v>
                </c:pt>
                <c:pt idx="258">
                  <c:v>6.7829091049415862</c:v>
                </c:pt>
                <c:pt idx="259">
                  <c:v>6.7402897506939663</c:v>
                </c:pt>
                <c:pt idx="260">
                  <c:v>6.6965665438832032</c:v>
                </c:pt>
                <c:pt idx="261">
                  <c:v>6.651798230216988</c:v>
                </c:pt>
                <c:pt idx="262">
                  <c:v>6.6060410220216461</c:v>
                </c:pt>
                <c:pt idx="263">
                  <c:v>6.5593487605836636</c:v>
                </c:pt>
                <c:pt idx="264">
                  <c:v>6.5117730650102175</c:v>
                </c:pt>
                <c:pt idx="265">
                  <c:v>6.4633634687876871</c:v>
                </c:pt>
                <c:pt idx="266">
                  <c:v>6.414167545113866</c:v>
                </c:pt>
                <c:pt idx="267">
                  <c:v>6.3642310219851463</c:v>
                </c:pt>
                <c:pt idx="268">
                  <c:v>6.3135978879336063</c:v>
                </c:pt>
                <c:pt idx="269">
                  <c:v>6.2623104892300248</c:v>
                </c:pt>
                <c:pt idx="270">
                  <c:v>6.2104096192969394</c:v>
                </c:pt>
                <c:pt idx="271">
                  <c:v>6.1579346010101688</c:v>
                </c:pt>
                <c:pt idx="272">
                  <c:v>6.1049233625075301</c:v>
                </c:pt>
                <c:pt idx="273">
                  <c:v>6.0514125070688962</c:v>
                </c:pt>
                <c:pt idx="274">
                  <c:v>5.9974373775821022</c:v>
                </c:pt>
                <c:pt idx="275">
                  <c:v>5.9430321160641215</c:v>
                </c:pt>
                <c:pt idx="276">
                  <c:v>5.8882297186656167</c:v>
                </c:pt>
                <c:pt idx="277">
                  <c:v>5.8330620865495799</c:v>
                </c:pt>
                <c:pt idx="278">
                  <c:v>5.7775600730006076</c:v>
                </c:pt>
                <c:pt idx="279">
                  <c:v>5.7217535270902253</c:v>
                </c:pt>
                <c:pt idx="280">
                  <c:v>5.6656713341953822</c:v>
                </c:pt>
                <c:pt idx="281">
                  <c:v>5.6093414536413491</c:v>
                </c:pt>
                <c:pt idx="282">
                  <c:v>5.552790953716797</c:v>
                </c:pt>
                <c:pt idx="283">
                  <c:v>5.4960460442873105</c:v>
                </c:pt>
                <c:pt idx="284">
                  <c:v>5.4391321072139993</c:v>
                </c:pt>
                <c:pt idx="285">
                  <c:v>5.3820737247660988</c:v>
                </c:pt>
                <c:pt idx="286">
                  <c:v>5.3248947062000447</c:v>
                </c:pt>
                <c:pt idx="287">
                  <c:v>5.267618112662718</c:v>
                </c:pt>
                <c:pt idx="288">
                  <c:v>5.2102662805628785</c:v>
                </c:pt>
                <c:pt idx="289">
                  <c:v>5.1528608435424967</c:v>
                </c:pt>
                <c:pt idx="290">
                  <c:v>5.0954227531682079</c:v>
                </c:pt>
                <c:pt idx="291">
                  <c:v>5.0379722984528819</c:v>
                </c:pt>
                <c:pt idx="292">
                  <c:v>4.9805291243076999</c:v>
                </c:pt>
                <c:pt idx="293">
                  <c:v>4.92311224901652</c:v>
                </c:pt>
                <c:pt idx="294">
                  <c:v>4.8657400808163294</c:v>
                </c:pt>
                <c:pt idx="295">
                  <c:v>4.8084304336603436</c:v>
                </c:pt>
                <c:pt idx="296">
                  <c:v>4.7512005422336019</c:v>
                </c:pt>
                <c:pt idx="297">
                  <c:v>4.6940670762849015</c:v>
                </c:pt>
                <c:pt idx="298">
                  <c:v>4.6370461543332224</c:v>
                </c:pt>
                <c:pt idx="299">
                  <c:v>4.5801533568017554</c:v>
                </c:pt>
                <c:pt idx="300">
                  <c:v>4.5234037386278994</c:v>
                </c:pt>
                <c:pt idx="301">
                  <c:v>4.4668118413933904</c:v>
                </c:pt>
                <c:pt idx="302">
                  <c:v>4.4103917050146135</c:v>
                </c:pt>
                <c:pt idx="303">
                  <c:v>4.3541568790297642</c:v>
                </c:pt>
                <c:pt idx="304">
                  <c:v>4.2981204335159919</c:v>
                </c:pt>
                <c:pt idx="305">
                  <c:v>4.2422949696668004</c:v>
                </c:pt>
                <c:pt idx="306">
                  <c:v>4.1866926300570988</c:v>
                </c:pt>
                <c:pt idx="307">
                  <c:v>4.131325108620759</c:v>
                </c:pt>
                <c:pt idx="308">
                  <c:v>4.0762036603632668</c:v>
                </c:pt>
                <c:pt idx="309">
                  <c:v>4.0213391108298167</c:v>
                </c:pt>
                <c:pt idx="310">
                  <c:v>3.9667418653473137</c:v>
                </c:pt>
                <c:pt idx="311">
                  <c:v>3.9124219180569559</c:v>
                </c:pt>
                <c:pt idx="312">
                  <c:v>3.8583888607523464</c:v>
                </c:pt>
                <c:pt idx="313">
                  <c:v>3.804651891536686</c:v>
                </c:pt>
                <c:pt idx="314">
                  <c:v>3.7512198233111693</c:v>
                </c:pt>
                <c:pt idx="315">
                  <c:v>3.6981010921054587</c:v>
                </c:pt>
                <c:pt idx="316">
                  <c:v>3.6453037652599694</c:v>
                </c:pt>
                <c:pt idx="317">
                  <c:v>3.5928355494687017</c:v>
                </c:pt>
                <c:pt idx="318">
                  <c:v>3.540703798690247</c:v>
                </c:pt>
                <c:pt idx="319">
                  <c:v>3.4889155219340076</c:v>
                </c:pt>
                <c:pt idx="320">
                  <c:v>3.4374773909275778</c:v>
                </c:pt>
                <c:pt idx="321">
                  <c:v>3.3863957476707229</c:v>
                </c:pt>
                <c:pt idx="322">
                  <c:v>3.335676611880662</c:v>
                </c:pt>
                <c:pt idx="323">
                  <c:v>3.2853256883328479</c:v>
                </c:pt>
                <c:pt idx="324">
                  <c:v>3.2353483741006945</c:v>
                </c:pt>
                <c:pt idx="325">
                  <c:v>3.1857497656976062</c:v>
                </c:pt>
                <c:pt idx="326">
                  <c:v>3.1365346661237981</c:v>
                </c:pt>
                <c:pt idx="327">
                  <c:v>3.0877075918203412</c:v>
                </c:pt>
                <c:pt idx="328">
                  <c:v>3.0392727795323493</c:v>
                </c:pt>
                <c:pt idx="329">
                  <c:v>2.9912341930829429</c:v>
                </c:pt>
                <c:pt idx="330">
                  <c:v>2.943595530059425</c:v>
                </c:pt>
                <c:pt idx="331">
                  <c:v>2.8963602284127505</c:v>
                </c:pt>
                <c:pt idx="332">
                  <c:v>2.8495314729712264</c:v>
                </c:pt>
                <c:pt idx="333">
                  <c:v>2.8031122018691566</c:v>
                </c:pt>
                <c:pt idx="334">
                  <c:v>2.7571051128910353</c:v>
                </c:pt>
                <c:pt idx="335">
                  <c:v>2.7115126697316647</c:v>
                </c:pt>
                <c:pt idx="336">
                  <c:v>2.6663371081724998</c:v>
                </c:pt>
                <c:pt idx="337">
                  <c:v>2.6215804421744702</c:v>
                </c:pt>
                <c:pt idx="338">
                  <c:v>2.5772444698872992</c:v>
                </c:pt>
                <c:pt idx="339">
                  <c:v>2.5333307795754365</c:v>
                </c:pt>
                <c:pt idx="340">
                  <c:v>2.4898407554604729</c:v>
                </c:pt>
                <c:pt idx="341">
                  <c:v>2.4467755834801457</c:v>
                </c:pt>
                <c:pt idx="342">
                  <c:v>2.4041362569636124</c:v>
                </c:pt>
                <c:pt idx="343">
                  <c:v>2.3619235822230182</c:v>
                </c:pt>
                <c:pt idx="344">
                  <c:v>2.3201381840611424</c:v>
                </c:pt>
                <c:pt idx="345">
                  <c:v>2.2787805111950359</c:v>
                </c:pt>
                <c:pt idx="346">
                  <c:v>2.2378508415953666</c:v>
                </c:pt>
                <c:pt idx="347">
                  <c:v>2.1973492877415071</c:v>
                </c:pt>
                <c:pt idx="348">
                  <c:v>2.157275801792057</c:v>
                </c:pt>
                <c:pt idx="349">
                  <c:v>2.1176301806708047</c:v>
                </c:pt>
                <c:pt idx="350">
                  <c:v>2.0784120710679792</c:v>
                </c:pt>
                <c:pt idx="351">
                  <c:v>2.0396209743567679</c:v>
                </c:pt>
                <c:pt idx="352">
                  <c:v>2.0012562514249588</c:v>
                </c:pt>
                <c:pt idx="353">
                  <c:v>1.9633171274218402</c:v>
                </c:pt>
                <c:pt idx="354">
                  <c:v>1.9258026964203028</c:v>
                </c:pt>
                <c:pt idx="355">
                  <c:v>1.888711925994186</c:v>
                </c:pt>
                <c:pt idx="356">
                  <c:v>1.85204366171107</c:v>
                </c:pt>
                <c:pt idx="357">
                  <c:v>1.8157966315405121</c:v>
                </c:pt>
                <c:pt idx="358">
                  <c:v>1.7799694501780623</c:v>
                </c:pt>
                <c:pt idx="359">
                  <c:v>1.7445606232851372</c:v>
                </c:pt>
                <c:pt idx="360">
                  <c:v>1.7095685516451375</c:v>
                </c:pt>
                <c:pt idx="361">
                  <c:v>1.6749915352360016</c:v>
                </c:pt>
                <c:pt idx="362">
                  <c:v>1.6408277772196307</c:v>
                </c:pt>
                <c:pt idx="363">
                  <c:v>1.6070753878485302</c:v>
                </c:pt>
                <c:pt idx="364">
                  <c:v>1.573732388290038</c:v>
                </c:pt>
                <c:pt idx="365">
                  <c:v>1.5407967143687422</c:v>
                </c:pt>
                <c:pt idx="366">
                  <c:v>1.5082662202274442</c:v>
                </c:pt>
                <c:pt idx="367">
                  <c:v>1.4761386819072904</c:v>
                </c:pt>
                <c:pt idx="368">
                  <c:v>1.4444118008476394</c:v>
                </c:pt>
                <c:pt idx="369">
                  <c:v>1.4130832073062383</c:v>
                </c:pt>
                <c:pt idx="370">
                  <c:v>1.3821504637004374</c:v>
                </c:pt>
                <c:pt idx="371">
                  <c:v>1.3516110678700191</c:v>
                </c:pt>
                <c:pt idx="372">
                  <c:v>1.3214624562624291</c:v>
                </c:pt>
                <c:pt idx="373">
                  <c:v>1.2917020070411294</c:v>
                </c:pt>
                <c:pt idx="374">
                  <c:v>1.2623270431178728</c:v>
                </c:pt>
                <c:pt idx="375">
                  <c:v>1.2333348351096216</c:v>
                </c:pt>
                <c:pt idx="376">
                  <c:v>1.2047226042210237</c:v>
                </c:pt>
                <c:pt idx="377">
                  <c:v>1.1764875250532683</c:v>
                </c:pt>
                <c:pt idx="378">
                  <c:v>1.148626728340183</c:v>
                </c:pt>
                <c:pt idx="379">
                  <c:v>1.1211373036124694</c:v>
                </c:pt>
                <c:pt idx="380">
                  <c:v>1.0940163017910205</c:v>
                </c:pt>
                <c:pt idx="381">
                  <c:v>1.0939895931664889</c:v>
                </c:pt>
                <c:pt idx="382">
                  <c:v>1.0939628849015719</c:v>
                </c:pt>
                <c:pt idx="383">
                  <c:v>1.0939361769962694</c:v>
                </c:pt>
                <c:pt idx="384">
                  <c:v>1.093909469450578</c:v>
                </c:pt>
                <c:pt idx="385">
                  <c:v>1.0938827622644887</c:v>
                </c:pt>
                <c:pt idx="386">
                  <c:v>1.0938560554380103</c:v>
                </c:pt>
                <c:pt idx="387">
                  <c:v>1.0938293489711359</c:v>
                </c:pt>
                <c:pt idx="388">
                  <c:v>1.093802642863853</c:v>
                </c:pt>
                <c:pt idx="389">
                  <c:v>1.0937759371161668</c:v>
                </c:pt>
                <c:pt idx="390">
                  <c:v>1.0937492317280739</c:v>
                </c:pt>
                <c:pt idx="391">
                  <c:v>1.0937225266995725</c:v>
                </c:pt>
                <c:pt idx="392">
                  <c:v>1.093695822030659</c:v>
                </c:pt>
                <c:pt idx="393">
                  <c:v>1.0936691177213316</c:v>
                </c:pt>
                <c:pt idx="394">
                  <c:v>1.0936424137715797</c:v>
                </c:pt>
                <c:pt idx="395">
                  <c:v>1.0936157101814103</c:v>
                </c:pt>
                <c:pt idx="396">
                  <c:v>1.0935890069508147</c:v>
                </c:pt>
                <c:pt idx="397">
                  <c:v>1.0935623040797964</c:v>
                </c:pt>
                <c:pt idx="398">
                  <c:v>1.0935356015683446</c:v>
                </c:pt>
                <c:pt idx="399">
                  <c:v>1.0935088994164559</c:v>
                </c:pt>
                <c:pt idx="400">
                  <c:v>1.0934821976241302</c:v>
                </c:pt>
                <c:pt idx="401">
                  <c:v>1.0934554961913676</c:v>
                </c:pt>
                <c:pt idx="402">
                  <c:v>1.0934287951181609</c:v>
                </c:pt>
                <c:pt idx="403">
                  <c:v>1.0934020944045102</c:v>
                </c:pt>
                <c:pt idx="404">
                  <c:v>1.0933753940504172</c:v>
                </c:pt>
                <c:pt idx="405">
                  <c:v>1.0933486940558659</c:v>
                </c:pt>
                <c:pt idx="406">
                  <c:v>1.0933219944208634</c:v>
                </c:pt>
                <c:pt idx="407">
                  <c:v>1.0932952951453991</c:v>
                </c:pt>
                <c:pt idx="408">
                  <c:v>1.0932685962294801</c:v>
                </c:pt>
                <c:pt idx="409">
                  <c:v>1.0932418976730958</c:v>
                </c:pt>
                <c:pt idx="410">
                  <c:v>1.0932151994762531</c:v>
                </c:pt>
                <c:pt idx="411">
                  <c:v>1.0931885016389309</c:v>
                </c:pt>
                <c:pt idx="412">
                  <c:v>1.0931618041611397</c:v>
                </c:pt>
                <c:pt idx="413">
                  <c:v>1.0931351070428779</c:v>
                </c:pt>
                <c:pt idx="414">
                  <c:v>1.0931084102841346</c:v>
                </c:pt>
                <c:pt idx="415">
                  <c:v>1.0930817138849136</c:v>
                </c:pt>
                <c:pt idx="416">
                  <c:v>1.0930550178452076</c:v>
                </c:pt>
                <c:pt idx="417">
                  <c:v>1.0930283221650132</c:v>
                </c:pt>
                <c:pt idx="418">
                  <c:v>1.0930016268443286</c:v>
                </c:pt>
                <c:pt idx="419">
                  <c:v>1.0929749318831536</c:v>
                </c:pt>
                <c:pt idx="420">
                  <c:v>1.0929482372814832</c:v>
                </c:pt>
                <c:pt idx="421">
                  <c:v>1.0929215430393171</c:v>
                </c:pt>
                <c:pt idx="422">
                  <c:v>1.0928948491566519</c:v>
                </c:pt>
                <c:pt idx="423">
                  <c:v>1.0928681556334734</c:v>
                </c:pt>
                <c:pt idx="424">
                  <c:v>1.092841462469794</c:v>
                </c:pt>
                <c:pt idx="425">
                  <c:v>1.0928147696655977</c:v>
                </c:pt>
                <c:pt idx="426">
                  <c:v>1.0927880772208969</c:v>
                </c:pt>
                <c:pt idx="427">
                  <c:v>1.0927613851356792</c:v>
                </c:pt>
                <c:pt idx="428">
                  <c:v>1.0927346934099358</c:v>
                </c:pt>
                <c:pt idx="429">
                  <c:v>1.0927080020436843</c:v>
                </c:pt>
                <c:pt idx="430">
                  <c:v>1.0926813110368929</c:v>
                </c:pt>
                <c:pt idx="431">
                  <c:v>1.0926546203895811</c:v>
                </c:pt>
                <c:pt idx="432">
                  <c:v>1.0926279301017416</c:v>
                </c:pt>
                <c:pt idx="433">
                  <c:v>1.092601240173364</c:v>
                </c:pt>
                <c:pt idx="434">
                  <c:v>1.0925745506044464</c:v>
                </c:pt>
                <c:pt idx="435">
                  <c:v>1.0925478613949977</c:v>
                </c:pt>
                <c:pt idx="436">
                  <c:v>1.0925211725450037</c:v>
                </c:pt>
                <c:pt idx="437">
                  <c:v>1.0924944840544608</c:v>
                </c:pt>
                <c:pt idx="438">
                  <c:v>1.0924677959233744</c:v>
                </c:pt>
                <c:pt idx="439">
                  <c:v>1.0924411081517373</c:v>
                </c:pt>
                <c:pt idx="440">
                  <c:v>1.092414420739539</c:v>
                </c:pt>
                <c:pt idx="441">
                  <c:v>1.0923877336867882</c:v>
                </c:pt>
                <c:pt idx="442">
                  <c:v>1.0923610469934744</c:v>
                </c:pt>
                <c:pt idx="443">
                  <c:v>1.0923343606595992</c:v>
                </c:pt>
                <c:pt idx="444">
                  <c:v>1.092307674685161</c:v>
                </c:pt>
                <c:pt idx="445">
                  <c:v>1.092280989070149</c:v>
                </c:pt>
                <c:pt idx="446">
                  <c:v>1.0922543038145704</c:v>
                </c:pt>
                <c:pt idx="447">
                  <c:v>1.0922276189184181</c:v>
                </c:pt>
                <c:pt idx="448">
                  <c:v>1.0922009343816796</c:v>
                </c:pt>
                <c:pt idx="449">
                  <c:v>1.0921742502043639</c:v>
                </c:pt>
                <c:pt idx="450">
                  <c:v>1.0921475663864619</c:v>
                </c:pt>
                <c:pt idx="451">
                  <c:v>1.0921208829279809</c:v>
                </c:pt>
                <c:pt idx="452">
                  <c:v>1.0920941998289067</c:v>
                </c:pt>
                <c:pt idx="453">
                  <c:v>1.0920675170892391</c:v>
                </c:pt>
                <c:pt idx="454">
                  <c:v>1.0920408347089747</c:v>
                </c:pt>
                <c:pt idx="455">
                  <c:v>1.0920141526881171</c:v>
                </c:pt>
                <c:pt idx="456">
                  <c:v>1.0919874710266555</c:v>
                </c:pt>
                <c:pt idx="457">
                  <c:v>1.0919607897245918</c:v>
                </c:pt>
                <c:pt idx="458">
                  <c:v>1.091934108781917</c:v>
                </c:pt>
                <c:pt idx="459">
                  <c:v>1.0919074281986347</c:v>
                </c:pt>
                <c:pt idx="460">
                  <c:v>1.0918807479747361</c:v>
                </c:pt>
                <c:pt idx="461">
                  <c:v>1.0918540681102211</c:v>
                </c:pt>
                <c:pt idx="462">
                  <c:v>1.0918273886050898</c:v>
                </c:pt>
                <c:pt idx="463">
                  <c:v>1.0918007094593367</c:v>
                </c:pt>
                <c:pt idx="464">
                  <c:v>1.0917740306729602</c:v>
                </c:pt>
                <c:pt idx="465">
                  <c:v>1.0917473522459549</c:v>
                </c:pt>
                <c:pt idx="466">
                  <c:v>1.0917206741783172</c:v>
                </c:pt>
                <c:pt idx="467">
                  <c:v>1.0916939964700472</c:v>
                </c:pt>
                <c:pt idx="468">
                  <c:v>1.0916673191211395</c:v>
                </c:pt>
                <c:pt idx="469">
                  <c:v>1.0916406421315923</c:v>
                </c:pt>
                <c:pt idx="470">
                  <c:v>1.0916139655014021</c:v>
                </c:pt>
                <c:pt idx="471">
                  <c:v>1.0915872892305689</c:v>
                </c:pt>
                <c:pt idx="472">
                  <c:v>1.0915606133190856</c:v>
                </c:pt>
                <c:pt idx="473">
                  <c:v>1.0915339377669504</c:v>
                </c:pt>
                <c:pt idx="474">
                  <c:v>1.0915072625741598</c:v>
                </c:pt>
                <c:pt idx="475">
                  <c:v>1.0914805877407119</c:v>
                </c:pt>
                <c:pt idx="476">
                  <c:v>1.0914539132666086</c:v>
                </c:pt>
                <c:pt idx="477">
                  <c:v>1.0914272391518391</c:v>
                </c:pt>
                <c:pt idx="478">
                  <c:v>1.0914005653964036</c:v>
                </c:pt>
                <c:pt idx="479">
                  <c:v>1.0913738920003002</c:v>
                </c:pt>
                <c:pt idx="480">
                  <c:v>1.0913472189635236</c:v>
                </c:pt>
                <c:pt idx="481">
                  <c:v>1.091320546286072</c:v>
                </c:pt>
                <c:pt idx="482">
                  <c:v>1.0912938739679383</c:v>
                </c:pt>
                <c:pt idx="483">
                  <c:v>1.0912672020091314</c:v>
                </c:pt>
                <c:pt idx="484">
                  <c:v>1.0912405304096371</c:v>
                </c:pt>
                <c:pt idx="485">
                  <c:v>1.0912138591694536</c:v>
                </c:pt>
                <c:pt idx="486">
                  <c:v>1.0911871882885844</c:v>
                </c:pt>
                <c:pt idx="487">
                  <c:v>1.0911605177670243</c:v>
                </c:pt>
                <c:pt idx="488">
                  <c:v>1.0911338476047625</c:v>
                </c:pt>
                <c:pt idx="489">
                  <c:v>1.0911071778018062</c:v>
                </c:pt>
                <c:pt idx="490">
                  <c:v>1.0910805083581483</c:v>
                </c:pt>
                <c:pt idx="491">
                  <c:v>1.0910538392737852</c:v>
                </c:pt>
                <c:pt idx="492">
                  <c:v>1.0910271705487116</c:v>
                </c:pt>
                <c:pt idx="493">
                  <c:v>1.0910005021829328</c:v>
                </c:pt>
                <c:pt idx="494">
                  <c:v>1.0909738341764399</c:v>
                </c:pt>
                <c:pt idx="495">
                  <c:v>1.0909471665292312</c:v>
                </c:pt>
                <c:pt idx="496">
                  <c:v>1.0909204992413031</c:v>
                </c:pt>
                <c:pt idx="497">
                  <c:v>1.0908938323126502</c:v>
                </c:pt>
                <c:pt idx="498">
                  <c:v>1.090867165743278</c:v>
                </c:pt>
                <c:pt idx="499">
                  <c:v>1.090840499533174</c:v>
                </c:pt>
                <c:pt idx="500">
                  <c:v>1.0908138336823363</c:v>
                </c:pt>
                <c:pt idx="501">
                  <c:v>1.0907871681907686</c:v>
                </c:pt>
                <c:pt idx="502">
                  <c:v>1.0907605030584673</c:v>
                </c:pt>
                <c:pt idx="503">
                  <c:v>1.0907338382854199</c:v>
                </c:pt>
                <c:pt idx="504">
                  <c:v>1.0907071738716354</c:v>
                </c:pt>
                <c:pt idx="505">
                  <c:v>1.0906805098170995</c:v>
                </c:pt>
                <c:pt idx="506">
                  <c:v>1.0906538461218194</c:v>
                </c:pt>
                <c:pt idx="507">
                  <c:v>1.0906271827857825</c:v>
                </c:pt>
                <c:pt idx="508">
                  <c:v>1.0906005198089979</c:v>
                </c:pt>
                <c:pt idx="509">
                  <c:v>1.0905738571914512</c:v>
                </c:pt>
                <c:pt idx="510">
                  <c:v>1.0905471949331442</c:v>
                </c:pt>
                <c:pt idx="511">
                  <c:v>1.0905205330340788</c:v>
                </c:pt>
                <c:pt idx="512">
                  <c:v>1.0904938714942443</c:v>
                </c:pt>
                <c:pt idx="513">
                  <c:v>1.0904672103136335</c:v>
                </c:pt>
                <c:pt idx="514">
                  <c:v>1.0904405494922589</c:v>
                </c:pt>
                <c:pt idx="515">
                  <c:v>1.0904138890301009</c:v>
                </c:pt>
                <c:pt idx="516">
                  <c:v>1.0903872289271703</c:v>
                </c:pt>
                <c:pt idx="517">
                  <c:v>1.0903605691834599</c:v>
                </c:pt>
                <c:pt idx="518">
                  <c:v>1.0903339097989662</c:v>
                </c:pt>
                <c:pt idx="519">
                  <c:v>1.0903072507736873</c:v>
                </c:pt>
                <c:pt idx="520">
                  <c:v>1.0902805921076109</c:v>
                </c:pt>
                <c:pt idx="521">
                  <c:v>1.0902539338007475</c:v>
                </c:pt>
                <c:pt idx="522">
                  <c:v>1.0902272758530867</c:v>
                </c:pt>
                <c:pt idx="523">
                  <c:v>1.0902006182646247</c:v>
                </c:pt>
                <c:pt idx="524">
                  <c:v>1.0901739610353633</c:v>
                </c:pt>
                <c:pt idx="525">
                  <c:v>1.0901473041653027</c:v>
                </c:pt>
                <c:pt idx="526">
                  <c:v>1.0901206476544232</c:v>
                </c:pt>
                <c:pt idx="527">
                  <c:v>1.0900939915027443</c:v>
                </c:pt>
                <c:pt idx="528">
                  <c:v>1.0900673357102502</c:v>
                </c:pt>
                <c:pt idx="529">
                  <c:v>1.0900406802769353</c:v>
                </c:pt>
                <c:pt idx="530">
                  <c:v>1.0900140252027981</c:v>
                </c:pt>
                <c:pt idx="531">
                  <c:v>1.0899873704878473</c:v>
                </c:pt>
                <c:pt idx="532">
                  <c:v>1.089960716132067</c:v>
                </c:pt>
                <c:pt idx="533">
                  <c:v>1.0899340621354554</c:v>
                </c:pt>
                <c:pt idx="534">
                  <c:v>1.0899074084980143</c:v>
                </c:pt>
                <c:pt idx="535">
                  <c:v>1.0898807552197418</c:v>
                </c:pt>
                <c:pt idx="536">
                  <c:v>1.089854102300631</c:v>
                </c:pt>
                <c:pt idx="537">
                  <c:v>1.0898274497406817</c:v>
                </c:pt>
                <c:pt idx="538">
                  <c:v>1.0898007975398887</c:v>
                </c:pt>
                <c:pt idx="539">
                  <c:v>1.0897741456982466</c:v>
                </c:pt>
                <c:pt idx="540">
                  <c:v>1.0897474942157608</c:v>
                </c:pt>
                <c:pt idx="541">
                  <c:v>1.0897208430924188</c:v>
                </c:pt>
                <c:pt idx="542">
                  <c:v>1.089694192328226</c:v>
                </c:pt>
                <c:pt idx="543">
                  <c:v>1.0896675419231734</c:v>
                </c:pt>
                <c:pt idx="544">
                  <c:v>1.0896408918772611</c:v>
                </c:pt>
                <c:pt idx="545">
                  <c:v>1.0896142421904838</c:v>
                </c:pt>
                <c:pt idx="546">
                  <c:v>1.0895875928628431</c:v>
                </c:pt>
                <c:pt idx="547">
                  <c:v>1.0895609438943286</c:v>
                </c:pt>
                <c:pt idx="548">
                  <c:v>1.0895342952849472</c:v>
                </c:pt>
                <c:pt idx="549">
                  <c:v>1.0895076470346847</c:v>
                </c:pt>
                <c:pt idx="550">
                  <c:v>1.0894809991435483</c:v>
                </c:pt>
                <c:pt idx="551">
                  <c:v>1.0894543516115256</c:v>
                </c:pt>
                <c:pt idx="552">
                  <c:v>1.0894277044386218</c:v>
                </c:pt>
                <c:pt idx="553">
                  <c:v>1.0894010576248352</c:v>
                </c:pt>
                <c:pt idx="554">
                  <c:v>1.0893744111701515</c:v>
                </c:pt>
                <c:pt idx="555">
                  <c:v>1.089347765074578</c:v>
                </c:pt>
                <c:pt idx="556">
                  <c:v>1.0893211193381074</c:v>
                </c:pt>
                <c:pt idx="557">
                  <c:v>1.089294473960738</c:v>
                </c:pt>
                <c:pt idx="558">
                  <c:v>1.089267828942468</c:v>
                </c:pt>
                <c:pt idx="559">
                  <c:v>1.0892411842832921</c:v>
                </c:pt>
                <c:pt idx="560">
                  <c:v>1.0892145399832085</c:v>
                </c:pt>
                <c:pt idx="561">
                  <c:v>1.0891878960422137</c:v>
                </c:pt>
                <c:pt idx="562">
                  <c:v>1.0891612524603111</c:v>
                </c:pt>
                <c:pt idx="563">
                  <c:v>1.0891346092374867</c:v>
                </c:pt>
                <c:pt idx="564">
                  <c:v>1.0891079663737404</c:v>
                </c:pt>
                <c:pt idx="565">
                  <c:v>1.089081323869074</c:v>
                </c:pt>
                <c:pt idx="566">
                  <c:v>1.0890546817234874</c:v>
                </c:pt>
                <c:pt idx="567">
                  <c:v>1.0890280399369683</c:v>
                </c:pt>
                <c:pt idx="568">
                  <c:v>1.0890013985095184</c:v>
                </c:pt>
                <c:pt idx="569">
                  <c:v>1.0889747574411324</c:v>
                </c:pt>
                <c:pt idx="570">
                  <c:v>1.0889481167318138</c:v>
                </c:pt>
                <c:pt idx="571">
                  <c:v>1.0889214763815467</c:v>
                </c:pt>
                <c:pt idx="572">
                  <c:v>1.0888948363903417</c:v>
                </c:pt>
                <c:pt idx="573">
                  <c:v>1.0888681967581935</c:v>
                </c:pt>
                <c:pt idx="574">
                  <c:v>1.0888415574850896</c:v>
                </c:pt>
                <c:pt idx="575">
                  <c:v>1.0888149185710354</c:v>
                </c:pt>
                <c:pt idx="576">
                  <c:v>1.0887882800160256</c:v>
                </c:pt>
                <c:pt idx="577">
                  <c:v>1.0887616418200636</c:v>
                </c:pt>
                <c:pt idx="578">
                  <c:v>1.0887350039831372</c:v>
                </c:pt>
                <c:pt idx="579">
                  <c:v>1.0887083665052444</c:v>
                </c:pt>
                <c:pt idx="580">
                  <c:v>1.0886817293863871</c:v>
                </c:pt>
                <c:pt idx="581">
                  <c:v>1.0886550926265635</c:v>
                </c:pt>
                <c:pt idx="582">
                  <c:v>1.0886284562257682</c:v>
                </c:pt>
                <c:pt idx="583">
                  <c:v>1.0886018201839907</c:v>
                </c:pt>
                <c:pt idx="584">
                  <c:v>1.0885751845012379</c:v>
                </c:pt>
                <c:pt idx="585">
                  <c:v>1.0885485491775011</c:v>
                </c:pt>
                <c:pt idx="586">
                  <c:v>1.0885219142127802</c:v>
                </c:pt>
                <c:pt idx="587">
                  <c:v>1.0884952796070753</c:v>
                </c:pt>
                <c:pt idx="588">
                  <c:v>1.0884686453603756</c:v>
                </c:pt>
                <c:pt idx="589">
                  <c:v>1.0884420114726883</c:v>
                </c:pt>
                <c:pt idx="590">
                  <c:v>1.0884153779440009</c:v>
                </c:pt>
                <c:pt idx="591">
                  <c:v>1.0883887447743152</c:v>
                </c:pt>
                <c:pt idx="592">
                  <c:v>1.0883621119636295</c:v>
                </c:pt>
                <c:pt idx="593">
                  <c:v>1.0883354795119313</c:v>
                </c:pt>
                <c:pt idx="594">
                  <c:v>1.0883088474192348</c:v>
                </c:pt>
                <c:pt idx="595">
                  <c:v>1.0882822156855223</c:v>
                </c:pt>
                <c:pt idx="596">
                  <c:v>1.0882555843108008</c:v>
                </c:pt>
                <c:pt idx="597">
                  <c:v>1.0882289532950562</c:v>
                </c:pt>
                <c:pt idx="598">
                  <c:v>1.088202322638292</c:v>
                </c:pt>
                <c:pt idx="599">
                  <c:v>1.0881756923405081</c:v>
                </c:pt>
                <c:pt idx="600">
                  <c:v>1.0881490624016994</c:v>
                </c:pt>
                <c:pt idx="601">
                  <c:v>1.0881224328218568</c:v>
                </c:pt>
                <c:pt idx="602">
                  <c:v>1.0880958036009876</c:v>
                </c:pt>
                <c:pt idx="603">
                  <c:v>1.0880691747390809</c:v>
                </c:pt>
                <c:pt idx="604">
                  <c:v>1.0880425462361387</c:v>
                </c:pt>
                <c:pt idx="605">
                  <c:v>1.088015918092152</c:v>
                </c:pt>
                <c:pt idx="606">
                  <c:v>1.0879892903071262</c:v>
                </c:pt>
                <c:pt idx="607">
                  <c:v>1.0879626628810541</c:v>
                </c:pt>
                <c:pt idx="608">
                  <c:v>1.0879360358139305</c:v>
                </c:pt>
                <c:pt idx="609">
                  <c:v>1.0879094091057535</c:v>
                </c:pt>
                <c:pt idx="610">
                  <c:v>1.0878827827565249</c:v>
                </c:pt>
                <c:pt idx="611">
                  <c:v>1.0878561567662395</c:v>
                </c:pt>
                <c:pt idx="612">
                  <c:v>1.0878295311348865</c:v>
                </c:pt>
                <c:pt idx="613">
                  <c:v>1.0878029058624765</c:v>
                </c:pt>
                <c:pt idx="614">
                  <c:v>1.0877762809489919</c:v>
                </c:pt>
                <c:pt idx="615">
                  <c:v>1.0877496563944415</c:v>
                </c:pt>
                <c:pt idx="616">
                  <c:v>1.0877230321988183</c:v>
                </c:pt>
                <c:pt idx="617">
                  <c:v>1.0876964083621239</c:v>
                </c:pt>
                <c:pt idx="618">
                  <c:v>1.0876697848843406</c:v>
                </c:pt>
                <c:pt idx="619">
                  <c:v>1.0876431617654809</c:v>
                </c:pt>
                <c:pt idx="620">
                  <c:v>1.0876165390055341</c:v>
                </c:pt>
                <c:pt idx="621">
                  <c:v>1.0875899166045038</c:v>
                </c:pt>
                <c:pt idx="622">
                  <c:v>1.0875632945623792</c:v>
                </c:pt>
                <c:pt idx="623">
                  <c:v>1.0875366728791622</c:v>
                </c:pt>
                <c:pt idx="624">
                  <c:v>1.0875100515548493</c:v>
                </c:pt>
                <c:pt idx="625">
                  <c:v>1.087483430589435</c:v>
                </c:pt>
                <c:pt idx="626">
                  <c:v>1.0874568099829212</c:v>
                </c:pt>
                <c:pt idx="627">
                  <c:v>1.0874301897353025</c:v>
                </c:pt>
                <c:pt idx="628">
                  <c:v>1.0874035698465754</c:v>
                </c:pt>
                <c:pt idx="629">
                  <c:v>1.0873769503167328</c:v>
                </c:pt>
                <c:pt idx="630">
                  <c:v>1.0873503311457799</c:v>
                </c:pt>
                <c:pt idx="631">
                  <c:v>1.0873237123337081</c:v>
                </c:pt>
                <c:pt idx="632">
                  <c:v>1.0872970938805153</c:v>
                </c:pt>
                <c:pt idx="633">
                  <c:v>1.0872704757862</c:v>
                </c:pt>
                <c:pt idx="634">
                  <c:v>1.0872438580507602</c:v>
                </c:pt>
                <c:pt idx="635">
                  <c:v>1.0872172406741925</c:v>
                </c:pt>
                <c:pt idx="636">
                  <c:v>1.0871906236564914</c:v>
                </c:pt>
                <c:pt idx="637">
                  <c:v>1.0871640069976607</c:v>
                </c:pt>
                <c:pt idx="638">
                  <c:v>1.0871373906976824</c:v>
                </c:pt>
                <c:pt idx="639">
                  <c:v>1.0871107747565691</c:v>
                </c:pt>
                <c:pt idx="640">
                  <c:v>1.0870841591743083</c:v>
                </c:pt>
                <c:pt idx="641">
                  <c:v>1.0870575439509036</c:v>
                </c:pt>
                <c:pt idx="642">
                  <c:v>1.0870309290863496</c:v>
                </c:pt>
                <c:pt idx="643">
                  <c:v>1.0870043145806427</c:v>
                </c:pt>
                <c:pt idx="644">
                  <c:v>1.086977700433776</c:v>
                </c:pt>
                <c:pt idx="645">
                  <c:v>1.0869510866457581</c:v>
                </c:pt>
                <c:pt idx="646">
                  <c:v>1.0869244732165768</c:v>
                </c:pt>
                <c:pt idx="647">
                  <c:v>1.0868978601462267</c:v>
                </c:pt>
                <c:pt idx="648">
                  <c:v>1.0868712474347113</c:v>
                </c:pt>
                <c:pt idx="649">
                  <c:v>1.0868446350820289</c:v>
                </c:pt>
                <c:pt idx="650">
                  <c:v>1.0868180230881723</c:v>
                </c:pt>
                <c:pt idx="651">
                  <c:v>1.0867914114531416</c:v>
                </c:pt>
                <c:pt idx="652">
                  <c:v>1.0867648001769261</c:v>
                </c:pt>
                <c:pt idx="653">
                  <c:v>1.0867381892595294</c:v>
                </c:pt>
                <c:pt idx="654">
                  <c:v>1.0867115787009496</c:v>
                </c:pt>
                <c:pt idx="655">
                  <c:v>1.0866849685011832</c:v>
                </c:pt>
                <c:pt idx="656">
                  <c:v>1.0866583586602232</c:v>
                </c:pt>
                <c:pt idx="657">
                  <c:v>1.0866317491780677</c:v>
                </c:pt>
                <c:pt idx="658">
                  <c:v>1.0866051400547239</c:v>
                </c:pt>
                <c:pt idx="659">
                  <c:v>1.0865785312901721</c:v>
                </c:pt>
                <c:pt idx="660">
                  <c:v>1.086551922884416</c:v>
                </c:pt>
                <c:pt idx="661">
                  <c:v>1.0865253148374592</c:v>
                </c:pt>
                <c:pt idx="662">
                  <c:v>1.0864987071492909</c:v>
                </c:pt>
                <c:pt idx="663">
                  <c:v>1.0864720998199129</c:v>
                </c:pt>
                <c:pt idx="664">
                  <c:v>1.0864454928493199</c:v>
                </c:pt>
                <c:pt idx="665">
                  <c:v>1.0864188862375119</c:v>
                </c:pt>
                <c:pt idx="666">
                  <c:v>1.0863922799844783</c:v>
                </c:pt>
                <c:pt idx="667">
                  <c:v>1.0863656740902226</c:v>
                </c:pt>
                <c:pt idx="668">
                  <c:v>1.0863390685547394</c:v>
                </c:pt>
                <c:pt idx="669">
                  <c:v>1.0863124633780341</c:v>
                </c:pt>
                <c:pt idx="670">
                  <c:v>1.086285858560089</c:v>
                </c:pt>
                <c:pt idx="671">
                  <c:v>1.0862592541009146</c:v>
                </c:pt>
                <c:pt idx="672">
                  <c:v>1.0862326500004968</c:v>
                </c:pt>
                <c:pt idx="673">
                  <c:v>1.0862060462588392</c:v>
                </c:pt>
                <c:pt idx="674">
                  <c:v>1.0861794428759417</c:v>
                </c:pt>
                <c:pt idx="675">
                  <c:v>1.0861528398517937</c:v>
                </c:pt>
                <c:pt idx="676">
                  <c:v>1.0861262371863969</c:v>
                </c:pt>
                <c:pt idx="677">
                  <c:v>1.086099634879746</c:v>
                </c:pt>
                <c:pt idx="678">
                  <c:v>1.0860730329318429</c:v>
                </c:pt>
                <c:pt idx="679">
                  <c:v>1.0860464313426732</c:v>
                </c:pt>
                <c:pt idx="680">
                  <c:v>1.0860198301122512</c:v>
                </c:pt>
                <c:pt idx="681">
                  <c:v>1.0859932292405574</c:v>
                </c:pt>
                <c:pt idx="682">
                  <c:v>1.0859666287275989</c:v>
                </c:pt>
                <c:pt idx="683">
                  <c:v>1.0859400285733685</c:v>
                </c:pt>
                <c:pt idx="684">
                  <c:v>1.085913428777868</c:v>
                </c:pt>
                <c:pt idx="685">
                  <c:v>1.0858868293410815</c:v>
                </c:pt>
                <c:pt idx="686">
                  <c:v>1.0858602302630196</c:v>
                </c:pt>
                <c:pt idx="687">
                  <c:v>1.0858336315436805</c:v>
                </c:pt>
                <c:pt idx="688">
                  <c:v>1.0858070331830536</c:v>
                </c:pt>
                <c:pt idx="689">
                  <c:v>1.0857804351811353</c:v>
                </c:pt>
                <c:pt idx="690">
                  <c:v>1.0857538375379292</c:v>
                </c:pt>
                <c:pt idx="691">
                  <c:v>1.0857272402534246</c:v>
                </c:pt>
                <c:pt idx="692">
                  <c:v>1.0857006433276304</c:v>
                </c:pt>
                <c:pt idx="693">
                  <c:v>1.0856740467605288</c:v>
                </c:pt>
                <c:pt idx="694">
                  <c:v>1.085647450552127</c:v>
                </c:pt>
                <c:pt idx="695">
                  <c:v>1.0856208547024178</c:v>
                </c:pt>
                <c:pt idx="696">
                  <c:v>1.0855942592113994</c:v>
                </c:pt>
                <c:pt idx="697">
                  <c:v>1.0855676640790719</c:v>
                </c:pt>
                <c:pt idx="698">
                  <c:v>1.0855410693054246</c:v>
                </c:pt>
                <c:pt idx="699">
                  <c:v>1.0855144748904664</c:v>
                </c:pt>
                <c:pt idx="700">
                  <c:v>1.085487880834183</c:v>
                </c:pt>
                <c:pt idx="701">
                  <c:v>1.0854612871365745</c:v>
                </c:pt>
                <c:pt idx="702">
                  <c:v>1.0854346937976409</c:v>
                </c:pt>
                <c:pt idx="703">
                  <c:v>1.0854081008173786</c:v>
                </c:pt>
                <c:pt idx="704">
                  <c:v>1.0853815081957841</c:v>
                </c:pt>
                <c:pt idx="705">
                  <c:v>1.0853549159328502</c:v>
                </c:pt>
                <c:pt idx="706">
                  <c:v>1.0853283240285805</c:v>
                </c:pt>
                <c:pt idx="707">
                  <c:v>1.0853017324829697</c:v>
                </c:pt>
                <c:pt idx="708">
                  <c:v>1.0852751412960142</c:v>
                </c:pt>
                <c:pt idx="709">
                  <c:v>1.0852485504677123</c:v>
                </c:pt>
                <c:pt idx="710">
                  <c:v>1.0852219599980586</c:v>
                </c:pt>
                <c:pt idx="711">
                  <c:v>1.0851953698870513</c:v>
                </c:pt>
                <c:pt idx="712">
                  <c:v>1.0851687801346905</c:v>
                </c:pt>
                <c:pt idx="713">
                  <c:v>1.0851421907409691</c:v>
                </c:pt>
                <c:pt idx="714">
                  <c:v>1.0851156017058852</c:v>
                </c:pt>
                <c:pt idx="715">
                  <c:v>1.0850890130294353</c:v>
                </c:pt>
                <c:pt idx="716">
                  <c:v>1.0850624247116194</c:v>
                </c:pt>
                <c:pt idx="717">
                  <c:v>1.085035836752434</c:v>
                </c:pt>
                <c:pt idx="718">
                  <c:v>1.085009249151863</c:v>
                </c:pt>
                <c:pt idx="719">
                  <c:v>1.0849826619099261</c:v>
                </c:pt>
                <c:pt idx="720">
                  <c:v>1.084956075026609</c:v>
                </c:pt>
                <c:pt idx="721">
                  <c:v>1.0849294885019098</c:v>
                </c:pt>
                <c:pt idx="722">
                  <c:v>1.0849029023358163</c:v>
                </c:pt>
                <c:pt idx="723">
                  <c:v>1.0848763165283444</c:v>
                </c:pt>
                <c:pt idx="724">
                  <c:v>1.0848497310794727</c:v>
                </c:pt>
                <c:pt idx="725">
                  <c:v>1.0848231459892084</c:v>
                </c:pt>
                <c:pt idx="726">
                  <c:v>1.0847965612575479</c:v>
                </c:pt>
                <c:pt idx="727">
                  <c:v>1.0847699768844894</c:v>
                </c:pt>
                <c:pt idx="728">
                  <c:v>1.0847433928700205</c:v>
                </c:pt>
                <c:pt idx="729">
                  <c:v>1.0847168092141537</c:v>
                </c:pt>
                <c:pt idx="730">
                  <c:v>1.0846902259168711</c:v>
                </c:pt>
                <c:pt idx="731">
                  <c:v>1.0846636429781764</c:v>
                </c:pt>
                <c:pt idx="732">
                  <c:v>1.0846370603980695</c:v>
                </c:pt>
                <c:pt idx="733">
                  <c:v>1.0846104781765415</c:v>
                </c:pt>
                <c:pt idx="734">
                  <c:v>1.0845838963135925</c:v>
                </c:pt>
                <c:pt idx="735">
                  <c:v>1.0845573148092242</c:v>
                </c:pt>
                <c:pt idx="736">
                  <c:v>1.0845307336634225</c:v>
                </c:pt>
                <c:pt idx="737">
                  <c:v>1.0845041528761943</c:v>
                </c:pt>
                <c:pt idx="738">
                  <c:v>1.0844775724475326</c:v>
                </c:pt>
                <c:pt idx="739">
                  <c:v>1.0844509923774321</c:v>
                </c:pt>
                <c:pt idx="740">
                  <c:v>1.0844244126658964</c:v>
                </c:pt>
                <c:pt idx="741">
                  <c:v>1.0843978333129183</c:v>
                </c:pt>
                <c:pt idx="742">
                  <c:v>1.084371254318496</c:v>
                </c:pt>
                <c:pt idx="743">
                  <c:v>1.0843446756826225</c:v>
                </c:pt>
                <c:pt idx="744">
                  <c:v>1.0843180974053013</c:v>
                </c:pt>
                <c:pt idx="745">
                  <c:v>1.084291519486527</c:v>
                </c:pt>
                <c:pt idx="746">
                  <c:v>1.0842649419262855</c:v>
                </c:pt>
                <c:pt idx="747">
                  <c:v>1.0842383647245963</c:v>
                </c:pt>
                <c:pt idx="748">
                  <c:v>1.0842117878814399</c:v>
                </c:pt>
                <c:pt idx="749">
                  <c:v>1.0841852113968233</c:v>
                </c:pt>
                <c:pt idx="750">
                  <c:v>1.0841586352707271</c:v>
                </c:pt>
                <c:pt idx="751">
                  <c:v>1.0841320595031689</c:v>
                </c:pt>
                <c:pt idx="752">
                  <c:v>1.0841054840941329</c:v>
                </c:pt>
                <c:pt idx="753">
                  <c:v>1.084078909043626</c:v>
                </c:pt>
                <c:pt idx="754">
                  <c:v>1.0840523343516324</c:v>
                </c:pt>
                <c:pt idx="755">
                  <c:v>1.0840257600181573</c:v>
                </c:pt>
                <c:pt idx="756">
                  <c:v>1.0839991860431955</c:v>
                </c:pt>
                <c:pt idx="757">
                  <c:v>1.0839726124267397</c:v>
                </c:pt>
                <c:pt idx="758">
                  <c:v>1.0839460391687989</c:v>
                </c:pt>
                <c:pt idx="759">
                  <c:v>1.0839194662693608</c:v>
                </c:pt>
                <c:pt idx="760">
                  <c:v>1.0838928937284233</c:v>
                </c:pt>
                <c:pt idx="761">
                  <c:v>1.0838663215459832</c:v>
                </c:pt>
                <c:pt idx="762">
                  <c:v>1.0838397497220438</c:v>
                </c:pt>
                <c:pt idx="763">
                  <c:v>1.0838131782565963</c:v>
                </c:pt>
                <c:pt idx="764">
                  <c:v>1.0837866071496371</c:v>
                </c:pt>
                <c:pt idx="765">
                  <c:v>1.0837600364011646</c:v>
                </c:pt>
                <c:pt idx="766">
                  <c:v>1.0837334660111768</c:v>
                </c:pt>
                <c:pt idx="767">
                  <c:v>1.0837068959796721</c:v>
                </c:pt>
                <c:pt idx="768">
                  <c:v>1.083680326306645</c:v>
                </c:pt>
                <c:pt idx="769">
                  <c:v>1.0836537569920903</c:v>
                </c:pt>
                <c:pt idx="770">
                  <c:v>1.0836271880360133</c:v>
                </c:pt>
                <c:pt idx="771">
                  <c:v>1.0836006194384051</c:v>
                </c:pt>
                <c:pt idx="772">
                  <c:v>1.0835740511992622</c:v>
                </c:pt>
                <c:pt idx="773">
                  <c:v>1.083547483318581</c:v>
                </c:pt>
                <c:pt idx="774">
                  <c:v>1.0835209157963615</c:v>
                </c:pt>
                <c:pt idx="775">
                  <c:v>1.0834943486325983</c:v>
                </c:pt>
                <c:pt idx="776">
                  <c:v>1.083467781827288</c:v>
                </c:pt>
                <c:pt idx="777">
                  <c:v>1.0834412153804358</c:v>
                </c:pt>
                <c:pt idx="778">
                  <c:v>1.0834146492920276</c:v>
                </c:pt>
                <c:pt idx="779">
                  <c:v>1.0833880835620686</c:v>
                </c:pt>
                <c:pt idx="780">
                  <c:v>1.08336151819055</c:v>
                </c:pt>
                <c:pt idx="781">
                  <c:v>1.0833349531774683</c:v>
                </c:pt>
                <c:pt idx="782">
                  <c:v>1.0833083885228305</c:v>
                </c:pt>
                <c:pt idx="783">
                  <c:v>1.0832818242266242</c:v>
                </c:pt>
                <c:pt idx="784">
                  <c:v>1.0832552602888459</c:v>
                </c:pt>
                <c:pt idx="785">
                  <c:v>1.0832286967094955</c:v>
                </c:pt>
                <c:pt idx="786">
                  <c:v>1.0832021334885713</c:v>
                </c:pt>
                <c:pt idx="787">
                  <c:v>1.0831755706260768</c:v>
                </c:pt>
                <c:pt idx="788">
                  <c:v>1.0831490081219926</c:v>
                </c:pt>
                <c:pt idx="789">
                  <c:v>1.0831224459763256</c:v>
                </c:pt>
                <c:pt idx="790">
                  <c:v>1.0830958841890741</c:v>
                </c:pt>
                <c:pt idx="791">
                  <c:v>1.0830693227602346</c:v>
                </c:pt>
                <c:pt idx="792">
                  <c:v>1.0830427616898017</c:v>
                </c:pt>
                <c:pt idx="793">
                  <c:v>1.0830162009777702</c:v>
                </c:pt>
                <c:pt idx="794">
                  <c:v>1.0829896406241399</c:v>
                </c:pt>
                <c:pt idx="795">
                  <c:v>1.082963080628911</c:v>
                </c:pt>
                <c:pt idx="796">
                  <c:v>1.082936520992078</c:v>
                </c:pt>
                <c:pt idx="797">
                  <c:v>1.0829099617136322</c:v>
                </c:pt>
                <c:pt idx="798">
                  <c:v>1.0828834027935805</c:v>
                </c:pt>
                <c:pt idx="799">
                  <c:v>1.0828568442319177</c:v>
                </c:pt>
                <c:pt idx="800">
                  <c:v>1.0828302860286367</c:v>
                </c:pt>
                <c:pt idx="801">
                  <c:v>1.0828037281837357</c:v>
                </c:pt>
                <c:pt idx="802">
                  <c:v>1.0827771706972076</c:v>
                </c:pt>
                <c:pt idx="803">
                  <c:v>1.0827506135690577</c:v>
                </c:pt>
                <c:pt idx="804">
                  <c:v>1.0827240567992895</c:v>
                </c:pt>
                <c:pt idx="805">
                  <c:v>1.0826975003878836</c:v>
                </c:pt>
                <c:pt idx="806">
                  <c:v>1.0826709443348381</c:v>
                </c:pt>
                <c:pt idx="807">
                  <c:v>1.082644388640162</c:v>
                </c:pt>
                <c:pt idx="808">
                  <c:v>1.0826178333038445</c:v>
                </c:pt>
                <c:pt idx="809">
                  <c:v>1.082591278325884</c:v>
                </c:pt>
                <c:pt idx="810">
                  <c:v>1.082564723706275</c:v>
                </c:pt>
                <c:pt idx="811">
                  <c:v>1.0825381694450229</c:v>
                </c:pt>
                <c:pt idx="812">
                  <c:v>1.0825116155421153</c:v>
                </c:pt>
                <c:pt idx="813">
                  <c:v>1.0824850619975539</c:v>
                </c:pt>
                <c:pt idx="814">
                  <c:v>1.0824585088113352</c:v>
                </c:pt>
                <c:pt idx="815">
                  <c:v>1.0824319559834539</c:v>
                </c:pt>
                <c:pt idx="816">
                  <c:v>1.0824054035139099</c:v>
                </c:pt>
                <c:pt idx="817">
                  <c:v>1.0823788514027015</c:v>
                </c:pt>
                <c:pt idx="818">
                  <c:v>1.0823522996498234</c:v>
                </c:pt>
                <c:pt idx="819">
                  <c:v>1.0823257482552702</c:v>
                </c:pt>
                <c:pt idx="820">
                  <c:v>1.0822991972190454</c:v>
                </c:pt>
                <c:pt idx="821">
                  <c:v>1.0822726465411385</c:v>
                </c:pt>
                <c:pt idx="822">
                  <c:v>1.082246096221553</c:v>
                </c:pt>
                <c:pt idx="823">
                  <c:v>1.0822195462602799</c:v>
                </c:pt>
                <c:pt idx="824">
                  <c:v>1.0821929966573229</c:v>
                </c:pt>
                <c:pt idx="825">
                  <c:v>1.0821664474126766</c:v>
                </c:pt>
                <c:pt idx="826">
                  <c:v>1.0821398985263322</c:v>
                </c:pt>
                <c:pt idx="827">
                  <c:v>1.0821133499982949</c:v>
                </c:pt>
                <c:pt idx="828">
                  <c:v>1.0820868018285594</c:v>
                </c:pt>
                <c:pt idx="829">
                  <c:v>1.082060254017124</c:v>
                </c:pt>
                <c:pt idx="830">
                  <c:v>1.0820337065639798</c:v>
                </c:pt>
                <c:pt idx="831">
                  <c:v>1.0820071594691267</c:v>
                </c:pt>
                <c:pt idx="832">
                  <c:v>1.0819806127325684</c:v>
                </c:pt>
                <c:pt idx="833">
                  <c:v>1.0819540663542941</c:v>
                </c:pt>
                <c:pt idx="834">
                  <c:v>1.0819275203342986</c:v>
                </c:pt>
                <c:pt idx="835">
                  <c:v>1.0819009746725854</c:v>
                </c:pt>
                <c:pt idx="836">
                  <c:v>1.0818744293691527</c:v>
                </c:pt>
                <c:pt idx="837">
                  <c:v>1.0818478844239916</c:v>
                </c:pt>
                <c:pt idx="838">
                  <c:v>1.0818213398371004</c:v>
                </c:pt>
                <c:pt idx="839">
                  <c:v>1.0817947956084843</c:v>
                </c:pt>
                <c:pt idx="840">
                  <c:v>1.0817682517381257</c:v>
                </c:pt>
                <c:pt idx="841">
                  <c:v>1.0817417082260334</c:v>
                </c:pt>
                <c:pt idx="842">
                  <c:v>1.0817151650722003</c:v>
                </c:pt>
                <c:pt idx="843">
                  <c:v>1.0816886222766229</c:v>
                </c:pt>
                <c:pt idx="844">
                  <c:v>1.0816620798393046</c:v>
                </c:pt>
                <c:pt idx="845">
                  <c:v>1.0816355377602278</c:v>
                </c:pt>
                <c:pt idx="846">
                  <c:v>1.0816089960394066</c:v>
                </c:pt>
                <c:pt idx="847">
                  <c:v>1.0815824546768251</c:v>
                </c:pt>
                <c:pt idx="848">
                  <c:v>1.0815559136724886</c:v>
                </c:pt>
                <c:pt idx="849">
                  <c:v>1.0815293730263935</c:v>
                </c:pt>
                <c:pt idx="850">
                  <c:v>1.0815028327385328</c:v>
                </c:pt>
                <c:pt idx="851">
                  <c:v>1.0814762928088992</c:v>
                </c:pt>
                <c:pt idx="852">
                  <c:v>1.0814497532374983</c:v>
                </c:pt>
                <c:pt idx="853">
                  <c:v>1.0814232140243281</c:v>
                </c:pt>
                <c:pt idx="854">
                  <c:v>1.081396675169378</c:v>
                </c:pt>
                <c:pt idx="855">
                  <c:v>1.0813701366726516</c:v>
                </c:pt>
                <c:pt idx="856">
                  <c:v>1.0813435985341382</c:v>
                </c:pt>
                <c:pt idx="857">
                  <c:v>1.0813170607538485</c:v>
                </c:pt>
                <c:pt idx="858">
                  <c:v>1.0812905233317665</c:v>
                </c:pt>
                <c:pt idx="859">
                  <c:v>1.0812639862678886</c:v>
                </c:pt>
                <c:pt idx="860">
                  <c:v>1.0812374495622219</c:v>
                </c:pt>
                <c:pt idx="861">
                  <c:v>1.0812109132147629</c:v>
                </c:pt>
                <c:pt idx="862">
                  <c:v>1.0811843772254974</c:v>
                </c:pt>
                <c:pt idx="863">
                  <c:v>1.0811578415944325</c:v>
                </c:pt>
                <c:pt idx="864">
                  <c:v>1.0811313063215557</c:v>
                </c:pt>
                <c:pt idx="865">
                  <c:v>1.081104771406876</c:v>
                </c:pt>
                <c:pt idx="866">
                  <c:v>1.0810782368503951</c:v>
                </c:pt>
                <c:pt idx="867">
                  <c:v>1.0810517026520881</c:v>
                </c:pt>
                <c:pt idx="868">
                  <c:v>1.0810251688119603</c:v>
                </c:pt>
                <c:pt idx="869">
                  <c:v>1.0809986353300189</c:v>
                </c:pt>
                <c:pt idx="870">
                  <c:v>1.0809721022062515</c:v>
                </c:pt>
                <c:pt idx="871">
                  <c:v>1.0809455694406633</c:v>
                </c:pt>
                <c:pt idx="872">
                  <c:v>1.0809190370332438</c:v>
                </c:pt>
                <c:pt idx="873">
                  <c:v>1.0808925049839839</c:v>
                </c:pt>
                <c:pt idx="874">
                  <c:v>1.0808659732929016</c:v>
                </c:pt>
                <c:pt idx="875">
                  <c:v>1.0808394419599701</c:v>
                </c:pt>
                <c:pt idx="876">
                  <c:v>1.0808129109852072</c:v>
                </c:pt>
                <c:pt idx="877">
                  <c:v>1.0807863803685915</c:v>
                </c:pt>
                <c:pt idx="878">
                  <c:v>1.0807598501101374</c:v>
                </c:pt>
                <c:pt idx="879">
                  <c:v>1.080733320209827</c:v>
                </c:pt>
                <c:pt idx="880">
                  <c:v>1.0807067906676675</c:v>
                </c:pt>
                <c:pt idx="881">
                  <c:v>1.0806802614836482</c:v>
                </c:pt>
                <c:pt idx="882">
                  <c:v>1.0806537326577761</c:v>
                </c:pt>
                <c:pt idx="883">
                  <c:v>1.0806272041900389</c:v>
                </c:pt>
                <c:pt idx="884">
                  <c:v>1.0806006760804419</c:v>
                </c:pt>
                <c:pt idx="885">
                  <c:v>1.0805741483289673</c:v>
                </c:pt>
                <c:pt idx="886">
                  <c:v>1.0805476209356293</c:v>
                </c:pt>
                <c:pt idx="887">
                  <c:v>1.0805210939004173</c:v>
                </c:pt>
                <c:pt idx="888">
                  <c:v>1.0804945672233259</c:v>
                </c:pt>
                <c:pt idx="889">
                  <c:v>1.0804680409043623</c:v>
                </c:pt>
                <c:pt idx="890">
                  <c:v>1.0804415149435105</c:v>
                </c:pt>
                <c:pt idx="891">
                  <c:v>1.0804149893407704</c:v>
                </c:pt>
                <c:pt idx="892">
                  <c:v>1.0803884640961492</c:v>
                </c:pt>
                <c:pt idx="893">
                  <c:v>1.0803619392096309</c:v>
                </c:pt>
                <c:pt idx="894">
                  <c:v>1.080335414681219</c:v>
                </c:pt>
                <c:pt idx="895">
                  <c:v>1.0803088905109153</c:v>
                </c:pt>
                <c:pt idx="896">
                  <c:v>1.080282366698702</c:v>
                </c:pt>
                <c:pt idx="897">
                  <c:v>1.0802558432445917</c:v>
                </c:pt>
                <c:pt idx="898">
                  <c:v>1.0802293201485735</c:v>
                </c:pt>
                <c:pt idx="899">
                  <c:v>1.0802027974106494</c:v>
                </c:pt>
                <c:pt idx="900">
                  <c:v>1.0801762750308068</c:v>
                </c:pt>
                <c:pt idx="901">
                  <c:v>1.0801497530090582</c:v>
                </c:pt>
                <c:pt idx="902">
                  <c:v>1.0801232313453841</c:v>
                </c:pt>
                <c:pt idx="903">
                  <c:v>1.0800967100397934</c:v>
                </c:pt>
                <c:pt idx="904">
                  <c:v>1.0800701890922717</c:v>
                </c:pt>
                <c:pt idx="905">
                  <c:v>1.0800436685028298</c:v>
                </c:pt>
                <c:pt idx="906">
                  <c:v>1.0800171482714589</c:v>
                </c:pt>
                <c:pt idx="907">
                  <c:v>1.0799906283981535</c:v>
                </c:pt>
                <c:pt idx="908">
                  <c:v>1.0799641088829137</c:v>
                </c:pt>
                <c:pt idx="909">
                  <c:v>1.0799375897257377</c:v>
                </c:pt>
                <c:pt idx="910">
                  <c:v>1.0799110709266113</c:v>
                </c:pt>
                <c:pt idx="911">
                  <c:v>1.0798845524855434</c:v>
                </c:pt>
                <c:pt idx="912">
                  <c:v>1.0798580344025339</c:v>
                </c:pt>
                <c:pt idx="913">
                  <c:v>1.079831516677574</c:v>
                </c:pt>
                <c:pt idx="914">
                  <c:v>1.0798049993106495</c:v>
                </c:pt>
                <c:pt idx="915">
                  <c:v>1.0797784823017782</c:v>
                </c:pt>
                <c:pt idx="916">
                  <c:v>1.0797519656509476</c:v>
                </c:pt>
                <c:pt idx="917">
                  <c:v>1.0797254493581523</c:v>
                </c:pt>
                <c:pt idx="918">
                  <c:v>1.0796989334233924</c:v>
                </c:pt>
                <c:pt idx="919">
                  <c:v>1.0796724178466608</c:v>
                </c:pt>
                <c:pt idx="920">
                  <c:v>1.0796459026279592</c:v>
                </c:pt>
                <c:pt idx="921">
                  <c:v>1.0796193877672877</c:v>
                </c:pt>
                <c:pt idx="922">
                  <c:v>1.0795928732646356</c:v>
                </c:pt>
                <c:pt idx="923">
                  <c:v>1.0795663591200029</c:v>
                </c:pt>
                <c:pt idx="924">
                  <c:v>1.0795398453333949</c:v>
                </c:pt>
                <c:pt idx="925">
                  <c:v>1.079513331904792</c:v>
                </c:pt>
                <c:pt idx="926">
                  <c:v>1.0794868188341979</c:v>
                </c:pt>
                <c:pt idx="927">
                  <c:v>1.0794603061216215</c:v>
                </c:pt>
                <c:pt idx="928">
                  <c:v>1.0794337937670484</c:v>
                </c:pt>
                <c:pt idx="929">
                  <c:v>1.0794072817704752</c:v>
                </c:pt>
                <c:pt idx="930">
                  <c:v>1.0793807701319</c:v>
                </c:pt>
                <c:pt idx="931">
                  <c:v>1.0793542588513176</c:v>
                </c:pt>
                <c:pt idx="932">
                  <c:v>1.0793277479287333</c:v>
                </c:pt>
                <c:pt idx="933">
                  <c:v>1.0793012373641417</c:v>
                </c:pt>
                <c:pt idx="934">
                  <c:v>1.0792747271575376</c:v>
                </c:pt>
                <c:pt idx="935">
                  <c:v>1.0792482173089102</c:v>
                </c:pt>
                <c:pt idx="936">
                  <c:v>1.0792217078182702</c:v>
                </c:pt>
                <c:pt idx="937">
                  <c:v>1.079195198685607</c:v>
                </c:pt>
                <c:pt idx="938">
                  <c:v>1.0791686899109205</c:v>
                </c:pt>
                <c:pt idx="939">
                  <c:v>1.0791421814942055</c:v>
                </c:pt>
                <c:pt idx="940">
                  <c:v>1.0791156734354637</c:v>
                </c:pt>
                <c:pt idx="941">
                  <c:v>1.0790891657346862</c:v>
                </c:pt>
                <c:pt idx="942">
                  <c:v>1.079062658391873</c:v>
                </c:pt>
                <c:pt idx="943">
                  <c:v>1.0790361514070153</c:v>
                </c:pt>
                <c:pt idx="944">
                  <c:v>1.0790096447801201</c:v>
                </c:pt>
                <c:pt idx="945">
                  <c:v>1.0789831385111803</c:v>
                </c:pt>
                <c:pt idx="946">
                  <c:v>1.0789566326001907</c:v>
                </c:pt>
                <c:pt idx="947">
                  <c:v>1.0789301270471476</c:v>
                </c:pt>
                <c:pt idx="948">
                  <c:v>1.0789036218520582</c:v>
                </c:pt>
                <c:pt idx="949">
                  <c:v>1.0788771170149012</c:v>
                </c:pt>
                <c:pt idx="950">
                  <c:v>1.0788506125356925</c:v>
                </c:pt>
                <c:pt idx="951">
                  <c:v>1.0788241084144197</c:v>
                </c:pt>
                <c:pt idx="952">
                  <c:v>1.0787976046510774</c:v>
                </c:pt>
                <c:pt idx="953">
                  <c:v>1.0787711012456676</c:v>
                </c:pt>
                <c:pt idx="954">
                  <c:v>1.0787445981981918</c:v>
                </c:pt>
                <c:pt idx="955">
                  <c:v>1.0787180955086324</c:v>
                </c:pt>
                <c:pt idx="956">
                  <c:v>1.0786915931769965</c:v>
                </c:pt>
                <c:pt idx="957">
                  <c:v>1.0786650912032858</c:v>
                </c:pt>
                <c:pt idx="958">
                  <c:v>1.0786385895874879</c:v>
                </c:pt>
                <c:pt idx="959">
                  <c:v>1.0786120883296029</c:v>
                </c:pt>
                <c:pt idx="960">
                  <c:v>1.0785855874296342</c:v>
                </c:pt>
                <c:pt idx="961">
                  <c:v>1.0785590868875623</c:v>
                </c:pt>
                <c:pt idx="962">
                  <c:v>1.0785325867034032</c:v>
                </c:pt>
                <c:pt idx="963">
                  <c:v>1.0785060868771428</c:v>
                </c:pt>
                <c:pt idx="964">
                  <c:v>1.0784795874087809</c:v>
                </c:pt>
                <c:pt idx="965">
                  <c:v>1.0784530882983123</c:v>
                </c:pt>
                <c:pt idx="966">
                  <c:v>1.0784265895457406</c:v>
                </c:pt>
                <c:pt idx="967">
                  <c:v>1.0784000911510585</c:v>
                </c:pt>
                <c:pt idx="968">
                  <c:v>1.0783735931142591</c:v>
                </c:pt>
                <c:pt idx="969">
                  <c:v>1.0783470954353476</c:v>
                </c:pt>
                <c:pt idx="970">
                  <c:v>1.0783205981143134</c:v>
                </c:pt>
                <c:pt idx="971">
                  <c:v>1.0782941011511635</c:v>
                </c:pt>
                <c:pt idx="972">
                  <c:v>1.0782676045458803</c:v>
                </c:pt>
                <c:pt idx="973">
                  <c:v>1.0782411082984709</c:v>
                </c:pt>
                <c:pt idx="974">
                  <c:v>1.0782146124089316</c:v>
                </c:pt>
                <c:pt idx="975">
                  <c:v>1.0781881168772607</c:v>
                </c:pt>
                <c:pt idx="976">
                  <c:v>1.0781616217034493</c:v>
                </c:pt>
                <c:pt idx="977">
                  <c:v>1.0781351268875028</c:v>
                </c:pt>
                <c:pt idx="978">
                  <c:v>1.0781086324294069</c:v>
                </c:pt>
                <c:pt idx="979">
                  <c:v>1.0780821383291688</c:v>
                </c:pt>
                <c:pt idx="980">
                  <c:v>1.0780556445867848</c:v>
                </c:pt>
                <c:pt idx="981">
                  <c:v>1.0780291512022426</c:v>
                </c:pt>
                <c:pt idx="982">
                  <c:v>1.0780026581755529</c:v>
                </c:pt>
                <c:pt idx="983">
                  <c:v>1.0779761655067013</c:v>
                </c:pt>
                <c:pt idx="984">
                  <c:v>1.0779496731956879</c:v>
                </c:pt>
                <c:pt idx="985">
                  <c:v>1.0779231812425127</c:v>
                </c:pt>
                <c:pt idx="986">
                  <c:v>1.077896689647174</c:v>
                </c:pt>
                <c:pt idx="987">
                  <c:v>1.0778701984096628</c:v>
                </c:pt>
                <c:pt idx="988">
                  <c:v>1.0778437075299774</c:v>
                </c:pt>
                <c:pt idx="989">
                  <c:v>1.0778172170081177</c:v>
                </c:pt>
                <c:pt idx="990">
                  <c:v>1.0777907268440767</c:v>
                </c:pt>
                <c:pt idx="991">
                  <c:v>1.077764237037858</c:v>
                </c:pt>
                <c:pt idx="992">
                  <c:v>1.0777377475894578</c:v>
                </c:pt>
                <c:pt idx="993">
                  <c:v>1.077711258498864</c:v>
                </c:pt>
                <c:pt idx="994">
                  <c:v>1.0776847697660834</c:v>
                </c:pt>
                <c:pt idx="995">
                  <c:v>1.0776582813911144</c:v>
                </c:pt>
                <c:pt idx="996">
                  <c:v>1.0776317933739445</c:v>
                </c:pt>
                <c:pt idx="997">
                  <c:v>1.0776053057145685</c:v>
                </c:pt>
                <c:pt idx="998">
                  <c:v>1.0775788184129969</c:v>
                </c:pt>
                <c:pt idx="999">
                  <c:v>1.0775523314692208</c:v>
                </c:pt>
                <c:pt idx="1000">
                  <c:v>1.0775258448832368</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Calculs!$AH$4:$AH$1004</c:f>
              <c:numCache>
                <c:formatCode>0.00</c:formatCode>
                <c:ptCount val="1001"/>
                <c:pt idx="0">
                  <c:v>0</c:v>
                </c:pt>
                <c:pt idx="1">
                  <c:v>-18.349946385783348</c:v>
                </c:pt>
                <c:pt idx="2">
                  <c:v>-18.280920685497211</c:v>
                </c:pt>
                <c:pt idx="3">
                  <c:v>-18.21220874314529</c:v>
                </c:pt>
                <c:pt idx="4">
                  <c:v>-18.143808669926521</c:v>
                </c:pt>
                <c:pt idx="5">
                  <c:v>-18.075718591344938</c:v>
                </c:pt>
                <c:pt idx="6">
                  <c:v>-18.007936647079571</c:v>
                </c:pt>
                <c:pt idx="7">
                  <c:v>-17.94046099085584</c:v>
                </c:pt>
                <c:pt idx="8">
                  <c:v>-17.873289790318196</c:v>
                </c:pt>
                <c:pt idx="9">
                  <c:v>-17.806421226904174</c:v>
                </c:pt>
                <c:pt idx="10">
                  <c:v>-17.73985349571981</c:v>
                </c:pt>
                <c:pt idx="11">
                  <c:v>-17.673903531408051</c:v>
                </c:pt>
                <c:pt idx="12">
                  <c:v>-17.608563170116778</c:v>
                </c:pt>
                <c:pt idx="13">
                  <c:v>-17.543505595480728</c:v>
                </c:pt>
                <c:pt idx="14">
                  <c:v>-17.478729219746885</c:v>
                </c:pt>
                <c:pt idx="15">
                  <c:v>-17.414232466469528</c:v>
                </c:pt>
                <c:pt idx="16">
                  <c:v>-17.350013770413351</c:v>
                </c:pt>
                <c:pt idx="17">
                  <c:v>-17.286071577457722</c:v>
                </c:pt>
                <c:pt idx="18">
                  <c:v>-17.222404344501808</c:v>
                </c:pt>
                <c:pt idx="19">
                  <c:v>-17.159010539370716</c:v>
                </c:pt>
                <c:pt idx="20">
                  <c:v>-17.095888640722514</c:v>
                </c:pt>
                <c:pt idx="21">
                  <c:v>-17.032877668948554</c:v>
                </c:pt>
                <c:pt idx="22">
                  <c:v>-16.969979209871845</c:v>
                </c:pt>
                <c:pt idx="23">
                  <c:v>-16.907354299142241</c:v>
                </c:pt>
                <c:pt idx="24">
                  <c:v>-16.845001379723438</c:v>
                </c:pt>
                <c:pt idx="25">
                  <c:v>-16.782918905779702</c:v>
                </c:pt>
                <c:pt idx="26">
                  <c:v>-16.721105342579204</c:v>
                </c:pt>
                <c:pt idx="27">
                  <c:v>-16.65955916639825</c:v>
                </c:pt>
                <c:pt idx="28">
                  <c:v>-16.598278864426522</c:v>
                </c:pt>
                <c:pt idx="29">
                  <c:v>-16.537262934673215</c:v>
                </c:pt>
                <c:pt idx="30">
                  <c:v>-16.47650988587424</c:v>
                </c:pt>
                <c:pt idx="31">
                  <c:v>-16.416018237400177</c:v>
                </c:pt>
                <c:pt idx="32">
                  <c:v>-16.355786519165321</c:v>
                </c:pt>
                <c:pt idx="33">
                  <c:v>-16.295813271537536</c:v>
                </c:pt>
                <c:pt idx="34">
                  <c:v>-16.236097045249011</c:v>
                </c:pt>
                <c:pt idx="35">
                  <c:v>-16.176636401308006</c:v>
                </c:pt>
                <c:pt idx="36">
                  <c:v>-16.117429910911323</c:v>
                </c:pt>
                <c:pt idx="37">
                  <c:v>-16.05847615535777</c:v>
                </c:pt>
                <c:pt idx="38">
                  <c:v>-15.999773725962443</c:v>
                </c:pt>
                <c:pt idx="39">
                  <c:v>-15.941321223971846</c:v>
                </c:pt>
                <c:pt idx="40">
                  <c:v>-15.88311726047986</c:v>
                </c:pt>
                <c:pt idx="41">
                  <c:v>-15.825160456344539</c:v>
                </c:pt>
                <c:pt idx="42">
                  <c:v>-15.767449442105754</c:v>
                </c:pt>
                <c:pt idx="43">
                  <c:v>-15.70998285790361</c:v>
                </c:pt>
                <c:pt idx="44">
                  <c:v>-15.652759353397666</c:v>
                </c:pt>
                <c:pt idx="45">
                  <c:v>-15.595777587687037</c:v>
                </c:pt>
                <c:pt idx="46">
                  <c:v>-15.539036229231092</c:v>
                </c:pt>
                <c:pt idx="47">
                  <c:v>-15.482533955771171</c:v>
                </c:pt>
                <c:pt idx="48">
                  <c:v>-15.426269454252873</c:v>
                </c:pt>
                <c:pt idx="49">
                  <c:v>-15.370241420749164</c:v>
                </c:pt>
                <c:pt idx="50">
                  <c:v>-15.314448560384314</c:v>
                </c:pt>
                <c:pt idx="51">
                  <c:v>-15.258889587258425</c:v>
                </c:pt>
                <c:pt idx="52">
                  <c:v>-15.203563224372839</c:v>
                </c:pt>
                <c:pt idx="53">
                  <c:v>-15.148468203556167</c:v>
                </c:pt>
                <c:pt idx="54">
                  <c:v>-15.093603265391115</c:v>
                </c:pt>
                <c:pt idx="55">
                  <c:v>-15.038967159141945</c:v>
                </c:pt>
                <c:pt idx="56">
                  <c:v>-14.984558642682684</c:v>
                </c:pt>
                <c:pt idx="57">
                  <c:v>-14.930376482426023</c:v>
                </c:pt>
                <c:pt idx="58">
                  <c:v>-14.876419453252902</c:v>
                </c:pt>
                <c:pt idx="59">
                  <c:v>-14.822686338442741</c:v>
                </c:pt>
                <c:pt idx="60">
                  <c:v>-14.769175929604407</c:v>
                </c:pt>
                <c:pt idx="61">
                  <c:v>-14.715887026607755</c:v>
                </c:pt>
                <c:pt idx="62">
                  <c:v>-14.662818437515947</c:v>
                </c:pt>
                <c:pt idx="63">
                  <c:v>-14.609968978518269</c:v>
                </c:pt>
                <c:pt idx="64">
                  <c:v>-14.557337473863752</c:v>
                </c:pt>
                <c:pt idx="65">
                  <c:v>-14.504922755795265</c:v>
                </c:pt>
                <c:pt idx="66">
                  <c:v>-14.452723664484388</c:v>
                </c:pt>
                <c:pt idx="67">
                  <c:v>-14.400739047966823</c:v>
                </c:pt>
                <c:pt idx="68">
                  <c:v>-14.348967762078383</c:v>
                </c:pt>
                <c:pt idx="69">
                  <c:v>-14.2974086703917</c:v>
                </c:pt>
                <c:pt idx="70">
                  <c:v>-14.246060644153454</c:v>
                </c:pt>
                <c:pt idx="71">
                  <c:v>-14.194922562222207</c:v>
                </c:pt>
                <c:pt idx="72">
                  <c:v>-14.143993311006854</c:v>
                </c:pt>
                <c:pt idx="73">
                  <c:v>-14.093271784405605</c:v>
                </c:pt>
                <c:pt idx="74">
                  <c:v>-14.0427568837456</c:v>
                </c:pt>
                <c:pt idx="75">
                  <c:v>-13.992447517723088</c:v>
                </c:pt>
                <c:pt idx="76">
                  <c:v>-13.942342602344088</c:v>
                </c:pt>
                <c:pt idx="77">
                  <c:v>-13.892441060865744</c:v>
                </c:pt>
                <c:pt idx="78">
                  <c:v>-13.842741823738075</c:v>
                </c:pt>
                <c:pt idx="79">
                  <c:v>-13.793243828546432</c:v>
                </c:pt>
                <c:pt idx="80">
                  <c:v>-13.743946019954352</c:v>
                </c:pt>
                <c:pt idx="81">
                  <c:v>-13.694847349647036</c:v>
                </c:pt>
                <c:pt idx="82">
                  <c:v>-13.645946776275338</c:v>
                </c:pt>
                <c:pt idx="83">
                  <c:v>-13.597243265400229</c:v>
                </c:pt>
                <c:pt idx="84">
                  <c:v>-13.548735789437849</c:v>
                </c:pt>
                <c:pt idx="85">
                  <c:v>-13.500423327605015</c:v>
                </c:pt>
                <c:pt idx="86">
                  <c:v>-13.452304865865253</c:v>
                </c:pt>
                <c:pt idx="87">
                  <c:v>-13.404379396875356</c:v>
                </c:pt>
                <c:pt idx="88">
                  <c:v>-13.356645919932394</c:v>
                </c:pt>
                <c:pt idx="89">
                  <c:v>-13.309103440921225</c:v>
                </c:pt>
                <c:pt idx="90">
                  <c:v>-13.261750972262547</c:v>
                </c:pt>
                <c:pt idx="91">
                  <c:v>-13.214587532861325</c:v>
                </c:pt>
                <c:pt idx="92">
                  <c:v>-13.167612148055774</c:v>
                </c:pt>
                <c:pt idx="93">
                  <c:v>-13.120823849566786</c:v>
                </c:pt>
                <c:pt idx="94">
                  <c:v>-13.074221675447852</c:v>
                </c:pt>
                <c:pt idx="95">
                  <c:v>-13.027804670035346</c:v>
                </c:pt>
                <c:pt idx="96">
                  <c:v>-12.981571883899427</c:v>
                </c:pt>
                <c:pt idx="97">
                  <c:v>-12.935522373795202</c:v>
                </c:pt>
                <c:pt idx="98">
                  <c:v>-12.889655202614486</c:v>
                </c:pt>
                <c:pt idx="99">
                  <c:v>-12.843969439337958</c:v>
                </c:pt>
                <c:pt idx="100">
                  <c:v>-12.798464158987688</c:v>
                </c:pt>
                <c:pt idx="101">
                  <c:v>-12.753138442580214</c:v>
                </c:pt>
                <c:pt idx="102">
                  <c:v>-12.30568509859159</c:v>
                </c:pt>
                <c:pt idx="103">
                  <c:v>-11.875582791343628</c:v>
                </c:pt>
                <c:pt idx="104">
                  <c:v>-11.461973891784627</c:v>
                </c:pt>
                <c:pt idx="105">
                  <c:v>-11.064054207071431</c:v>
                </c:pt>
                <c:pt idx="106">
                  <c:v>-10.681069030417795</c:v>
                </c:pt>
                <c:pt idx="107">
                  <c:v>-10.312309529054058</c:v>
                </c:pt>
                <c:pt idx="108">
                  <c:v>-9.9571094375429183</c:v>
                </c:pt>
                <c:pt idx="109">
                  <c:v>-9.6148420272317328</c:v>
                </c:pt>
                <c:pt idx="110">
                  <c:v>-9.2849173257372044</c:v>
                </c:pt>
                <c:pt idx="111">
                  <c:v>-8.9667795631086928</c:v>
                </c:pt>
                <c:pt idx="112">
                  <c:v>-8.6599048237476808</c:v>
                </c:pt>
                <c:pt idx="113">
                  <c:v>-8.3637988853137166</c:v>
                </c:pt>
                <c:pt idx="114">
                  <c:v>-8.0779952277564195</c:v>
                </c:pt>
                <c:pt idx="115">
                  <c:v>-7.8020531973082115</c:v>
                </c:pt>
                <c:pt idx="116">
                  <c:v>-7.5355563117802848</c:v>
                </c:pt>
                <c:pt idx="117">
                  <c:v>-7.2781106948469905</c:v>
                </c:pt>
                <c:pt idx="118">
                  <c:v>-7.029343628201163</c:v>
                </c:pt>
                <c:pt idx="119">
                  <c:v>-6.7889022115319237</c:v>
                </c:pt>
                <c:pt idx="120">
                  <c:v>-6.5564521212326854</c:v>
                </c:pt>
                <c:pt idx="121">
                  <c:v>-6.3316764596025665</c:v>
                </c:pt>
                <c:pt idx="122">
                  <c:v>-6.1142746870717115</c:v>
                </c:pt>
                <c:pt idx="123">
                  <c:v>-5.9039616306691638</c:v>
                </c:pt>
                <c:pt idx="124">
                  <c:v>-5.7004665625706243</c:v>
                </c:pt>
                <c:pt idx="125">
                  <c:v>-5.5035323431195229</c:v>
                </c:pt>
                <c:pt idx="126">
                  <c:v>-5.3129146232160585</c:v>
                </c:pt>
                <c:pt idx="127">
                  <c:v>-5.1283811014202696</c:v>
                </c:pt>
                <c:pt idx="128">
                  <c:v>-4.9497108315230518</c:v>
                </c:pt>
                <c:pt idx="129">
                  <c:v>-4.7766935767070757</c:v>
                </c:pt>
                <c:pt idx="130">
                  <c:v>-4.6091292067528258</c:v>
                </c:pt>
                <c:pt idx="131">
                  <c:v>-4.446827135046294</c:v>
                </c:pt>
                <c:pt idx="132">
                  <c:v>-4.2896057924182784</c:v>
                </c:pt>
                <c:pt idx="133">
                  <c:v>-4.1372921350929719</c:v>
                </c:pt>
                <c:pt idx="134">
                  <c:v>-3.9897211842485776</c:v>
                </c:pt>
                <c:pt idx="135">
                  <c:v>-3.846735594897285</c:v>
                </c:pt>
                <c:pt idx="136">
                  <c:v>-3.7081852519778367</c:v>
                </c:pt>
                <c:pt idx="137">
                  <c:v>-3.5739268917233677</c:v>
                </c:pt>
                <c:pt idx="138">
                  <c:v>-3.443823746521546</c:v>
                </c:pt>
                <c:pt idx="139">
                  <c:v>-3.3177452116246653</c:v>
                </c:pt>
                <c:pt idx="140">
                  <c:v>-3.1955665321959641</c:v>
                </c:pt>
                <c:pt idx="141">
                  <c:v>-3.0771685092956549</c:v>
                </c:pt>
                <c:pt idx="142">
                  <c:v>-2.9624372235174898</c:v>
                </c:pt>
                <c:pt idx="143">
                  <c:v>-2.8512637750848082</c:v>
                </c:pt>
                <c:pt idx="144">
                  <c:v>-2.7435440393048518</c:v>
                </c:pt>
                <c:pt idx="145">
                  <c:v>-2.6391784363624322</c:v>
                </c:pt>
                <c:pt idx="146">
                  <c:v>-2.5380717145095102</c:v>
                </c:pt>
                <c:pt idx="147">
                  <c:v>-2.4401327457764368</c:v>
                </c:pt>
                <c:pt idx="148">
                  <c:v>-2.3452743333941277</c:v>
                </c:pt>
                <c:pt idx="149">
                  <c:v>-2.2534130301747499</c:v>
                </c:pt>
                <c:pt idx="150">
                  <c:v>-2.1644689671521231</c:v>
                </c:pt>
                <c:pt idx="151">
                  <c:v>-2.0783656918322078</c:v>
                </c:pt>
                <c:pt idx="152">
                  <c:v>-1.9950300154493539</c:v>
                </c:pt>
                <c:pt idx="153">
                  <c:v>-1.9143918686655581</c:v>
                </c:pt>
                <c:pt idx="154">
                  <c:v>-1.8363841651882389</c:v>
                </c:pt>
                <c:pt idx="155">
                  <c:v>-1.7609426728171769</c:v>
                </c:pt>
                <c:pt idx="156">
                  <c:v>-1.6880058914635736</c:v>
                </c:pt>
                <c:pt idx="157">
                  <c:v>-1.6175149377138391</c:v>
                </c:pt>
                <c:pt idx="158">
                  <c:v>-1.5494134355379221</c:v>
                </c:pt>
                <c:pt idx="159">
                  <c:v>-1.4836474127669352</c:v>
                </c:pt>
                <c:pt idx="160">
                  <c:v>-1.4201652029876073</c:v>
                </c:pt>
                <c:pt idx="161">
                  <c:v>-1.3589173525219145</c:v>
                </c:pt>
                <c:pt idx="162">
                  <c:v>-1.2998565321791622</c:v>
                </c:pt>
                <c:pt idx="163">
                  <c:v>-1.2429374534849025</c:v>
                </c:pt>
                <c:pt idx="164">
                  <c:v>-1.1881167891065765</c:v>
                </c:pt>
                <c:pt idx="165">
                  <c:v>-1.1353530972095112</c:v>
                </c:pt>
                <c:pt idx="166">
                  <c:v>-1.0846067494892668</c:v>
                </c:pt>
                <c:pt idx="167">
                  <c:v>-1.0358398626369933</c:v>
                </c:pt>
                <c:pt idx="168">
                  <c:v>-0.98901623300379649</c:v>
                </c:pt>
                <c:pt idx="169">
                  <c:v>-0.94410127423796042</c:v>
                </c:pt>
                <c:pt idx="170">
                  <c:v>-0.90106195767527264</c:v>
                </c:pt>
                <c:pt idx="171">
                  <c:v>-0.85986675526782608</c:v>
                </c:pt>
                <c:pt idx="172">
                  <c:v>-0.82048558484031919</c:v>
                </c:pt>
                <c:pt idx="173">
                  <c:v>-0.7828897574653142</c:v>
                </c:pt>
                <c:pt idx="174">
                  <c:v>-0.74705192675001864</c:v>
                </c:pt>
                <c:pt idx="175">
                  <c:v>-0.71294603982711247</c:v>
                </c:pt>
                <c:pt idx="176">
                  <c:v>-0.68054728984097879</c:v>
                </c:pt>
                <c:pt idx="177">
                  <c:v>-0.64983206971864216</c:v>
                </c:pt>
                <c:pt idx="178">
                  <c:v>-0.6207779270119147</c:v>
                </c:pt>
                <c:pt idx="179">
                  <c:v>-0.59336351959403355</c:v>
                </c:pt>
                <c:pt idx="180">
                  <c:v>-0.56756857199082689</c:v>
                </c:pt>
                <c:pt idx="181">
                  <c:v>-0.5433738321236653</c:v>
                </c:pt>
                <c:pt idx="182">
                  <c:v>-0.52076102823976089</c:v>
                </c:pt>
                <c:pt idx="183">
                  <c:v>-0.49971282580558946</c:v>
                </c:pt>
                <c:pt idx="184">
                  <c:v>-0.48021278414219337</c:v>
                </c:pt>
                <c:pt idx="185">
                  <c:v>-0.46224531258796292</c:v>
                </c:pt>
                <c:pt idx="186">
                  <c:v>-0.44579562598630379</c:v>
                </c:pt>
                <c:pt idx="187">
                  <c:v>-0.43084969931355904</c:v>
                </c:pt>
                <c:pt idx="188">
                  <c:v>-0.41739422128774079</c:v>
                </c:pt>
                <c:pt idx="189">
                  <c:v>-0.40541654683196127</c:v>
                </c:pt>
                <c:pt idx="190">
                  <c:v>-0.39490464830842464</c:v>
                </c:pt>
                <c:pt idx="191">
                  <c:v>-0.38584706548948272</c:v>
                </c:pt>
                <c:pt idx="192">
                  <c:v>-0.3782328542908388</c:v>
                </c:pt>
                <c:pt idx="193">
                  <c:v>-0.3720515343569164</c:v>
                </c:pt>
                <c:pt idx="194">
                  <c:v>-0.36729303565728322</c:v>
                </c:pt>
                <c:pt idx="195">
                  <c:v>-0.36394764432249904</c:v>
                </c:pt>
                <c:pt idx="196">
                  <c:v>-0.36200594801388802</c:v>
                </c:pt>
                <c:pt idx="197">
                  <c:v>-0.36145878118026453</c:v>
                </c:pt>
                <c:pt idx="198">
                  <c:v>-0.36229717060138766</c:v>
                </c:pt>
                <c:pt idx="199">
                  <c:v>-0.36451228164934246</c:v>
                </c:pt>
                <c:pt idx="200">
                  <c:v>-0.36809536571266049</c:v>
                </c:pt>
                <c:pt idx="201">
                  <c:v>-0.37303770922271406</c:v>
                </c:pt>
                <c:pt idx="202">
                  <c:v>-0.37933058469824704</c:v>
                </c:pt>
                <c:pt idx="203">
                  <c:v>-0.38696520418381475</c:v>
                </c:pt>
                <c:pt idx="204">
                  <c:v>-0.3959326754046199</c:v>
                </c:pt>
                <c:pt idx="205">
                  <c:v>-0.406223960897798</c:v>
                </c:pt>
                <c:pt idx="206">
                  <c:v>-0.41782984031293674</c:v>
                </c:pt>
                <c:pt idx="207">
                  <c:v>-0.43074087600674182</c:v>
                </c:pt>
                <c:pt idx="208">
                  <c:v>-0.44494738199191219</c:v>
                </c:pt>
                <c:pt idx="209">
                  <c:v>-0.46043939624131769</c:v>
                </c:pt>
                <c:pt idx="210">
                  <c:v>-0.47720665629742798</c:v>
                </c:pt>
                <c:pt idx="211">
                  <c:v>-0.49523857809466831</c:v>
                </c:pt>
                <c:pt idx="212">
                  <c:v>-0.51452423786923251</c:v>
                </c:pt>
                <c:pt idx="213">
                  <c:v>-0.535052357006507</c:v>
                </c:pt>
                <c:pt idx="214">
                  <c:v>-0.55681128965986559</c:v>
                </c:pt>
                <c:pt idx="215">
                  <c:v>-0.57978901296508834</c:v>
                </c:pt>
                <c:pt idx="216">
                  <c:v>-0.60397311967092293</c:v>
                </c:pt>
                <c:pt idx="217">
                  <c:v>-0.62935081300708706</c:v>
                </c:pt>
                <c:pt idx="218">
                  <c:v>-0.65590890361529086</c:v>
                </c:pt>
                <c:pt idx="219">
                  <c:v>-0.68363380837561238</c:v>
                </c:pt>
                <c:pt idx="220">
                  <c:v>-0.71251155096897245</c:v>
                </c:pt>
                <c:pt idx="221">
                  <c:v>-0.74252776402589682</c:v>
                </c:pt>
                <c:pt idx="222">
                  <c:v>-0.77366769272161817</c:v>
                </c:pt>
                <c:pt idx="223">
                  <c:v>-0.8059161996875619</c:v>
                </c:pt>
                <c:pt idx="224">
                  <c:v>-0.83925777111898225</c:v>
                </c:pt>
                <c:pt idx="225">
                  <c:v>-0.873676523967854</c:v>
                </c:pt>
                <c:pt idx="226">
                  <c:v>-0.90915621411890024</c:v>
                </c:pt>
                <c:pt idx="227">
                  <c:v>-0.94568024545480811</c:v>
                </c:pt>
                <c:pt idx="228">
                  <c:v>-0.98323167972417813</c:v>
                </c:pt>
                <c:pt idx="229">
                  <c:v>-1.0217932471326443</c:v>
                </c:pt>
                <c:pt idx="230">
                  <c:v>-1.0613473575838006</c:v>
                </c:pt>
                <c:pt idx="231">
                  <c:v>-1.1018761125022341</c:v>
                </c:pt>
                <c:pt idx="232">
                  <c:v>-1.1433613171760071</c:v>
                </c:pt>
                <c:pt idx="233">
                  <c:v>-1.1857844935605439</c:v>
                </c:pt>
                <c:pt idx="234">
                  <c:v>-1.2291268934899344</c:v>
                </c:pt>
                <c:pt idx="235">
                  <c:v>-1.2733695122453983</c:v>
                </c:pt>
                <c:pt idx="236">
                  <c:v>-1.3184931024339441</c:v>
                </c:pt>
                <c:pt idx="237">
                  <c:v>-1.3644781881332768</c:v>
                </c:pt>
                <c:pt idx="238">
                  <c:v>-1.411305079261683</c:v>
                </c:pt>
                <c:pt idx="239">
                  <c:v>-1.4589538861341063</c:v>
                </c:pt>
                <c:pt idx="240">
                  <c:v>-1.5074045341678193</c:v>
                </c:pt>
                <c:pt idx="241">
                  <c:v>-1.5566367787031741</c:v>
                </c:pt>
                <c:pt idx="242">
                  <c:v>-1.6066302199067553</c:v>
                </c:pt>
                <c:pt idx="243">
                  <c:v>-1.6573643177259998</c:v>
                </c:pt>
                <c:pt idx="244">
                  <c:v>-1.7088184068659527</c:v>
                </c:pt>
                <c:pt idx="245">
                  <c:v>-1.7609717117603052</c:v>
                </c:pt>
                <c:pt idx="246">
                  <c:v>-1.8138033615103062</c:v>
                </c:pt>
                <c:pt idx="247">
                  <c:v>-1.867292404766401</c:v>
                </c:pt>
                <c:pt idx="248">
                  <c:v>-1.9214178245287596</c:v>
                </c:pt>
                <c:pt idx="249">
                  <c:v>-1.97615855284403</c:v>
                </c:pt>
                <c:pt idx="250">
                  <c:v>-2.031493485376803</c:v>
                </c:pt>
                <c:pt idx="251">
                  <c:v>-2.0874014958353633</c:v>
                </c:pt>
                <c:pt idx="252">
                  <c:v>-2.1438614502324027</c:v>
                </c:pt>
                <c:pt idx="253">
                  <c:v>-2.2008522209623549</c:v>
                </c:pt>
                <c:pt idx="254">
                  <c:v>-2.2583527006780502</c:v>
                </c:pt>
                <c:pt idx="255">
                  <c:v>-2.3163418159503553</c:v>
                </c:pt>
                <c:pt idx="256">
                  <c:v>-2.3747985406954029</c:v>
                </c:pt>
                <c:pt idx="257">
                  <c:v>-2.4337019093549643</c:v>
                </c:pt>
                <c:pt idx="258">
                  <c:v>-2.4930310298164309</c:v>
                </c:pt>
                <c:pt idx="259">
                  <c:v>-2.5527650960597548</c:v>
                </c:pt>
                <c:pt idx="260">
                  <c:v>-2.6128834005195847</c:v>
                </c:pt>
                <c:pt idx="261">
                  <c:v>-2.6733653461516886</c:v>
                </c:pt>
                <c:pt idx="262">
                  <c:v>-2.7341904581936216</c:v>
                </c:pt>
                <c:pt idx="263">
                  <c:v>-2.795338395610377</c:v>
                </c:pt>
                <c:pt idx="264">
                  <c:v>-2.8567889622166427</c:v>
                </c:pt>
                <c:pt idx="265">
                  <c:v>-2.9185221174680165</c:v>
                </c:pt>
                <c:pt idx="266">
                  <c:v>-2.9805179869143612</c:v>
                </c:pt>
                <c:pt idx="267">
                  <c:v>-3.0427568723092193</c:v>
                </c:pt>
                <c:pt idx="268">
                  <c:v>-3.1052192613699772</c:v>
                </c:pt>
                <c:pt idx="269">
                  <c:v>-3.1678858371841638</c:v>
                </c:pt>
                <c:pt idx="270">
                  <c:v>-3.230737487258041</c:v>
                </c:pt>
                <c:pt idx="271">
                  <c:v>-3.2937553122042815</c:v>
                </c:pt>
                <c:pt idx="272">
                  <c:v>-3.3569206340662303</c:v>
                </c:pt>
                <c:pt idx="273">
                  <c:v>-3.4202150042769062</c:v>
                </c:pt>
                <c:pt idx="274">
                  <c:v>-3.4836202112515573</c:v>
                </c:pt>
                <c:pt idx="275">
                  <c:v>-3.5471182876131282</c:v>
                </c:pt>
                <c:pt idx="276">
                  <c:v>-3.6106915170507121</c:v>
                </c:pt>
                <c:pt idx="277">
                  <c:v>-3.6743224408115371</c:v>
                </c:pt>
                <c:pt idx="278">
                  <c:v>-3.7379938638276151</c:v>
                </c:pt>
                <c:pt idx="279">
                  <c:v>-3.8016888604787851</c:v>
                </c:pt>
                <c:pt idx="280">
                  <c:v>-3.8653907799942826</c:v>
                </c:pt>
                <c:pt idx="281">
                  <c:v>-3.929083251495566</c:v>
                </c:pt>
                <c:pt idx="282">
                  <c:v>-3.9927501886835293</c:v>
                </c:pt>
                <c:pt idx="283">
                  <c:v>-4.0563757941736904</c:v>
                </c:pt>
                <c:pt idx="284">
                  <c:v>-4.1199445634834317</c:v>
                </c:pt>
                <c:pt idx="285">
                  <c:v>-4.1834412886756533</c:v>
                </c:pt>
                <c:pt idx="286">
                  <c:v>-4.2468510616637083</c:v>
                </c:pt>
                <c:pt idx="287">
                  <c:v>-4.310159277182751</c:v>
                </c:pt>
                <c:pt idx="288">
                  <c:v>-4.3733516354330391</c:v>
                </c:pt>
                <c:pt idx="289">
                  <c:v>-4.4364141444009633</c:v>
                </c:pt>
                <c:pt idx="290">
                  <c:v>-4.4993331218639732</c:v>
                </c:pt>
                <c:pt idx="291">
                  <c:v>-4.5620951970857373</c:v>
                </c:pt>
                <c:pt idx="292">
                  <c:v>-4.6246873122082173</c:v>
                </c:pt>
                <c:pt idx="293">
                  <c:v>-4.6870967233474774</c:v>
                </c:pt>
                <c:pt idx="294">
                  <c:v>-4.749311001400339</c:v>
                </c:pt>
                <c:pt idx="295">
                  <c:v>-4.8113180325691358</c:v>
                </c:pt>
                <c:pt idx="296">
                  <c:v>-4.8731060186119981</c:v>
                </c:pt>
                <c:pt idx="297">
                  <c:v>-4.9346634768262403</c:v>
                </c:pt>
                <c:pt idx="298">
                  <c:v>-4.9959792397725993</c:v>
                </c:pt>
                <c:pt idx="299">
                  <c:v>-5.0570424547480997</c:v>
                </c:pt>
                <c:pt idx="300">
                  <c:v>-5.1178425830155385</c:v>
                </c:pt>
                <c:pt idx="301">
                  <c:v>-5.1783693987974928</c:v>
                </c:pt>
                <c:pt idx="302">
                  <c:v>-5.2386129880430241</c:v>
                </c:pt>
                <c:pt idx="303">
                  <c:v>-5.2985637469750753</c:v>
                </c:pt>
                <c:pt idx="304">
                  <c:v>-5.3582123804267852</c:v>
                </c:pt>
                <c:pt idx="305">
                  <c:v>-5.4175498999748042</c:v>
                </c:pt>
                <c:pt idx="306">
                  <c:v>-5.476567621877777</c:v>
                </c:pt>
                <c:pt idx="307">
                  <c:v>-5.5352571648281739</c:v>
                </c:pt>
                <c:pt idx="308">
                  <c:v>-5.5936104475254842</c:v>
                </c:pt>
                <c:pt idx="309">
                  <c:v>-5.6516196860789245</c:v>
                </c:pt>
                <c:pt idx="310">
                  <c:v>-5.7092773912476344</c:v>
                </c:pt>
                <c:pt idx="311">
                  <c:v>-5.766576365526304</c:v>
                </c:pt>
                <c:pt idx="312">
                  <c:v>-5.8235097000841387</c:v>
                </c:pt>
                <c:pt idx="313">
                  <c:v>-5.8800707715649398</c:v>
                </c:pt>
                <c:pt idx="314">
                  <c:v>-5.9362532387559988</c:v>
                </c:pt>
                <c:pt idx="315">
                  <c:v>-5.9920510391334023</c:v>
                </c:pt>
                <c:pt idx="316">
                  <c:v>-6.0474583852912502</c:v>
                </c:pt>
                <c:pt idx="317">
                  <c:v>-6.1024697612621006</c:v>
                </c:pt>
                <c:pt idx="318">
                  <c:v>-6.1570799187360024</c:v>
                </c:pt>
                <c:pt idx="319">
                  <c:v>-6.2112838731850619</c:v>
                </c:pt>
                <c:pt idx="320">
                  <c:v>-6.2650768999006576</c:v>
                </c:pt>
                <c:pt idx="321">
                  <c:v>-6.3184545299500501</c:v>
                </c:pt>
                <c:pt idx="322">
                  <c:v>-6.3714125460591164</c:v>
                </c:pt>
                <c:pt idx="323">
                  <c:v>-6.4239469784276464</c:v>
                </c:pt>
                <c:pt idx="324">
                  <c:v>-6.4760541004837284</c:v>
                </c:pt>
                <c:pt idx="325">
                  <c:v>-6.527730424583245</c:v>
                </c:pt>
                <c:pt idx="326">
                  <c:v>-6.5789726976606611</c:v>
                </c:pt>
                <c:pt idx="327">
                  <c:v>-6.629777896836921</c:v>
                </c:pt>
                <c:pt idx="328">
                  <c:v>-6.6801432249901671</c:v>
                </c:pt>
                <c:pt idx="329">
                  <c:v>-6.730066106294859</c:v>
                </c:pt>
                <c:pt idx="330">
                  <c:v>-6.7795441817345887</c:v>
                </c:pt>
                <c:pt idx="331">
                  <c:v>-6.8285753045938469</c:v>
                </c:pt>
                <c:pt idx="332">
                  <c:v>-6.8771575359337431</c:v>
                </c:pt>
                <c:pt idx="333">
                  <c:v>-6.925289140056524</c:v>
                </c:pt>
                <c:pt idx="334">
                  <c:v>-6.9729685799635606</c:v>
                </c:pt>
                <c:pt idx="335">
                  <c:v>-7.0201945128113152</c:v>
                </c:pt>
                <c:pt idx="336">
                  <c:v>-7.0669657853696242</c:v>
                </c:pt>
                <c:pt idx="337">
                  <c:v>-7.1132814294864248</c:v>
                </c:pt>
                <c:pt idx="338">
                  <c:v>-7.1591406575629453</c:v>
                </c:pt>
                <c:pt idx="339">
                  <c:v>-7.2045428580431654</c:v>
                </c:pt>
                <c:pt idx="340">
                  <c:v>-7.2494875909212295</c:v>
                </c:pt>
                <c:pt idx="341">
                  <c:v>-7.2939745832701979</c:v>
                </c:pt>
                <c:pt idx="342">
                  <c:v>-7.338003724795616</c:v>
                </c:pt>
                <c:pt idx="343">
                  <c:v>-7.3815750634169488</c:v>
                </c:pt>
                <c:pt idx="344">
                  <c:v>-7.4246888008799283</c:v>
                </c:pt>
                <c:pt idx="345">
                  <c:v>-7.467345288402635</c:v>
                </c:pt>
                <c:pt idx="346">
                  <c:v>-7.5095450223581119</c:v>
                </c:pt>
                <c:pt idx="347">
                  <c:v>-7.5512886399958807</c:v>
                </c:pt>
                <c:pt idx="348">
                  <c:v>-7.5925769152049707</c:v>
                </c:pt>
                <c:pt idx="349">
                  <c:v>-7.6334107543205434</c:v>
                </c:pt>
                <c:pt idx="350">
                  <c:v>-7.6737911919763464</c:v>
                </c:pt>
                <c:pt idx="351">
                  <c:v>-7.7137193870048906</c:v>
                </c:pt>
                <c:pt idx="352">
                  <c:v>-7.7531966183873156</c:v>
                </c:pt>
                <c:pt idx="353">
                  <c:v>-7.7922242812545193</c:v>
                </c:pt>
                <c:pt idx="354">
                  <c:v>-7.8308038829412405</c:v>
                </c:pt>
                <c:pt idx="355">
                  <c:v>-7.8689370390945585</c:v>
                </c:pt>
                <c:pt idx="356">
                  <c:v>-7.9066254698380689</c:v>
                </c:pt>
                <c:pt idx="357">
                  <c:v>-7.943870995993124</c:v>
                </c:pt>
                <c:pt idx="358">
                  <c:v>-7.9806755353580785</c:v>
                </c:pt>
                <c:pt idx="359">
                  <c:v>-8.0170410990467076</c:v>
                </c:pt>
                <c:pt idx="360">
                  <c:v>-8.0529697878865907</c:v>
                </c:pt>
                <c:pt idx="361">
                  <c:v>-8.0884637888783377</c:v>
                </c:pt>
                <c:pt idx="362">
                  <c:v>-8.1235253717163225</c:v>
                </c:pt>
                <c:pt idx="363">
                  <c:v>-8.1581568853715378</c:v>
                </c:pt>
                <c:pt idx="364">
                  <c:v>-8.1923607547371464</c:v>
                </c:pt>
                <c:pt idx="365">
                  <c:v>-8.2261394773370586</c:v>
                </c:pt>
                <c:pt idx="366">
                  <c:v>-8.2594956200979883</c:v>
                </c:pt>
                <c:pt idx="367">
                  <c:v>-8.2924318161851964</c:v>
                </c:pt>
                <c:pt idx="368">
                  <c:v>-8.3249507619021195</c:v>
                </c:pt>
                <c:pt idx="369">
                  <c:v>-8.3570552136540357</c:v>
                </c:pt>
                <c:pt idx="370">
                  <c:v>-8.3887479849757458</c:v>
                </c:pt>
                <c:pt idx="371">
                  <c:v>-8.4200319436233322</c:v>
                </c:pt>
                <c:pt idx="372">
                  <c:v>-8.4509100087298421</c:v>
                </c:pt>
                <c:pt idx="373">
                  <c:v>-8.4813851480247955</c:v>
                </c:pt>
                <c:pt idx="374">
                  <c:v>-8.5114603751172417</c:v>
                </c:pt>
                <c:pt idx="375">
                  <c:v>-8.5411387468422291</c:v>
                </c:pt>
                <c:pt idx="376">
                  <c:v>-8.5704233606702456</c:v>
                </c:pt>
                <c:pt idx="377">
                  <c:v>-8.5993173521793409</c:v>
                </c:pt>
                <c:pt idx="378">
                  <c:v>-8.627823892589495</c:v>
                </c:pt>
                <c:pt idx="379">
                  <c:v>-8.6559461863588041</c:v>
                </c:pt>
                <c:pt idx="380">
                  <c:v>-8.6836874688409598</c:v>
                </c:pt>
                <c:pt idx="381">
                  <c:v>-8.6837147889628845</c:v>
                </c:pt>
                <c:pt idx="382">
                  <c:v>-8.6837421087129929</c:v>
                </c:pt>
                <c:pt idx="383">
                  <c:v>-8.6837694280912796</c:v>
                </c:pt>
                <c:pt idx="384">
                  <c:v>-8.68379674709775</c:v>
                </c:pt>
                <c:pt idx="385">
                  <c:v>-8.6838240657324128</c:v>
                </c:pt>
                <c:pt idx="386">
                  <c:v>-8.6838513839952611</c:v>
                </c:pt>
                <c:pt idx="387">
                  <c:v>-8.683878701886302</c:v>
                </c:pt>
                <c:pt idx="388">
                  <c:v>-8.683906019405546</c:v>
                </c:pt>
                <c:pt idx="389">
                  <c:v>-8.6839333365529896</c:v>
                </c:pt>
                <c:pt idx="390">
                  <c:v>-8.6839606533286382</c:v>
                </c:pt>
                <c:pt idx="391">
                  <c:v>-8.68398796973249</c:v>
                </c:pt>
                <c:pt idx="392">
                  <c:v>-8.6840152857645521</c:v>
                </c:pt>
                <c:pt idx="393">
                  <c:v>-8.6840426014248244</c:v>
                </c:pt>
                <c:pt idx="394">
                  <c:v>-8.6840699167133195</c:v>
                </c:pt>
                <c:pt idx="395">
                  <c:v>-8.6840972316300302</c:v>
                </c:pt>
                <c:pt idx="396">
                  <c:v>-8.6841245461749654</c:v>
                </c:pt>
                <c:pt idx="397">
                  <c:v>-8.6841518603481216</c:v>
                </c:pt>
                <c:pt idx="398">
                  <c:v>-8.6841791741495094</c:v>
                </c:pt>
                <c:pt idx="399">
                  <c:v>-8.6842064875791323</c:v>
                </c:pt>
                <c:pt idx="400">
                  <c:v>-8.6842338006369921</c:v>
                </c:pt>
                <c:pt idx="401">
                  <c:v>-8.6842611133230889</c:v>
                </c:pt>
                <c:pt idx="402">
                  <c:v>-8.6842884256374298</c:v>
                </c:pt>
                <c:pt idx="403">
                  <c:v>-8.6843157375800146</c:v>
                </c:pt>
                <c:pt idx="404">
                  <c:v>-8.6843430491508418</c:v>
                </c:pt>
                <c:pt idx="405">
                  <c:v>-8.6843703603499272</c:v>
                </c:pt>
                <c:pt idx="406">
                  <c:v>-8.6843976711772655</c:v>
                </c:pt>
                <c:pt idx="407">
                  <c:v>-8.6844249816328674</c:v>
                </c:pt>
                <c:pt idx="408">
                  <c:v>-8.6844522917167239</c:v>
                </c:pt>
                <c:pt idx="409">
                  <c:v>-8.6844796014288477</c:v>
                </c:pt>
                <c:pt idx="410">
                  <c:v>-8.6845069107692332</c:v>
                </c:pt>
                <c:pt idx="411">
                  <c:v>-8.6845342197378983</c:v>
                </c:pt>
                <c:pt idx="412">
                  <c:v>-8.6845615283348359</c:v>
                </c:pt>
                <c:pt idx="413">
                  <c:v>-8.6845888365600477</c:v>
                </c:pt>
                <c:pt idx="414">
                  <c:v>-8.6846161444135443</c:v>
                </c:pt>
                <c:pt idx="415">
                  <c:v>-8.6846434518953206</c:v>
                </c:pt>
                <c:pt idx="416">
                  <c:v>-8.6846707590053853</c:v>
                </c:pt>
                <c:pt idx="417">
                  <c:v>-8.6846980657437438</c:v>
                </c:pt>
                <c:pt idx="418">
                  <c:v>-8.6847253721103943</c:v>
                </c:pt>
                <c:pt idx="419">
                  <c:v>-8.6847526781053421</c:v>
                </c:pt>
                <c:pt idx="420">
                  <c:v>-8.6847799837285873</c:v>
                </c:pt>
                <c:pt idx="421">
                  <c:v>-8.6848072889801351</c:v>
                </c:pt>
                <c:pt idx="422">
                  <c:v>-8.6848345938599874</c:v>
                </c:pt>
                <c:pt idx="423">
                  <c:v>-8.6848618983681583</c:v>
                </c:pt>
                <c:pt idx="424">
                  <c:v>-8.6848892025046354</c:v>
                </c:pt>
                <c:pt idx="425">
                  <c:v>-8.6849165062694347</c:v>
                </c:pt>
                <c:pt idx="426">
                  <c:v>-8.6849438096625455</c:v>
                </c:pt>
                <c:pt idx="427">
                  <c:v>-8.6849711126839804</c:v>
                </c:pt>
                <c:pt idx="428">
                  <c:v>-8.6849984153337463</c:v>
                </c:pt>
                <c:pt idx="429">
                  <c:v>-8.6850257176118291</c:v>
                </c:pt>
                <c:pt idx="430">
                  <c:v>-8.6850530195182571</c:v>
                </c:pt>
                <c:pt idx="431">
                  <c:v>-8.6850803210530163</c:v>
                </c:pt>
                <c:pt idx="432">
                  <c:v>-8.6851076222161101</c:v>
                </c:pt>
                <c:pt idx="433">
                  <c:v>-8.6851349230075474</c:v>
                </c:pt>
                <c:pt idx="434">
                  <c:v>-8.6851622234273353</c:v>
                </c:pt>
                <c:pt idx="435">
                  <c:v>-8.6851895234754632</c:v>
                </c:pt>
                <c:pt idx="436">
                  <c:v>-8.6852168231519453</c:v>
                </c:pt>
                <c:pt idx="437">
                  <c:v>-8.6852441224567851</c:v>
                </c:pt>
                <c:pt idx="438">
                  <c:v>-8.6852714213899773</c:v>
                </c:pt>
                <c:pt idx="439">
                  <c:v>-8.6852987199515308</c:v>
                </c:pt>
                <c:pt idx="440">
                  <c:v>-8.6853260181414562</c:v>
                </c:pt>
                <c:pt idx="441">
                  <c:v>-8.6853533159597447</c:v>
                </c:pt>
                <c:pt idx="442">
                  <c:v>-8.6853806134064051</c:v>
                </c:pt>
                <c:pt idx="443">
                  <c:v>-8.6854079104814392</c:v>
                </c:pt>
                <c:pt idx="444">
                  <c:v>-8.6854352071848488</c:v>
                </c:pt>
                <c:pt idx="445">
                  <c:v>-8.6854625035166411</c:v>
                </c:pt>
                <c:pt idx="446">
                  <c:v>-8.6854897994768123</c:v>
                </c:pt>
                <c:pt idx="447">
                  <c:v>-8.6855170950653697</c:v>
                </c:pt>
                <c:pt idx="448">
                  <c:v>-8.6855443902823239</c:v>
                </c:pt>
                <c:pt idx="449">
                  <c:v>-8.6855716851276714</c:v>
                </c:pt>
                <c:pt idx="450">
                  <c:v>-8.6855989796014157</c:v>
                </c:pt>
                <c:pt idx="451">
                  <c:v>-8.6856262737035514</c:v>
                </c:pt>
                <c:pt idx="452">
                  <c:v>-8.6856535674340947</c:v>
                </c:pt>
                <c:pt idx="453">
                  <c:v>-8.6856808607930454</c:v>
                </c:pt>
                <c:pt idx="454">
                  <c:v>-8.6857081537804053</c:v>
                </c:pt>
                <c:pt idx="455">
                  <c:v>-8.6857354463961745</c:v>
                </c:pt>
                <c:pt idx="456">
                  <c:v>-8.68576273864036</c:v>
                </c:pt>
                <c:pt idx="457">
                  <c:v>-8.6857900305129636</c:v>
                </c:pt>
                <c:pt idx="458">
                  <c:v>-8.6858173220139943</c:v>
                </c:pt>
                <c:pt idx="459">
                  <c:v>-8.6858446131434466</c:v>
                </c:pt>
                <c:pt idx="460">
                  <c:v>-8.6858719039013295</c:v>
                </c:pt>
                <c:pt idx="461">
                  <c:v>-8.6858991942876465</c:v>
                </c:pt>
                <c:pt idx="462">
                  <c:v>-8.6859264843023958</c:v>
                </c:pt>
                <c:pt idx="463">
                  <c:v>-8.685953773945581</c:v>
                </c:pt>
                <c:pt idx="464">
                  <c:v>-8.6859810632172074</c:v>
                </c:pt>
                <c:pt idx="465">
                  <c:v>-8.6860083521172804</c:v>
                </c:pt>
                <c:pt idx="466">
                  <c:v>-8.6860356406458017</c:v>
                </c:pt>
                <c:pt idx="467">
                  <c:v>-8.6860629288027749</c:v>
                </c:pt>
                <c:pt idx="468">
                  <c:v>-8.6860902165882017</c:v>
                </c:pt>
                <c:pt idx="469">
                  <c:v>-8.6861175040020857</c:v>
                </c:pt>
                <c:pt idx="470">
                  <c:v>-8.6861447910444305</c:v>
                </c:pt>
                <c:pt idx="471">
                  <c:v>-8.6861720777152378</c:v>
                </c:pt>
                <c:pt idx="472">
                  <c:v>-8.6861993640145148</c:v>
                </c:pt>
                <c:pt idx="473">
                  <c:v>-8.6862266499422631</c:v>
                </c:pt>
                <c:pt idx="474">
                  <c:v>-8.6862539354984829</c:v>
                </c:pt>
                <c:pt idx="475">
                  <c:v>-8.686281220683183</c:v>
                </c:pt>
                <c:pt idx="476">
                  <c:v>-8.6863085054963562</c:v>
                </c:pt>
                <c:pt idx="477">
                  <c:v>-8.6863357899380169</c:v>
                </c:pt>
                <c:pt idx="478">
                  <c:v>-8.6863630740081632</c:v>
                </c:pt>
                <c:pt idx="479">
                  <c:v>-8.6863903577067987</c:v>
                </c:pt>
                <c:pt idx="480">
                  <c:v>-8.6864176410339269</c:v>
                </c:pt>
                <c:pt idx="481">
                  <c:v>-8.6864449239895531</c:v>
                </c:pt>
                <c:pt idx="482">
                  <c:v>-8.686472206573681</c:v>
                </c:pt>
                <c:pt idx="483">
                  <c:v>-8.6864994887863052</c:v>
                </c:pt>
                <c:pt idx="484">
                  <c:v>-8.6865267706274398</c:v>
                </c:pt>
                <c:pt idx="485">
                  <c:v>-8.686554052097085</c:v>
                </c:pt>
                <c:pt idx="486">
                  <c:v>-8.6865813331952371</c:v>
                </c:pt>
                <c:pt idx="487">
                  <c:v>-8.686608613921905</c:v>
                </c:pt>
                <c:pt idx="488">
                  <c:v>-8.6866358942770958</c:v>
                </c:pt>
                <c:pt idx="489">
                  <c:v>-8.686663174260806</c:v>
                </c:pt>
                <c:pt idx="490">
                  <c:v>-8.686690453873041</c:v>
                </c:pt>
                <c:pt idx="491">
                  <c:v>-8.6867177331138041</c:v>
                </c:pt>
                <c:pt idx="492">
                  <c:v>-8.6867450119831027</c:v>
                </c:pt>
                <c:pt idx="493">
                  <c:v>-8.6867722904809312</c:v>
                </c:pt>
                <c:pt idx="494">
                  <c:v>-8.6867995686072987</c:v>
                </c:pt>
                <c:pt idx="495">
                  <c:v>-8.6868268463622069</c:v>
                </c:pt>
                <c:pt idx="496">
                  <c:v>-8.6868541237456594</c:v>
                </c:pt>
                <c:pt idx="497">
                  <c:v>-8.6868814007576614</c:v>
                </c:pt>
                <c:pt idx="498">
                  <c:v>-8.6869086773982112</c:v>
                </c:pt>
                <c:pt idx="499">
                  <c:v>-8.6869359536673159</c:v>
                </c:pt>
                <c:pt idx="500">
                  <c:v>-8.6869632295649808</c:v>
                </c:pt>
                <c:pt idx="501">
                  <c:v>-8.6869905050912042</c:v>
                </c:pt>
                <c:pt idx="502">
                  <c:v>-8.6870177802459878</c:v>
                </c:pt>
                <c:pt idx="503">
                  <c:v>-8.6870450550293423</c:v>
                </c:pt>
                <c:pt idx="504">
                  <c:v>-8.6870723294412642</c:v>
                </c:pt>
                <c:pt idx="505">
                  <c:v>-8.687099603481764</c:v>
                </c:pt>
                <c:pt idx="506">
                  <c:v>-8.6871268771508365</c:v>
                </c:pt>
                <c:pt idx="507">
                  <c:v>-8.6871541504484924</c:v>
                </c:pt>
                <c:pt idx="508">
                  <c:v>-8.687181423374728</c:v>
                </c:pt>
                <c:pt idx="509">
                  <c:v>-8.6872086959295522</c:v>
                </c:pt>
                <c:pt idx="510">
                  <c:v>-8.6872359681129652</c:v>
                </c:pt>
                <c:pt idx="511">
                  <c:v>-8.6872632399249685</c:v>
                </c:pt>
                <c:pt idx="512">
                  <c:v>-8.6872905113655676</c:v>
                </c:pt>
                <c:pt idx="513">
                  <c:v>-8.6873177824347732</c:v>
                </c:pt>
                <c:pt idx="514">
                  <c:v>-8.6873450531325727</c:v>
                </c:pt>
                <c:pt idx="515">
                  <c:v>-8.6873723234589875</c:v>
                </c:pt>
                <c:pt idx="516">
                  <c:v>-8.6873995934140051</c:v>
                </c:pt>
                <c:pt idx="517">
                  <c:v>-8.6874268629976328</c:v>
                </c:pt>
                <c:pt idx="518">
                  <c:v>-8.6874541322098757</c:v>
                </c:pt>
                <c:pt idx="519">
                  <c:v>-8.6874814010507357</c:v>
                </c:pt>
                <c:pt idx="520">
                  <c:v>-8.6875086695202235</c:v>
                </c:pt>
                <c:pt idx="521">
                  <c:v>-8.6875359376183301</c:v>
                </c:pt>
                <c:pt idx="522">
                  <c:v>-8.687563205345068</c:v>
                </c:pt>
                <c:pt idx="523">
                  <c:v>-8.6875904727004389</c:v>
                </c:pt>
                <c:pt idx="524">
                  <c:v>-8.687617739684443</c:v>
                </c:pt>
                <c:pt idx="525">
                  <c:v>-8.6876450062970783</c:v>
                </c:pt>
                <c:pt idx="526">
                  <c:v>-8.6876722725383662</c:v>
                </c:pt>
                <c:pt idx="527">
                  <c:v>-8.6876995384082871</c:v>
                </c:pt>
                <c:pt idx="528">
                  <c:v>-8.6877268039068571</c:v>
                </c:pt>
                <c:pt idx="529">
                  <c:v>-8.6877540690340833</c:v>
                </c:pt>
                <c:pt idx="530">
                  <c:v>-8.6877813337899639</c:v>
                </c:pt>
                <c:pt idx="531">
                  <c:v>-8.6878085981744952</c:v>
                </c:pt>
                <c:pt idx="532">
                  <c:v>-8.6878358621876899</c:v>
                </c:pt>
                <c:pt idx="533">
                  <c:v>-8.6878631258295513</c:v>
                </c:pt>
                <c:pt idx="534">
                  <c:v>-8.6878903891000778</c:v>
                </c:pt>
                <c:pt idx="535">
                  <c:v>-8.6879176519992711</c:v>
                </c:pt>
                <c:pt idx="536">
                  <c:v>-8.6879449145271401</c:v>
                </c:pt>
                <c:pt idx="537">
                  <c:v>-8.6879721766836813</c:v>
                </c:pt>
                <c:pt idx="538">
                  <c:v>-8.6879994384689052</c:v>
                </c:pt>
                <c:pt idx="539">
                  <c:v>-8.6880266998828137</c:v>
                </c:pt>
                <c:pt idx="540">
                  <c:v>-8.6880539609254033</c:v>
                </c:pt>
                <c:pt idx="541">
                  <c:v>-8.6880812215966881</c:v>
                </c:pt>
                <c:pt idx="542">
                  <c:v>-8.688108481896661</c:v>
                </c:pt>
                <c:pt idx="543">
                  <c:v>-8.6881357418253309</c:v>
                </c:pt>
                <c:pt idx="544">
                  <c:v>-8.6881630013826996</c:v>
                </c:pt>
                <c:pt idx="545">
                  <c:v>-8.6881902605687706</c:v>
                </c:pt>
                <c:pt idx="546">
                  <c:v>-8.688217519383544</c:v>
                </c:pt>
                <c:pt idx="547">
                  <c:v>-8.6882447778270304</c:v>
                </c:pt>
                <c:pt idx="548">
                  <c:v>-8.6882720358992227</c:v>
                </c:pt>
                <c:pt idx="549">
                  <c:v>-8.6882992936001369</c:v>
                </c:pt>
                <c:pt idx="550">
                  <c:v>-8.688326550929764</c:v>
                </c:pt>
                <c:pt idx="551">
                  <c:v>-8.6883538078881184</c:v>
                </c:pt>
                <c:pt idx="552">
                  <c:v>-8.6883810644751929</c:v>
                </c:pt>
                <c:pt idx="553">
                  <c:v>-8.6884083206909928</c:v>
                </c:pt>
                <c:pt idx="554">
                  <c:v>-8.6884355765355288</c:v>
                </c:pt>
                <c:pt idx="555">
                  <c:v>-8.6884628320087973</c:v>
                </c:pt>
                <c:pt idx="556">
                  <c:v>-8.6884900871108037</c:v>
                </c:pt>
                <c:pt idx="557">
                  <c:v>-8.6885173418415516</c:v>
                </c:pt>
                <c:pt idx="558">
                  <c:v>-8.688544596201039</c:v>
                </c:pt>
                <c:pt idx="559">
                  <c:v>-8.6885718501892786</c:v>
                </c:pt>
                <c:pt idx="560">
                  <c:v>-8.6885991038062667</c:v>
                </c:pt>
                <c:pt idx="561">
                  <c:v>-8.6886263570520086</c:v>
                </c:pt>
                <c:pt idx="562">
                  <c:v>-8.6886536099265026</c:v>
                </c:pt>
                <c:pt idx="563">
                  <c:v>-8.6886808624297611</c:v>
                </c:pt>
                <c:pt idx="564">
                  <c:v>-8.6887081145617842</c:v>
                </c:pt>
                <c:pt idx="565">
                  <c:v>-8.6887353663225717</c:v>
                </c:pt>
                <c:pt idx="566">
                  <c:v>-8.6887626177121255</c:v>
                </c:pt>
                <c:pt idx="567">
                  <c:v>-8.6887898687304546</c:v>
                </c:pt>
                <c:pt idx="568">
                  <c:v>-8.6888171193775587</c:v>
                </c:pt>
                <c:pt idx="569">
                  <c:v>-8.6888443696534452</c:v>
                </c:pt>
                <c:pt idx="570">
                  <c:v>-8.6888716195581104</c:v>
                </c:pt>
                <c:pt idx="571">
                  <c:v>-8.6888988690915667</c:v>
                </c:pt>
                <c:pt idx="572">
                  <c:v>-8.6889261182538089</c:v>
                </c:pt>
                <c:pt idx="573">
                  <c:v>-8.6889533670448404</c:v>
                </c:pt>
                <c:pt idx="574">
                  <c:v>-8.6889806154646738</c:v>
                </c:pt>
                <c:pt idx="575">
                  <c:v>-8.6890078635133037</c:v>
                </c:pt>
                <c:pt idx="576">
                  <c:v>-8.6890351111907371</c:v>
                </c:pt>
                <c:pt idx="577">
                  <c:v>-8.6890623584969688</c:v>
                </c:pt>
                <c:pt idx="578">
                  <c:v>-8.689089605432013</c:v>
                </c:pt>
                <c:pt idx="579">
                  <c:v>-8.6891168519958697</c:v>
                </c:pt>
                <c:pt idx="580">
                  <c:v>-8.6891440981885406</c:v>
                </c:pt>
                <c:pt idx="581">
                  <c:v>-8.6891713440100258</c:v>
                </c:pt>
                <c:pt idx="582">
                  <c:v>-8.6891985894603305</c:v>
                </c:pt>
                <c:pt idx="583">
                  <c:v>-8.6892258345394673</c:v>
                </c:pt>
                <c:pt idx="584">
                  <c:v>-8.6892530792474272</c:v>
                </c:pt>
                <c:pt idx="585">
                  <c:v>-8.6892803235842209</c:v>
                </c:pt>
                <c:pt idx="586">
                  <c:v>-8.6893075675498483</c:v>
                </c:pt>
                <c:pt idx="587">
                  <c:v>-8.6893348111443096</c:v>
                </c:pt>
                <c:pt idx="588">
                  <c:v>-8.6893620543676171</c:v>
                </c:pt>
                <c:pt idx="589">
                  <c:v>-8.6893892972197619</c:v>
                </c:pt>
                <c:pt idx="590">
                  <c:v>-8.6894165397007566</c:v>
                </c:pt>
                <c:pt idx="591">
                  <c:v>-8.689443781810601</c:v>
                </c:pt>
                <c:pt idx="592">
                  <c:v>-8.6894710235492969</c:v>
                </c:pt>
                <c:pt idx="593">
                  <c:v>-8.6894982649168568</c:v>
                </c:pt>
                <c:pt idx="594">
                  <c:v>-8.6895255059132666</c:v>
                </c:pt>
                <c:pt idx="595">
                  <c:v>-8.6895527465385438</c:v>
                </c:pt>
                <c:pt idx="596">
                  <c:v>-8.6895799867926833</c:v>
                </c:pt>
                <c:pt idx="597">
                  <c:v>-8.6896072266756992</c:v>
                </c:pt>
                <c:pt idx="598">
                  <c:v>-8.6896344661875862</c:v>
                </c:pt>
                <c:pt idx="599">
                  <c:v>-8.6896617053283443</c:v>
                </c:pt>
                <c:pt idx="600">
                  <c:v>-8.6896889440979841</c:v>
                </c:pt>
                <c:pt idx="601">
                  <c:v>-8.689716182496511</c:v>
                </c:pt>
                <c:pt idx="602">
                  <c:v>-8.6897434205239161</c:v>
                </c:pt>
                <c:pt idx="603">
                  <c:v>-8.6897706581802154</c:v>
                </c:pt>
                <c:pt idx="604">
                  <c:v>-8.6897978954654036</c:v>
                </c:pt>
                <c:pt idx="605">
                  <c:v>-8.6898251323794913</c:v>
                </c:pt>
                <c:pt idx="606">
                  <c:v>-8.6898523689224714</c:v>
                </c:pt>
                <c:pt idx="607">
                  <c:v>-8.6898796050943545</c:v>
                </c:pt>
                <c:pt idx="608">
                  <c:v>-8.6899068408951443</c:v>
                </c:pt>
                <c:pt idx="609">
                  <c:v>-8.6899340763248443</c:v>
                </c:pt>
                <c:pt idx="610">
                  <c:v>-8.6899613113834508</c:v>
                </c:pt>
                <c:pt idx="611">
                  <c:v>-8.6899885460709712</c:v>
                </c:pt>
                <c:pt idx="612">
                  <c:v>-8.6900157803874158</c:v>
                </c:pt>
                <c:pt idx="613">
                  <c:v>-8.6900430143327743</c:v>
                </c:pt>
                <c:pt idx="614">
                  <c:v>-8.6900702479070642</c:v>
                </c:pt>
                <c:pt idx="615">
                  <c:v>-8.6900974811102785</c:v>
                </c:pt>
                <c:pt idx="616">
                  <c:v>-8.6901247139424225</c:v>
                </c:pt>
                <c:pt idx="617">
                  <c:v>-8.6901519464034962</c:v>
                </c:pt>
                <c:pt idx="618">
                  <c:v>-8.6901791784935156</c:v>
                </c:pt>
                <c:pt idx="619">
                  <c:v>-8.6902064102124701</c:v>
                </c:pt>
                <c:pt idx="620">
                  <c:v>-8.690233641560372</c:v>
                </c:pt>
                <c:pt idx="621">
                  <c:v>-8.6902608725372144</c:v>
                </c:pt>
                <c:pt idx="622">
                  <c:v>-8.690288103143013</c:v>
                </c:pt>
                <c:pt idx="623">
                  <c:v>-8.690315333377761</c:v>
                </c:pt>
                <c:pt idx="624">
                  <c:v>-8.6903425632414653</c:v>
                </c:pt>
                <c:pt idx="625">
                  <c:v>-8.6903697927341312</c:v>
                </c:pt>
                <c:pt idx="626">
                  <c:v>-8.6903970218557589</c:v>
                </c:pt>
                <c:pt idx="627">
                  <c:v>-8.6904242506063518</c:v>
                </c:pt>
                <c:pt idx="628">
                  <c:v>-8.6904514789859135</c:v>
                </c:pt>
                <c:pt idx="629">
                  <c:v>-8.6904787069944511</c:v>
                </c:pt>
                <c:pt idx="630">
                  <c:v>-8.6905059346319593</c:v>
                </c:pt>
                <c:pt idx="631">
                  <c:v>-8.6905331618984505</c:v>
                </c:pt>
                <c:pt idx="632">
                  <c:v>-8.6905603887939247</c:v>
                </c:pt>
                <c:pt idx="633">
                  <c:v>-8.6905876153183819</c:v>
                </c:pt>
                <c:pt idx="634">
                  <c:v>-8.6906148414718292</c:v>
                </c:pt>
                <c:pt idx="635">
                  <c:v>-8.6906420672542648</c:v>
                </c:pt>
                <c:pt idx="636">
                  <c:v>-8.6906692926656977</c:v>
                </c:pt>
                <c:pt idx="637">
                  <c:v>-8.6906965177061242</c:v>
                </c:pt>
                <c:pt idx="638">
                  <c:v>-8.6907237423755603</c:v>
                </c:pt>
                <c:pt idx="639">
                  <c:v>-8.6907509666739973</c:v>
                </c:pt>
                <c:pt idx="640">
                  <c:v>-8.6907781906014439</c:v>
                </c:pt>
                <c:pt idx="641">
                  <c:v>-8.6908054141579001</c:v>
                </c:pt>
                <c:pt idx="642">
                  <c:v>-8.6908326373433695</c:v>
                </c:pt>
                <c:pt idx="643">
                  <c:v>-8.6908598601578575</c:v>
                </c:pt>
                <c:pt idx="644">
                  <c:v>-8.6908870826013693</c:v>
                </c:pt>
                <c:pt idx="645">
                  <c:v>-8.6909143046739015</c:v>
                </c:pt>
                <c:pt idx="646">
                  <c:v>-8.6909415263754592</c:v>
                </c:pt>
                <c:pt idx="647">
                  <c:v>-8.6909687477060515</c:v>
                </c:pt>
                <c:pt idx="648">
                  <c:v>-8.6909959686656784</c:v>
                </c:pt>
                <c:pt idx="649">
                  <c:v>-8.6910231892543361</c:v>
                </c:pt>
                <c:pt idx="650">
                  <c:v>-8.6910504094720373</c:v>
                </c:pt>
                <c:pt idx="651">
                  <c:v>-8.6910776293187784</c:v>
                </c:pt>
                <c:pt idx="652">
                  <c:v>-8.6911048487945717</c:v>
                </c:pt>
                <c:pt idx="653">
                  <c:v>-8.6911320678994155</c:v>
                </c:pt>
                <c:pt idx="654">
                  <c:v>-8.6911592866333081</c:v>
                </c:pt>
                <c:pt idx="655">
                  <c:v>-8.6911865049962564</c:v>
                </c:pt>
                <c:pt idx="656">
                  <c:v>-8.691213722988266</c:v>
                </c:pt>
                <c:pt idx="657">
                  <c:v>-8.6912409406093403</c:v>
                </c:pt>
                <c:pt idx="658">
                  <c:v>-8.6912681578594757</c:v>
                </c:pt>
                <c:pt idx="659">
                  <c:v>-8.6912953747386847</c:v>
                </c:pt>
                <c:pt idx="660">
                  <c:v>-8.6913225912469656</c:v>
                </c:pt>
                <c:pt idx="661">
                  <c:v>-8.6913498073843201</c:v>
                </c:pt>
                <c:pt idx="662">
                  <c:v>-8.6913770231507552</c:v>
                </c:pt>
                <c:pt idx="663">
                  <c:v>-8.6914042385462711</c:v>
                </c:pt>
                <c:pt idx="664">
                  <c:v>-8.691431453570873</c:v>
                </c:pt>
                <c:pt idx="665">
                  <c:v>-8.6914586682245609</c:v>
                </c:pt>
                <c:pt idx="666">
                  <c:v>-8.6914858825073438</c:v>
                </c:pt>
                <c:pt idx="667">
                  <c:v>-8.6915130964192215</c:v>
                </c:pt>
                <c:pt idx="668">
                  <c:v>-8.6915403099601978</c:v>
                </c:pt>
                <c:pt idx="669">
                  <c:v>-8.6915675231302689</c:v>
                </c:pt>
                <c:pt idx="670">
                  <c:v>-8.691594735929451</c:v>
                </c:pt>
                <c:pt idx="671">
                  <c:v>-8.6916219483577368</c:v>
                </c:pt>
                <c:pt idx="672">
                  <c:v>-8.6916491604151371</c:v>
                </c:pt>
                <c:pt idx="673">
                  <c:v>-8.6916763721016519</c:v>
                </c:pt>
                <c:pt idx="674">
                  <c:v>-8.6917035834172793</c:v>
                </c:pt>
                <c:pt idx="675">
                  <c:v>-8.6917307943620301</c:v>
                </c:pt>
                <c:pt idx="676">
                  <c:v>-8.6917580049359042</c:v>
                </c:pt>
                <c:pt idx="677">
                  <c:v>-8.6917852151389052</c:v>
                </c:pt>
                <c:pt idx="678">
                  <c:v>-8.6918124249710367</c:v>
                </c:pt>
                <c:pt idx="679">
                  <c:v>-8.6918396344323057</c:v>
                </c:pt>
                <c:pt idx="680">
                  <c:v>-8.6918668435227033</c:v>
                </c:pt>
                <c:pt idx="681">
                  <c:v>-8.6918940522422474</c:v>
                </c:pt>
                <c:pt idx="682">
                  <c:v>-8.6919212605909326</c:v>
                </c:pt>
                <c:pt idx="683">
                  <c:v>-8.691948468568766</c:v>
                </c:pt>
                <c:pt idx="684">
                  <c:v>-8.6919756761757441</c:v>
                </c:pt>
                <c:pt idx="685">
                  <c:v>-8.6920028834118845</c:v>
                </c:pt>
                <c:pt idx="686">
                  <c:v>-8.6920300902771768</c:v>
                </c:pt>
                <c:pt idx="687">
                  <c:v>-8.6920572967716243</c:v>
                </c:pt>
                <c:pt idx="688">
                  <c:v>-8.692084502895236</c:v>
                </c:pt>
                <c:pt idx="689">
                  <c:v>-8.6921117086480155</c:v>
                </c:pt>
                <c:pt idx="690">
                  <c:v>-8.6921389140299627</c:v>
                </c:pt>
                <c:pt idx="691">
                  <c:v>-8.6921661190410866</c:v>
                </c:pt>
                <c:pt idx="692">
                  <c:v>-8.6921933236813764</c:v>
                </c:pt>
                <c:pt idx="693">
                  <c:v>-8.6922205279508518</c:v>
                </c:pt>
                <c:pt idx="694">
                  <c:v>-8.6922477318495073</c:v>
                </c:pt>
                <c:pt idx="695">
                  <c:v>-8.6922749353773483</c:v>
                </c:pt>
                <c:pt idx="696">
                  <c:v>-8.6923021385343802</c:v>
                </c:pt>
                <c:pt idx="697">
                  <c:v>-8.6923293413205993</c:v>
                </c:pt>
                <c:pt idx="698">
                  <c:v>-8.6923565437360164</c:v>
                </c:pt>
                <c:pt idx="699">
                  <c:v>-8.6923837457806261</c:v>
                </c:pt>
                <c:pt idx="700">
                  <c:v>-8.6924109474544409</c:v>
                </c:pt>
                <c:pt idx="701">
                  <c:v>-8.6924381487574625</c:v>
                </c:pt>
                <c:pt idx="702">
                  <c:v>-8.6924653496896891</c:v>
                </c:pt>
                <c:pt idx="703">
                  <c:v>-8.6924925502511243</c:v>
                </c:pt>
                <c:pt idx="704">
                  <c:v>-8.6925197504417753</c:v>
                </c:pt>
                <c:pt idx="705">
                  <c:v>-8.6925469502616455</c:v>
                </c:pt>
                <c:pt idx="706">
                  <c:v>-8.6925741497107349</c:v>
                </c:pt>
                <c:pt idx="707">
                  <c:v>-8.6926013487890472</c:v>
                </c:pt>
                <c:pt idx="708">
                  <c:v>-8.6926285474965876</c:v>
                </c:pt>
                <c:pt idx="709">
                  <c:v>-8.6926557458333562</c:v>
                </c:pt>
                <c:pt idx="710">
                  <c:v>-8.69268294379936</c:v>
                </c:pt>
                <c:pt idx="711">
                  <c:v>-8.6927101413946009</c:v>
                </c:pt>
                <c:pt idx="712">
                  <c:v>-8.6927373386190787</c:v>
                </c:pt>
                <c:pt idx="713">
                  <c:v>-8.6927645354728007</c:v>
                </c:pt>
                <c:pt idx="714">
                  <c:v>-8.6927917319557704</c:v>
                </c:pt>
                <c:pt idx="715">
                  <c:v>-8.6928189280679895</c:v>
                </c:pt>
                <c:pt idx="716">
                  <c:v>-8.6928461238094599</c:v>
                </c:pt>
                <c:pt idx="717">
                  <c:v>-8.6928733191801832</c:v>
                </c:pt>
                <c:pt idx="718">
                  <c:v>-8.6929005141801774</c:v>
                </c:pt>
                <c:pt idx="719">
                  <c:v>-8.6929277088094246</c:v>
                </c:pt>
                <c:pt idx="720">
                  <c:v>-8.6929549030679372</c:v>
                </c:pt>
                <c:pt idx="721">
                  <c:v>-8.6929820969557188</c:v>
                </c:pt>
                <c:pt idx="722">
                  <c:v>-8.69300929047278</c:v>
                </c:pt>
                <c:pt idx="723">
                  <c:v>-8.6930364836191067</c:v>
                </c:pt>
                <c:pt idx="724">
                  <c:v>-8.6930636763947184</c:v>
                </c:pt>
                <c:pt idx="725">
                  <c:v>-8.6930908687996116</c:v>
                </c:pt>
                <c:pt idx="726">
                  <c:v>-8.6931180608337861</c:v>
                </c:pt>
                <c:pt idx="727">
                  <c:v>-8.6931452524972492</c:v>
                </c:pt>
                <c:pt idx="728">
                  <c:v>-8.693172443790008</c:v>
                </c:pt>
                <c:pt idx="729">
                  <c:v>-8.6931996347120553</c:v>
                </c:pt>
                <c:pt idx="730">
                  <c:v>-8.6932268252634053</c:v>
                </c:pt>
                <c:pt idx="731">
                  <c:v>-8.6932540154440563</c:v>
                </c:pt>
                <c:pt idx="732">
                  <c:v>-8.6932812052540083</c:v>
                </c:pt>
                <c:pt idx="733">
                  <c:v>-8.6933083946932719</c:v>
                </c:pt>
                <c:pt idx="734">
                  <c:v>-8.6933355837618436</c:v>
                </c:pt>
                <c:pt idx="735">
                  <c:v>-8.6933627724597269</c:v>
                </c:pt>
                <c:pt idx="736">
                  <c:v>-8.6933899607869325</c:v>
                </c:pt>
                <c:pt idx="737">
                  <c:v>-8.6934171487434551</c:v>
                </c:pt>
                <c:pt idx="738">
                  <c:v>-8.6934443363293017</c:v>
                </c:pt>
                <c:pt idx="739">
                  <c:v>-8.6934715235444777</c:v>
                </c:pt>
                <c:pt idx="740">
                  <c:v>-8.6934987103889814</c:v>
                </c:pt>
                <c:pt idx="741">
                  <c:v>-8.6935258968628162</c:v>
                </c:pt>
                <c:pt idx="742">
                  <c:v>-8.6935530829659893</c:v>
                </c:pt>
                <c:pt idx="743">
                  <c:v>-8.6935802686985042</c:v>
                </c:pt>
                <c:pt idx="744">
                  <c:v>-8.693607454060361</c:v>
                </c:pt>
                <c:pt idx="745">
                  <c:v>-8.6936346390515613</c:v>
                </c:pt>
                <c:pt idx="746">
                  <c:v>-8.6936618236721213</c:v>
                </c:pt>
                <c:pt idx="747">
                  <c:v>-8.693689007922023</c:v>
                </c:pt>
                <c:pt idx="748">
                  <c:v>-8.6937161918012862</c:v>
                </c:pt>
                <c:pt idx="749">
                  <c:v>-8.6937433753099018</c:v>
                </c:pt>
                <c:pt idx="750">
                  <c:v>-8.6937705584478895</c:v>
                </c:pt>
                <c:pt idx="751">
                  <c:v>-8.693797741215235</c:v>
                </c:pt>
                <c:pt idx="752">
                  <c:v>-8.6938249236119525</c:v>
                </c:pt>
                <c:pt idx="753">
                  <c:v>-8.6938521056380367</c:v>
                </c:pt>
                <c:pt idx="754">
                  <c:v>-8.6938792872935</c:v>
                </c:pt>
                <c:pt idx="755">
                  <c:v>-8.6939064685783425</c:v>
                </c:pt>
                <c:pt idx="756">
                  <c:v>-8.6939336494925659</c:v>
                </c:pt>
                <c:pt idx="757">
                  <c:v>-8.693960830036179</c:v>
                </c:pt>
                <c:pt idx="758">
                  <c:v>-8.6939880102091731</c:v>
                </c:pt>
                <c:pt idx="759">
                  <c:v>-8.6940151900115605</c:v>
                </c:pt>
                <c:pt idx="760">
                  <c:v>-8.6940423694433449</c:v>
                </c:pt>
                <c:pt idx="761">
                  <c:v>-8.6940695485045261</c:v>
                </c:pt>
                <c:pt idx="762">
                  <c:v>-8.6940967271951077</c:v>
                </c:pt>
                <c:pt idx="763">
                  <c:v>-8.6941239055150916</c:v>
                </c:pt>
                <c:pt idx="764">
                  <c:v>-8.6941510834644848</c:v>
                </c:pt>
                <c:pt idx="765">
                  <c:v>-8.6941782610432909</c:v>
                </c:pt>
                <c:pt idx="766">
                  <c:v>-8.6942054382515082</c:v>
                </c:pt>
                <c:pt idx="767">
                  <c:v>-8.6942326150891418</c:v>
                </c:pt>
                <c:pt idx="768">
                  <c:v>-8.6942597915561972</c:v>
                </c:pt>
                <c:pt idx="769">
                  <c:v>-8.6942869676526779</c:v>
                </c:pt>
                <c:pt idx="770">
                  <c:v>-8.6943141433785822</c:v>
                </c:pt>
                <c:pt idx="771">
                  <c:v>-8.6943413187339154</c:v>
                </c:pt>
                <c:pt idx="772">
                  <c:v>-8.6943684937186845</c:v>
                </c:pt>
                <c:pt idx="773">
                  <c:v>-8.6943956683328896</c:v>
                </c:pt>
                <c:pt idx="774">
                  <c:v>-8.694422842576536</c:v>
                </c:pt>
                <c:pt idx="775">
                  <c:v>-8.6944500164496237</c:v>
                </c:pt>
                <c:pt idx="776">
                  <c:v>-8.6944771899521616</c:v>
                </c:pt>
                <c:pt idx="777">
                  <c:v>-8.6945043630841425</c:v>
                </c:pt>
                <c:pt idx="778">
                  <c:v>-8.694531535845579</c:v>
                </c:pt>
                <c:pt idx="779">
                  <c:v>-8.6945587082364693</c:v>
                </c:pt>
                <c:pt idx="780">
                  <c:v>-8.6945858802568203</c:v>
                </c:pt>
                <c:pt idx="781">
                  <c:v>-8.6946130519066358</c:v>
                </c:pt>
                <c:pt idx="782">
                  <c:v>-8.6946402231859121</c:v>
                </c:pt>
                <c:pt idx="783">
                  <c:v>-8.6946673940946599</c:v>
                </c:pt>
                <c:pt idx="784">
                  <c:v>-8.6946945646328793</c:v>
                </c:pt>
                <c:pt idx="785">
                  <c:v>-8.6947217348005754</c:v>
                </c:pt>
                <c:pt idx="786">
                  <c:v>-8.6947489045977502</c:v>
                </c:pt>
                <c:pt idx="787">
                  <c:v>-8.6947760740243982</c:v>
                </c:pt>
                <c:pt idx="788">
                  <c:v>-8.6948032430805409</c:v>
                </c:pt>
                <c:pt idx="789">
                  <c:v>-8.6948304117661692</c:v>
                </c:pt>
                <c:pt idx="790">
                  <c:v>-8.6948575800812868</c:v>
                </c:pt>
                <c:pt idx="791">
                  <c:v>-8.6948847480258991</c:v>
                </c:pt>
                <c:pt idx="792">
                  <c:v>-8.6949119156000076</c:v>
                </c:pt>
                <c:pt idx="793">
                  <c:v>-8.6949390828036197</c:v>
                </c:pt>
                <c:pt idx="794">
                  <c:v>-8.6949662496367388</c:v>
                </c:pt>
                <c:pt idx="795">
                  <c:v>-8.6949934160993596</c:v>
                </c:pt>
                <c:pt idx="796">
                  <c:v>-8.6950205821914928</c:v>
                </c:pt>
                <c:pt idx="797">
                  <c:v>-8.6950477479131454</c:v>
                </c:pt>
                <c:pt idx="798">
                  <c:v>-8.6950749132643086</c:v>
                </c:pt>
                <c:pt idx="799">
                  <c:v>-8.6951020782449913</c:v>
                </c:pt>
                <c:pt idx="800">
                  <c:v>-8.6951292428551987</c:v>
                </c:pt>
                <c:pt idx="801">
                  <c:v>-8.6951564070949345</c:v>
                </c:pt>
                <c:pt idx="802">
                  <c:v>-8.6951835709642058</c:v>
                </c:pt>
                <c:pt idx="803">
                  <c:v>-8.6952107344630054</c:v>
                </c:pt>
                <c:pt idx="804">
                  <c:v>-8.6952378975913334</c:v>
                </c:pt>
                <c:pt idx="805">
                  <c:v>-8.6952650603492074</c:v>
                </c:pt>
                <c:pt idx="806">
                  <c:v>-8.6952922227366276</c:v>
                </c:pt>
                <c:pt idx="807">
                  <c:v>-8.6953193847535903</c:v>
                </c:pt>
                <c:pt idx="808">
                  <c:v>-8.695346546400101</c:v>
                </c:pt>
                <c:pt idx="809">
                  <c:v>-8.6953737076761666</c:v>
                </c:pt>
                <c:pt idx="810">
                  <c:v>-8.6954008685817907</c:v>
                </c:pt>
                <c:pt idx="811">
                  <c:v>-8.6954280291169663</c:v>
                </c:pt>
                <c:pt idx="812">
                  <c:v>-8.6954551892817094</c:v>
                </c:pt>
                <c:pt idx="813">
                  <c:v>-8.6954823490760162</c:v>
                </c:pt>
                <c:pt idx="814">
                  <c:v>-8.6955095084998923</c:v>
                </c:pt>
                <c:pt idx="815">
                  <c:v>-8.6955366675533412</c:v>
                </c:pt>
                <c:pt idx="816">
                  <c:v>-8.6955638262363664</c:v>
                </c:pt>
                <c:pt idx="817">
                  <c:v>-8.6955909845489661</c:v>
                </c:pt>
                <c:pt idx="818">
                  <c:v>-8.6956181424911474</c:v>
                </c:pt>
                <c:pt idx="819">
                  <c:v>-8.6956453000629157</c:v>
                </c:pt>
                <c:pt idx="820">
                  <c:v>-8.695672457264271</c:v>
                </c:pt>
                <c:pt idx="821">
                  <c:v>-8.6956996140952185</c:v>
                </c:pt>
                <c:pt idx="822">
                  <c:v>-8.6957267705557602</c:v>
                </c:pt>
                <c:pt idx="823">
                  <c:v>-8.6957539266458994</c:v>
                </c:pt>
                <c:pt idx="824">
                  <c:v>-8.6957810823656398</c:v>
                </c:pt>
                <c:pt idx="825">
                  <c:v>-8.6958082377149815</c:v>
                </c:pt>
                <c:pt idx="826">
                  <c:v>-8.6958353926939349</c:v>
                </c:pt>
                <c:pt idx="827">
                  <c:v>-8.6958625473024966</c:v>
                </c:pt>
                <c:pt idx="828">
                  <c:v>-8.695889701540672</c:v>
                </c:pt>
                <c:pt idx="829">
                  <c:v>-8.6959168554084627</c:v>
                </c:pt>
                <c:pt idx="830">
                  <c:v>-8.6959440089058759</c:v>
                </c:pt>
                <c:pt idx="831">
                  <c:v>-8.6959711620329134</c:v>
                </c:pt>
                <c:pt idx="832">
                  <c:v>-8.6959983147895752</c:v>
                </c:pt>
                <c:pt idx="833">
                  <c:v>-8.6960254671758666</c:v>
                </c:pt>
                <c:pt idx="834">
                  <c:v>-8.6960526191917946</c:v>
                </c:pt>
                <c:pt idx="835">
                  <c:v>-8.6960797708373594</c:v>
                </c:pt>
                <c:pt idx="836">
                  <c:v>-8.6961069221125591</c:v>
                </c:pt>
                <c:pt idx="837">
                  <c:v>-8.6961340730174044</c:v>
                </c:pt>
                <c:pt idx="838">
                  <c:v>-8.696161223551897</c:v>
                </c:pt>
                <c:pt idx="839">
                  <c:v>-8.6961883737160335</c:v>
                </c:pt>
                <c:pt idx="840">
                  <c:v>-8.6962155235098297</c:v>
                </c:pt>
                <c:pt idx="841">
                  <c:v>-8.6962426729332769</c:v>
                </c:pt>
                <c:pt idx="842">
                  <c:v>-8.6962698219863857</c:v>
                </c:pt>
                <c:pt idx="843">
                  <c:v>-8.696296970669156</c:v>
                </c:pt>
                <c:pt idx="844">
                  <c:v>-8.6963241189815879</c:v>
                </c:pt>
                <c:pt idx="845">
                  <c:v>-8.6963512669236955</c:v>
                </c:pt>
                <c:pt idx="846">
                  <c:v>-8.6963784144954701</c:v>
                </c:pt>
                <c:pt idx="847">
                  <c:v>-8.6964055616969205</c:v>
                </c:pt>
                <c:pt idx="848">
                  <c:v>-8.6964327085280502</c:v>
                </c:pt>
                <c:pt idx="849">
                  <c:v>-8.6964598549888574</c:v>
                </c:pt>
                <c:pt idx="850">
                  <c:v>-8.6964870010793494</c:v>
                </c:pt>
                <c:pt idx="851">
                  <c:v>-8.6965141467995366</c:v>
                </c:pt>
                <c:pt idx="852">
                  <c:v>-8.6965412921494138</c:v>
                </c:pt>
                <c:pt idx="853">
                  <c:v>-8.6965684371289793</c:v>
                </c:pt>
                <c:pt idx="854">
                  <c:v>-8.6965955817382472</c:v>
                </c:pt>
                <c:pt idx="855">
                  <c:v>-8.696622725977214</c:v>
                </c:pt>
                <c:pt idx="856">
                  <c:v>-8.6966498698458885</c:v>
                </c:pt>
                <c:pt idx="857">
                  <c:v>-8.6966770133442655</c:v>
                </c:pt>
                <c:pt idx="858">
                  <c:v>-8.6967041564723537</c:v>
                </c:pt>
                <c:pt idx="859">
                  <c:v>-8.6967312992301622</c:v>
                </c:pt>
                <c:pt idx="860">
                  <c:v>-8.6967584416176837</c:v>
                </c:pt>
                <c:pt idx="861">
                  <c:v>-8.6967855836349202</c:v>
                </c:pt>
                <c:pt idx="862">
                  <c:v>-8.6968127252818874</c:v>
                </c:pt>
                <c:pt idx="863">
                  <c:v>-8.6968398665585784</c:v>
                </c:pt>
                <c:pt idx="864">
                  <c:v>-8.6968670074650056</c:v>
                </c:pt>
                <c:pt idx="865">
                  <c:v>-8.6968941480011583</c:v>
                </c:pt>
                <c:pt idx="866">
                  <c:v>-8.6969212881670419</c:v>
                </c:pt>
                <c:pt idx="867">
                  <c:v>-8.6969484279626741</c:v>
                </c:pt>
                <c:pt idx="868">
                  <c:v>-8.6969755673880513</c:v>
                </c:pt>
                <c:pt idx="869">
                  <c:v>-8.6970027064431701</c:v>
                </c:pt>
                <c:pt idx="870">
                  <c:v>-8.6970298451280392</c:v>
                </c:pt>
                <c:pt idx="871">
                  <c:v>-8.697056983442657</c:v>
                </c:pt>
                <c:pt idx="872">
                  <c:v>-8.6970841213870322</c:v>
                </c:pt>
                <c:pt idx="873">
                  <c:v>-8.6971112589611739</c:v>
                </c:pt>
                <c:pt idx="874">
                  <c:v>-8.6971383961650659</c:v>
                </c:pt>
                <c:pt idx="875">
                  <c:v>-8.6971655329987332</c:v>
                </c:pt>
                <c:pt idx="876">
                  <c:v>-8.6971926694621633</c:v>
                </c:pt>
                <c:pt idx="877">
                  <c:v>-8.6972198055553687</c:v>
                </c:pt>
                <c:pt idx="878">
                  <c:v>-8.697246941278344</c:v>
                </c:pt>
                <c:pt idx="879">
                  <c:v>-8.6972740766311052</c:v>
                </c:pt>
                <c:pt idx="880">
                  <c:v>-8.6973012116136417</c:v>
                </c:pt>
                <c:pt idx="881">
                  <c:v>-8.6973283462259676</c:v>
                </c:pt>
                <c:pt idx="882">
                  <c:v>-8.6973554804680759</c:v>
                </c:pt>
                <c:pt idx="883">
                  <c:v>-8.6973826143399791</c:v>
                </c:pt>
                <c:pt idx="884">
                  <c:v>-8.6974097478416734</c:v>
                </c:pt>
                <c:pt idx="885">
                  <c:v>-8.6974368809731715</c:v>
                </c:pt>
                <c:pt idx="886">
                  <c:v>-8.6974640137344661</c:v>
                </c:pt>
                <c:pt idx="887">
                  <c:v>-8.6974911461255644</c:v>
                </c:pt>
                <c:pt idx="888">
                  <c:v>-8.6975182781464735</c:v>
                </c:pt>
                <c:pt idx="889">
                  <c:v>-8.6975454097971863</c:v>
                </c:pt>
                <c:pt idx="890">
                  <c:v>-8.6975725410777169</c:v>
                </c:pt>
                <c:pt idx="891">
                  <c:v>-8.697599671988069</c:v>
                </c:pt>
                <c:pt idx="892">
                  <c:v>-8.6976268025282337</c:v>
                </c:pt>
                <c:pt idx="893">
                  <c:v>-8.6976539326982287</c:v>
                </c:pt>
                <c:pt idx="894">
                  <c:v>-8.6976810624980487</c:v>
                </c:pt>
                <c:pt idx="895">
                  <c:v>-8.6977081919276937</c:v>
                </c:pt>
                <c:pt idx="896">
                  <c:v>-8.6977353209871797</c:v>
                </c:pt>
                <c:pt idx="897">
                  <c:v>-8.6977624496764978</c:v>
                </c:pt>
                <c:pt idx="898">
                  <c:v>-8.6977895779956569</c:v>
                </c:pt>
                <c:pt idx="899">
                  <c:v>-8.6978167059446552</c:v>
                </c:pt>
                <c:pt idx="900">
                  <c:v>-8.6978438335235069</c:v>
                </c:pt>
                <c:pt idx="901">
                  <c:v>-8.6978709607321996</c:v>
                </c:pt>
                <c:pt idx="902">
                  <c:v>-8.6978980875707528</c:v>
                </c:pt>
                <c:pt idx="903">
                  <c:v>-8.6979252140391559</c:v>
                </c:pt>
                <c:pt idx="904">
                  <c:v>-8.6979523401374248</c:v>
                </c:pt>
                <c:pt idx="905">
                  <c:v>-8.6979794658655507</c:v>
                </c:pt>
                <c:pt idx="906">
                  <c:v>-8.6980065912235389</c:v>
                </c:pt>
                <c:pt idx="907">
                  <c:v>-8.6980337162114001</c:v>
                </c:pt>
                <c:pt idx="908">
                  <c:v>-8.6980608408291307</c:v>
                </c:pt>
                <c:pt idx="909">
                  <c:v>-8.6980879650767342</c:v>
                </c:pt>
                <c:pt idx="910">
                  <c:v>-8.6981150889542249</c:v>
                </c:pt>
                <c:pt idx="911">
                  <c:v>-8.6981422124615939</c:v>
                </c:pt>
                <c:pt idx="912">
                  <c:v>-8.6981693355988448</c:v>
                </c:pt>
                <c:pt idx="913">
                  <c:v>-8.6981964583659792</c:v>
                </c:pt>
                <c:pt idx="914">
                  <c:v>-8.6982235807630186</c:v>
                </c:pt>
                <c:pt idx="915">
                  <c:v>-8.6982507027899434</c:v>
                </c:pt>
                <c:pt idx="916">
                  <c:v>-8.6982778244467642</c:v>
                </c:pt>
                <c:pt idx="917">
                  <c:v>-8.6983049457334882</c:v>
                </c:pt>
                <c:pt idx="918">
                  <c:v>-8.6983320666501172</c:v>
                </c:pt>
                <c:pt idx="919">
                  <c:v>-8.6983591871966564</c:v>
                </c:pt>
                <c:pt idx="920">
                  <c:v>-8.698386307373104</c:v>
                </c:pt>
                <c:pt idx="921">
                  <c:v>-8.698413427179462</c:v>
                </c:pt>
                <c:pt idx="922">
                  <c:v>-8.6984405466157426</c:v>
                </c:pt>
                <c:pt idx="923">
                  <c:v>-8.6984676656819406</c:v>
                </c:pt>
                <c:pt idx="924">
                  <c:v>-8.6984947843780578</c:v>
                </c:pt>
                <c:pt idx="925">
                  <c:v>-8.6985219027041083</c:v>
                </c:pt>
                <c:pt idx="926">
                  <c:v>-8.6985490206600904</c:v>
                </c:pt>
                <c:pt idx="927">
                  <c:v>-8.6985761382459987</c:v>
                </c:pt>
                <c:pt idx="928">
                  <c:v>-8.698603255461844</c:v>
                </c:pt>
                <c:pt idx="929">
                  <c:v>-8.6986303723076315</c:v>
                </c:pt>
                <c:pt idx="930">
                  <c:v>-8.698657488783363</c:v>
                </c:pt>
                <c:pt idx="931">
                  <c:v>-8.698684604889042</c:v>
                </c:pt>
                <c:pt idx="932">
                  <c:v>-8.6987117206246705</c:v>
                </c:pt>
                <c:pt idx="933">
                  <c:v>-8.6987388359902464</c:v>
                </c:pt>
                <c:pt idx="934">
                  <c:v>-8.6987659509857753</c:v>
                </c:pt>
                <c:pt idx="935">
                  <c:v>-8.6987930656112749</c:v>
                </c:pt>
                <c:pt idx="936">
                  <c:v>-8.6988201798667291</c:v>
                </c:pt>
                <c:pt idx="937">
                  <c:v>-8.6988472937521522</c:v>
                </c:pt>
                <c:pt idx="938">
                  <c:v>-8.6988744072675406</c:v>
                </c:pt>
                <c:pt idx="939">
                  <c:v>-8.6989015204129032</c:v>
                </c:pt>
                <c:pt idx="940">
                  <c:v>-8.6989286331882383</c:v>
                </c:pt>
                <c:pt idx="941">
                  <c:v>-8.6989557455935529</c:v>
                </c:pt>
                <c:pt idx="942">
                  <c:v>-8.698982857628847</c:v>
                </c:pt>
                <c:pt idx="943">
                  <c:v>-8.6990099692941349</c:v>
                </c:pt>
                <c:pt idx="944">
                  <c:v>-8.6990370805894042</c:v>
                </c:pt>
                <c:pt idx="945">
                  <c:v>-8.6990641915146636</c:v>
                </c:pt>
                <c:pt idx="946">
                  <c:v>-8.6990913020699203</c:v>
                </c:pt>
                <c:pt idx="947">
                  <c:v>-8.6991184122551761</c:v>
                </c:pt>
                <c:pt idx="948">
                  <c:v>-8.6991455220704257</c:v>
                </c:pt>
                <c:pt idx="949">
                  <c:v>-8.6991726315156903</c:v>
                </c:pt>
                <c:pt idx="950">
                  <c:v>-8.699199740590954</c:v>
                </c:pt>
                <c:pt idx="951">
                  <c:v>-8.6992268492962292</c:v>
                </c:pt>
                <c:pt idx="952">
                  <c:v>-8.6992539576315231</c:v>
                </c:pt>
                <c:pt idx="953">
                  <c:v>-8.699281065596832</c:v>
                </c:pt>
                <c:pt idx="954">
                  <c:v>-8.699308173192156</c:v>
                </c:pt>
                <c:pt idx="955">
                  <c:v>-8.699335280417511</c:v>
                </c:pt>
                <c:pt idx="956">
                  <c:v>-8.6993623872728936</c:v>
                </c:pt>
                <c:pt idx="957">
                  <c:v>-8.6993894937582983</c:v>
                </c:pt>
                <c:pt idx="958">
                  <c:v>-8.6994165998737412</c:v>
                </c:pt>
                <c:pt idx="959">
                  <c:v>-8.6994437056192204</c:v>
                </c:pt>
                <c:pt idx="960">
                  <c:v>-8.6994708109947343</c:v>
                </c:pt>
                <c:pt idx="961">
                  <c:v>-8.6994979160003005</c:v>
                </c:pt>
                <c:pt idx="962">
                  <c:v>-8.6995250206359049</c:v>
                </c:pt>
                <c:pt idx="963">
                  <c:v>-8.6995521249015617</c:v>
                </c:pt>
                <c:pt idx="964">
                  <c:v>-8.6995792287972709</c:v>
                </c:pt>
                <c:pt idx="965">
                  <c:v>-8.6996063323230395</c:v>
                </c:pt>
                <c:pt idx="966">
                  <c:v>-8.6996334354788623</c:v>
                </c:pt>
                <c:pt idx="967">
                  <c:v>-8.6996605382647481</c:v>
                </c:pt>
                <c:pt idx="968">
                  <c:v>-8.6996876406807022</c:v>
                </c:pt>
                <c:pt idx="969">
                  <c:v>-8.699714742726723</c:v>
                </c:pt>
                <c:pt idx="970">
                  <c:v>-8.6997418444028174</c:v>
                </c:pt>
                <c:pt idx="971">
                  <c:v>-8.699768945708982</c:v>
                </c:pt>
                <c:pt idx="972">
                  <c:v>-8.6997960466452309</c:v>
                </c:pt>
                <c:pt idx="973">
                  <c:v>-8.6998231472115624</c:v>
                </c:pt>
                <c:pt idx="974">
                  <c:v>-8.6998502474079764</c:v>
                </c:pt>
                <c:pt idx="975">
                  <c:v>-8.6998773472344766</c:v>
                </c:pt>
                <c:pt idx="976">
                  <c:v>-8.69990444669107</c:v>
                </c:pt>
                <c:pt idx="977">
                  <c:v>-8.6999315457777548</c:v>
                </c:pt>
                <c:pt idx="978">
                  <c:v>-8.6999586444945436</c:v>
                </c:pt>
                <c:pt idx="979">
                  <c:v>-8.6999857428414309</c:v>
                </c:pt>
                <c:pt idx="980">
                  <c:v>-8.7000128408184185</c:v>
                </c:pt>
                <c:pt idx="981">
                  <c:v>-8.7000399384255207</c:v>
                </c:pt>
                <c:pt idx="982">
                  <c:v>-8.7000670356627268</c:v>
                </c:pt>
                <c:pt idx="983">
                  <c:v>-8.7000941325300509</c:v>
                </c:pt>
                <c:pt idx="984">
                  <c:v>-8.7001212290274914</c:v>
                </c:pt>
                <c:pt idx="985">
                  <c:v>-8.7001483251550518</c:v>
                </c:pt>
                <c:pt idx="986">
                  <c:v>-8.7001754209127338</c:v>
                </c:pt>
                <c:pt idx="987">
                  <c:v>-8.7002025163005445</c:v>
                </c:pt>
                <c:pt idx="988">
                  <c:v>-8.7002296113184876</c:v>
                </c:pt>
                <c:pt idx="989">
                  <c:v>-8.700256705966563</c:v>
                </c:pt>
                <c:pt idx="990">
                  <c:v>-8.7002838002447778</c:v>
                </c:pt>
                <c:pt idx="991">
                  <c:v>-8.7003108941531302</c:v>
                </c:pt>
                <c:pt idx="992">
                  <c:v>-8.7003379876916203</c:v>
                </c:pt>
                <c:pt idx="993">
                  <c:v>-8.7003650808602622</c:v>
                </c:pt>
                <c:pt idx="994">
                  <c:v>-8.7003921736590524</c:v>
                </c:pt>
                <c:pt idx="995">
                  <c:v>-8.7004192660879909</c:v>
                </c:pt>
                <c:pt idx="996">
                  <c:v>-8.7004463581470883</c:v>
                </c:pt>
                <c:pt idx="997">
                  <c:v>-8.7004734498363536</c:v>
                </c:pt>
                <c:pt idx="998">
                  <c:v>-8.7005005411557725</c:v>
                </c:pt>
                <c:pt idx="999">
                  <c:v>-8.7005276321053593</c:v>
                </c:pt>
                <c:pt idx="1000">
                  <c:v>-8.7005547226851121</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Calculs!$J$4:$J$1004</c:f>
              <c:numCache>
                <c:formatCode>0.00</c:formatCode>
                <c:ptCount val="1001"/>
                <c:pt idx="0">
                  <c:v>132.07618777215259</c:v>
                </c:pt>
                <c:pt idx="1">
                  <c:v>132.46415871881959</c:v>
                </c:pt>
                <c:pt idx="2">
                  <c:v>132.85167013014541</c:v>
                </c:pt>
                <c:pt idx="3">
                  <c:v>133.2387234524038</c:v>
                </c:pt>
                <c:pt idx="4">
                  <c:v>133.62532012546993</c:v>
                </c:pt>
                <c:pt idx="5">
                  <c:v>134.01146158285914</c:v>
                </c:pt>
                <c:pt idx="6">
                  <c:v>134.3971492517656</c:v>
                </c:pt>
                <c:pt idx="7">
                  <c:v>134.78238455310046</c:v>
                </c:pt>
                <c:pt idx="8">
                  <c:v>135.16716890152978</c:v>
                </c:pt>
                <c:pt idx="9">
                  <c:v>135.55150370551229</c:v>
                </c:pt>
                <c:pt idx="10">
                  <c:v>135.93539036733668</c:v>
                </c:pt>
                <c:pt idx="11">
                  <c:v>136.31883027913673</c:v>
                </c:pt>
                <c:pt idx="12">
                  <c:v>136.70182481897919</c:v>
                </c:pt>
                <c:pt idx="13">
                  <c:v>137.08437535507289</c:v>
                </c:pt>
                <c:pt idx="14">
                  <c:v>137.46648324990289</c:v>
                </c:pt>
                <c:pt idx="15">
                  <c:v>137.84814986026279</c:v>
                </c:pt>
                <c:pt idx="16">
                  <c:v>138.22937653728698</c:v>
                </c:pt>
                <c:pt idx="17">
                  <c:v>138.61016462648254</c:v>
                </c:pt>
                <c:pt idx="18">
                  <c:v>138.99051546776101</c:v>
                </c:pt>
                <c:pt idx="19">
                  <c:v>139.3704303954699</c:v>
                </c:pt>
                <c:pt idx="20">
                  <c:v>139.74991073842384</c:v>
                </c:pt>
                <c:pt idx="21">
                  <c:v>140.12895782196091</c:v>
                </c:pt>
                <c:pt idx="22">
                  <c:v>140.50757296996304</c:v>
                </c:pt>
                <c:pt idx="23">
                  <c:v>140.88575750278869</c:v>
                </c:pt>
                <c:pt idx="24">
                  <c:v>141.26351273524136</c:v>
                </c:pt>
                <c:pt idx="25">
                  <c:v>141.64083997660154</c:v>
                </c:pt>
                <c:pt idx="26">
                  <c:v>142.01774053065833</c:v>
                </c:pt>
                <c:pt idx="27">
                  <c:v>142.39421569574097</c:v>
                </c:pt>
                <c:pt idx="28">
                  <c:v>142.77026676475003</c:v>
                </c:pt>
                <c:pt idx="29">
                  <c:v>143.14589502518839</c:v>
                </c:pt>
                <c:pt idx="30">
                  <c:v>143.52110175919211</c:v>
                </c:pt>
                <c:pt idx="31">
                  <c:v>143.89588824356088</c:v>
                </c:pt>
                <c:pt idx="32">
                  <c:v>144.27025574978845</c:v>
                </c:pt>
                <c:pt idx="33">
                  <c:v>144.64420554409278</c:v>
                </c:pt>
                <c:pt idx="34">
                  <c:v>145.01773888744592</c:v>
                </c:pt>
                <c:pt idx="35">
                  <c:v>145.39085703560363</c:v>
                </c:pt>
                <c:pt idx="36">
                  <c:v>145.7635612391351</c:v>
                </c:pt>
                <c:pt idx="37">
                  <c:v>146.13585274345201</c:v>
                </c:pt>
                <c:pt idx="38">
                  <c:v>146.5077327888377</c:v>
                </c:pt>
                <c:pt idx="39">
                  <c:v>146.87920261047611</c:v>
                </c:pt>
                <c:pt idx="40">
                  <c:v>147.2502634384804</c:v>
                </c:pt>
                <c:pt idx="41">
                  <c:v>147.62091649792137</c:v>
                </c:pt>
                <c:pt idx="42">
                  <c:v>147.99116300885581</c:v>
                </c:pt>
                <c:pt idx="43">
                  <c:v>148.36100418635453</c:v>
                </c:pt>
                <c:pt idx="44">
                  <c:v>148.7304412405303</c:v>
                </c:pt>
                <c:pt idx="45">
                  <c:v>149.09947537656544</c:v>
                </c:pt>
                <c:pt idx="46">
                  <c:v>149.46810779473938</c:v>
                </c:pt>
                <c:pt idx="47">
                  <c:v>149.83633969045593</c:v>
                </c:pt>
                <c:pt idx="48">
                  <c:v>150.20417225427042</c:v>
                </c:pt>
                <c:pt idx="49">
                  <c:v>150.57160667191656</c:v>
                </c:pt>
                <c:pt idx="50">
                  <c:v>150.93864412433328</c:v>
                </c:pt>
                <c:pt idx="51">
                  <c:v>151.30528578769113</c:v>
                </c:pt>
                <c:pt idx="52">
                  <c:v>151.67153283341881</c:v>
                </c:pt>
                <c:pt idx="53">
                  <c:v>152.03738642822921</c:v>
                </c:pt>
                <c:pt idx="54">
                  <c:v>152.40284773414552</c:v>
                </c:pt>
                <c:pt idx="55">
                  <c:v>152.76791790852698</c:v>
                </c:pt>
                <c:pt idx="56">
                  <c:v>153.13259810409457</c:v>
                </c:pt>
                <c:pt idx="57">
                  <c:v>153.49688946895645</c:v>
                </c:pt>
                <c:pt idx="58">
                  <c:v>153.86079314663331</c:v>
                </c:pt>
                <c:pt idx="59">
                  <c:v>154.2243102760834</c:v>
                </c:pt>
                <c:pt idx="60">
                  <c:v>154.58744199172759</c:v>
                </c:pt>
                <c:pt idx="61">
                  <c:v>154.95018942347403</c:v>
                </c:pt>
                <c:pt idx="62">
                  <c:v>155.3125536967429</c:v>
                </c:pt>
                <c:pt idx="63">
                  <c:v>155.67453593249073</c:v>
                </c:pt>
                <c:pt idx="64">
                  <c:v>156.03613724723476</c:v>
                </c:pt>
                <c:pt idx="65">
                  <c:v>156.39735875307699</c:v>
                </c:pt>
                <c:pt idx="66">
                  <c:v>156.75820155772817</c:v>
                </c:pt>
                <c:pt idx="67">
                  <c:v>157.11866676453161</c:v>
                </c:pt>
                <c:pt idx="68">
                  <c:v>157.47875547248674</c:v>
                </c:pt>
                <c:pt idx="69">
                  <c:v>157.83846877627261</c:v>
                </c:pt>
                <c:pt idx="70">
                  <c:v>158.19780776627118</c:v>
                </c:pt>
                <c:pt idx="71">
                  <c:v>158.55677352859053</c:v>
                </c:pt>
                <c:pt idx="72">
                  <c:v>158.91536714508777</c:v>
                </c:pt>
                <c:pt idx="73">
                  <c:v>159.27358969339198</c:v>
                </c:pt>
                <c:pt idx="74">
                  <c:v>159.63144224692681</c:v>
                </c:pt>
                <c:pt idx="75">
                  <c:v>159.98892587493305</c:v>
                </c:pt>
                <c:pt idx="76">
                  <c:v>160.34604164249103</c:v>
                </c:pt>
                <c:pt idx="77">
                  <c:v>160.70279061054282</c:v>
                </c:pt>
                <c:pt idx="78">
                  <c:v>161.05917383591435</c:v>
                </c:pt>
                <c:pt idx="79">
                  <c:v>161.41519237133735</c:v>
                </c:pt>
                <c:pt idx="80">
                  <c:v>161.7708472654711</c:v>
                </c:pt>
                <c:pt idx="81">
                  <c:v>162.12613956292415</c:v>
                </c:pt>
                <c:pt idx="82">
                  <c:v>162.48107030427576</c:v>
                </c:pt>
                <c:pt idx="83">
                  <c:v>162.83564052609731</c:v>
                </c:pt>
                <c:pt idx="84">
                  <c:v>163.18985126097351</c:v>
                </c:pt>
                <c:pt idx="85">
                  <c:v>163.54370353752344</c:v>
                </c:pt>
                <c:pt idx="86">
                  <c:v>163.89719838042157</c:v>
                </c:pt>
                <c:pt idx="87">
                  <c:v>164.25033681041847</c:v>
                </c:pt>
                <c:pt idx="88">
                  <c:v>164.6031198443616</c:v>
                </c:pt>
                <c:pt idx="89">
                  <c:v>164.95554849521574</c:v>
                </c:pt>
                <c:pt idx="90">
                  <c:v>165.30762377208339</c:v>
                </c:pt>
                <c:pt idx="91">
                  <c:v>165.6593466802251</c:v>
                </c:pt>
                <c:pt idx="92">
                  <c:v>166.01071822107954</c:v>
                </c:pt>
                <c:pt idx="93">
                  <c:v>166.36173939228357</c:v>
                </c:pt>
                <c:pt idx="94">
                  <c:v>166.712411187692</c:v>
                </c:pt>
                <c:pt idx="95">
                  <c:v>167.06273459739745</c:v>
                </c:pt>
                <c:pt idx="96">
                  <c:v>167.41271060774986</c:v>
                </c:pt>
                <c:pt idx="97">
                  <c:v>167.76234020137599</c:v>
                </c:pt>
                <c:pt idx="98">
                  <c:v>168.11162435719888</c:v>
                </c:pt>
                <c:pt idx="99">
                  <c:v>168.46056405045695</c:v>
                </c:pt>
                <c:pt idx="100">
                  <c:v>168.80916025272316</c:v>
                </c:pt>
                <c:pt idx="101">
                  <c:v>172.27630524421969</c:v>
                </c:pt>
                <c:pt idx="102">
                  <c:v>175.70972417344922</c:v>
                </c:pt>
                <c:pt idx="103">
                  <c:v>179.11035532747454</c:v>
                </c:pt>
                <c:pt idx="104">
                  <c:v>182.47910269682873</c:v>
                </c:pt>
                <c:pt idx="105">
                  <c:v>185.81683769017872</c:v>
                </c:pt>
                <c:pt idx="106">
                  <c:v>189.12440074307258</c:v>
                </c:pt>
                <c:pt idx="107">
                  <c:v>192.40260282855323</c:v>
                </c:pt>
                <c:pt idx="108">
                  <c:v>195.65222687675839</c:v>
                </c:pt>
                <c:pt idx="109">
                  <c:v>198.87402911002778</c:v>
                </c:pt>
                <c:pt idx="110">
                  <c:v>202.06874029949614</c:v>
                </c:pt>
                <c:pt idx="111">
                  <c:v>205.23706694865999</c:v>
                </c:pt>
                <c:pt idx="112">
                  <c:v>208.37969240895956</c:v>
                </c:pt>
                <c:pt idx="113">
                  <c:v>211.49727793201367</c:v>
                </c:pt>
                <c:pt idx="114">
                  <c:v>214.59046366277627</c:v>
                </c:pt>
                <c:pt idx="115">
                  <c:v>217.65986957754842</c:v>
                </c:pt>
                <c:pt idx="116">
                  <c:v>220.70609637047428</c:v>
                </c:pt>
                <c:pt idx="117">
                  <c:v>223.72972629187043</c:v>
                </c:pt>
                <c:pt idx="118">
                  <c:v>226.73132394148297</c:v>
                </c:pt>
                <c:pt idx="119">
                  <c:v>229.7114370195344</c:v>
                </c:pt>
                <c:pt idx="120">
                  <c:v>232.6705970382084</c:v>
                </c:pt>
                <c:pt idx="121">
                  <c:v>235.60931999602494</c:v>
                </c:pt>
                <c:pt idx="122">
                  <c:v>238.52810701737914</c:v>
                </c:pt>
                <c:pt idx="123">
                  <c:v>241.42744495935219</c:v>
                </c:pt>
                <c:pt idx="124">
                  <c:v>244.30780698775052</c:v>
                </c:pt>
                <c:pt idx="125">
                  <c:v>247.16965312419092</c:v>
                </c:pt>
                <c:pt idx="126">
                  <c:v>250.0134307659192</c:v>
                </c:pt>
                <c:pt idx="127">
                  <c:v>252.83957517993255</c:v>
                </c:pt>
                <c:pt idx="128">
                  <c:v>255.64850997286541</c:v>
                </c:pt>
                <c:pt idx="129">
                  <c:v>258.44064753799705</c:v>
                </c:pt>
                <c:pt idx="130">
                  <c:v>261.21638948064594</c:v>
                </c:pt>
                <c:pt idx="131">
                  <c:v>263.97612702312802</c:v>
                </c:pt>
                <c:pt idx="132">
                  <c:v>266.7202413903758</c:v>
                </c:pt>
                <c:pt idx="133">
                  <c:v>269.44910417723969</c:v>
                </c:pt>
                <c:pt idx="134">
                  <c:v>272.16307769842308</c:v>
                </c:pt>
                <c:pt idx="135">
                  <c:v>274.86251532193785</c:v>
                </c:pt>
                <c:pt idx="136">
                  <c:v>277.54776178690548</c:v>
                </c:pt>
                <c:pt idx="137">
                  <c:v>280.21915350647203</c:v>
                </c:pt>
                <c:pt idx="138">
                  <c:v>282.87701885655247</c:v>
                </c:pt>
                <c:pt idx="139">
                  <c:v>285.52167845106874</c:v>
                </c:pt>
                <c:pt idx="140">
                  <c:v>288.15344540429925</c:v>
                </c:pt>
                <c:pt idx="141">
                  <c:v>290.77262558091263</c:v>
                </c:pt>
                <c:pt idx="142">
                  <c:v>293.37951783421647</c:v>
                </c:pt>
                <c:pt idx="143">
                  <c:v>295.97441423311159</c:v>
                </c:pt>
                <c:pt idx="144">
                  <c:v>298.55760027820418</c:v>
                </c:pt>
                <c:pt idx="145">
                  <c:v>301.12935510749168</c:v>
                </c:pt>
                <c:pt idx="146">
                  <c:v>303.68995169200338</c:v>
                </c:pt>
                <c:pt idx="147">
                  <c:v>306.23965702174274</c:v>
                </c:pt>
                <c:pt idx="148">
                  <c:v>308.77873228224581</c:v>
                </c:pt>
                <c:pt idx="149">
                  <c:v>311.30743302203905</c:v>
                </c:pt>
                <c:pt idx="150">
                  <c:v>313.82600931124767</c:v>
                </c:pt>
                <c:pt idx="151">
                  <c:v>316.33470589157673</c:v>
                </c:pt>
                <c:pt idx="152">
                  <c:v>318.83376231785581</c:v>
                </c:pt>
                <c:pt idx="153">
                  <c:v>321.3234130913097</c:v>
                </c:pt>
                <c:pt idx="154">
                  <c:v>323.80388778468716</c:v>
                </c:pt>
                <c:pt idx="155">
                  <c:v>326.27541115935088</c:v>
                </c:pt>
                <c:pt idx="156">
                  <c:v>328.73820327440114</c:v>
                </c:pt>
                <c:pt idx="157">
                  <c:v>331.19247958787753</c:v>
                </c:pt>
                <c:pt idx="158">
                  <c:v>333.63845105005089</c:v>
                </c:pt>
                <c:pt idx="159">
                  <c:v>336.07632418878836</c:v>
                </c:pt>
                <c:pt idx="160">
                  <c:v>338.5063011869434</c:v>
                </c:pt>
                <c:pt idx="161">
                  <c:v>340.92857995168981</c:v>
                </c:pt>
                <c:pt idx="162">
                  <c:v>343.34335417568894</c:v>
                </c:pt>
                <c:pt idx="163">
                  <c:v>345.75081338994528</c:v>
                </c:pt>
                <c:pt idx="164">
                  <c:v>348.15114300817436</c:v>
                </c:pt>
                <c:pt idx="165">
                  <c:v>350.54452436247431</c:v>
                </c:pt>
                <c:pt idx="166">
                  <c:v>352.93113473006144</c:v>
                </c:pt>
                <c:pt idx="167">
                  <c:v>355.31114735079882</c:v>
                </c:pt>
                <c:pt idx="168">
                  <c:v>357.68473143521913</c:v>
                </c:pt>
                <c:pt idx="169">
                  <c:v>360.05205216271713</c:v>
                </c:pt>
                <c:pt idx="170">
                  <c:v>362.41327066956501</c:v>
                </c:pt>
                <c:pt idx="171">
                  <c:v>364.76854402638889</c:v>
                </c:pt>
                <c:pt idx="172">
                  <c:v>367.1180252047356</c:v>
                </c:pt>
                <c:pt idx="173">
                  <c:v>369.46186303236129</c:v>
                </c:pt>
                <c:pt idx="174">
                  <c:v>371.80020213688772</c:v>
                </c:pt>
                <c:pt idx="175">
                  <c:v>374.13318287750394</c:v>
                </c:pt>
                <c:pt idx="176">
                  <c:v>376.46094126444149</c:v>
                </c:pt>
                <c:pt idx="177">
                  <c:v>378.78360886602883</c:v>
                </c:pt>
                <c:pt idx="178">
                  <c:v>381.10131270323524</c:v>
                </c:pt>
                <c:pt idx="179">
                  <c:v>383.41417513175674</c:v>
                </c:pt>
                <c:pt idx="180">
                  <c:v>385.72231371187655</c:v>
                </c:pt>
                <c:pt idx="181">
                  <c:v>388.02584106655843</c:v>
                </c:pt>
                <c:pt idx="182">
                  <c:v>390.3248647285057</c:v>
                </c:pt>
                <c:pt idx="183">
                  <c:v>392.61948697724381</c:v>
                </c:pt>
                <c:pt idx="184">
                  <c:v>394.90980466765797</c:v>
                </c:pt>
                <c:pt idx="185">
                  <c:v>397.19590905183952</c:v>
                </c:pt>
                <c:pt idx="186">
                  <c:v>399.47788559655015</c:v>
                </c:pt>
                <c:pt idx="187">
                  <c:v>401.75581379909164</c:v>
                </c:pt>
                <c:pt idx="188">
                  <c:v>404.02976700484828</c:v>
                </c:pt>
                <c:pt idx="189">
                  <c:v>406.29981223021838</c:v>
                </c:pt>
                <c:pt idx="190">
                  <c:v>408.56600999504036</c:v>
                </c:pt>
                <c:pt idx="191">
                  <c:v>410.82841416890767</c:v>
                </c:pt>
                <c:pt idx="192">
                  <c:v>413.08707183591571</c:v>
                </c:pt>
                <c:pt idx="193">
                  <c:v>415.34202318236061</c:v>
                </c:pt>
                <c:pt idx="194">
                  <c:v>417.59330141168067</c:v>
                </c:pt>
                <c:pt idx="195">
                  <c:v>419.84093269049043</c:v>
                </c:pt>
                <c:pt idx="196">
                  <c:v>422.08493612889799</c:v>
                </c:pt>
                <c:pt idx="197">
                  <c:v>424.32532379745112</c:v>
                </c:pt>
                <c:pt idx="198">
                  <c:v>426.5621007820605</c:v>
                </c:pt>
                <c:pt idx="199">
                  <c:v>428.79526527716524</c:v>
                </c:pt>
                <c:pt idx="200">
                  <c:v>431.02480871629837</c:v>
                </c:pt>
                <c:pt idx="201">
                  <c:v>433.25071593815727</c:v>
                </c:pt>
                <c:pt idx="202">
                  <c:v>435.47296538534755</c:v>
                </c:pt>
                <c:pt idx="203">
                  <c:v>437.69152933220073</c:v>
                </c:pt>
                <c:pt idx="204">
                  <c:v>439.90637413750846</c:v>
                </c:pt>
                <c:pt idx="205">
                  <c:v>442.11746051767415</c:v>
                </c:pt>
                <c:pt idx="206">
                  <c:v>444.32474383566114</c:v>
                </c:pt>
                <c:pt idx="207">
                  <c:v>446.52817440118844</c:v>
                </c:pt>
                <c:pt idx="208">
                  <c:v>448.72769777786078</c:v>
                </c:pt>
                <c:pt idx="209">
                  <c:v>450.92325509327969</c:v>
                </c:pt>
                <c:pt idx="210">
                  <c:v>453.11478334862704</c:v>
                </c:pt>
                <c:pt idx="211">
                  <c:v>455.30221572470322</c:v>
                </c:pt>
                <c:pt idx="212">
                  <c:v>457.4854818819062</c:v>
                </c:pt>
                <c:pt idx="213">
                  <c:v>459.66450825213076</c:v>
                </c:pt>
                <c:pt idx="214">
                  <c:v>461.83921832102703</c:v>
                </c:pt>
                <c:pt idx="215">
                  <c:v>464.00953289947466</c:v>
                </c:pt>
                <c:pt idx="216">
                  <c:v>466.17537038349354</c:v>
                </c:pt>
                <c:pt idx="217">
                  <c:v>468.33664700212461</c:v>
                </c:pt>
                <c:pt idx="218">
                  <c:v>470.49327705307309</c:v>
                </c:pt>
                <c:pt idx="219">
                  <c:v>472.64517312611673</c:v>
                </c:pt>
                <c:pt idx="220">
                  <c:v>474.79224631444737</c:v>
                </c:pt>
                <c:pt idx="221">
                  <c:v>476.93440641424041</c:v>
                </c:pt>
                <c:pt idx="222">
                  <c:v>479.07156211283967</c:v>
                </c:pt>
                <c:pt idx="223">
                  <c:v>481.20362116601075</c:v>
                </c:pt>
                <c:pt idx="224">
                  <c:v>483.33049056475733</c:v>
                </c:pt>
                <c:pt idx="225">
                  <c:v>485.45207669221918</c:v>
                </c:pt>
                <c:pt idx="226">
                  <c:v>487.56828547117897</c:v>
                </c:pt>
                <c:pt idx="227">
                  <c:v>489.67902250270345</c:v>
                </c:pt>
                <c:pt idx="228">
                  <c:v>491.78419319643427</c:v>
                </c:pt>
                <c:pt idx="229">
                  <c:v>493.88370289302622</c:v>
                </c:pt>
                <c:pt idx="230">
                  <c:v>495.97745697921096</c:v>
                </c:pt>
                <c:pt idx="231">
                  <c:v>498.06536099594001</c:v>
                </c:pt>
                <c:pt idx="232">
                  <c:v>500.14732074003649</c:v>
                </c:pt>
                <c:pt idx="233">
                  <c:v>502.22324235975782</c:v>
                </c:pt>
                <c:pt idx="234">
                  <c:v>504.29303244464757</c:v>
                </c:pt>
                <c:pt idx="235">
                  <c:v>506.35659811002773</c:v>
                </c:pt>
                <c:pt idx="236">
                  <c:v>508.41384707645909</c:v>
                </c:pt>
                <c:pt idx="237">
                  <c:v>510.46468774447317</c:v>
                </c:pt>
                <c:pt idx="238">
                  <c:v>512.50902926485765</c:v>
                </c:pt>
                <c:pt idx="239">
                  <c:v>514.54678160475521</c:v>
                </c:pt>
                <c:pt idx="240">
                  <c:v>516.5778556098179</c:v>
                </c:pt>
                <c:pt idx="241">
                  <c:v>518.60216306263806</c:v>
                </c:pt>
                <c:pt idx="242">
                  <c:v>520.61961673766348</c:v>
                </c:pt>
                <c:pt idx="243">
                  <c:v>522.63013045278547</c:v>
                </c:pt>
                <c:pt idx="244">
                  <c:v>524.63361911777656</c:v>
                </c:pt>
                <c:pt idx="245">
                  <c:v>526.62999877973994</c:v>
                </c:pt>
                <c:pt idx="246">
                  <c:v>528.61918666572149</c:v>
                </c:pt>
                <c:pt idx="247">
                  <c:v>530.60110122262347</c:v>
                </c:pt>
                <c:pt idx="248">
                  <c:v>532.5756621545496</c:v>
                </c:pt>
                <c:pt idx="249">
                  <c:v>534.54279045770079</c:v>
                </c:pt>
                <c:pt idx="250">
                  <c:v>536.50240845293376</c:v>
                </c:pt>
                <c:pt idx="251">
                  <c:v>538.45443981608662</c:v>
                </c:pt>
                <c:pt idx="252">
                  <c:v>540.39880960616733</c:v>
                </c:pt>
                <c:pt idx="253">
                  <c:v>542.3354442914964</c:v>
                </c:pt>
                <c:pt idx="254">
                  <c:v>544.26427177388871</c:v>
                </c:pt>
                <c:pt idx="255">
                  <c:v>546.18522141095275</c:v>
                </c:pt>
                <c:pt idx="256">
                  <c:v>548.09822403658359</c:v>
                </c:pt>
                <c:pt idx="257">
                  <c:v>550.00321197971846</c:v>
                </c:pt>
                <c:pt idx="258">
                  <c:v>551.90011908142208</c:v>
                </c:pt>
                <c:pt idx="259">
                  <c:v>553.7888807103642</c:v>
                </c:pt>
                <c:pt idx="260">
                  <c:v>555.66943377674897</c:v>
                </c:pt>
                <c:pt idx="261">
                  <c:v>557.54171674475231</c:v>
                </c:pt>
                <c:pt idx="262">
                  <c:v>559.40566964352092</c:v>
                </c:pt>
                <c:pt idx="263">
                  <c:v>561.26123407678517</c:v>
                </c:pt>
                <c:pt idx="264">
                  <c:v>563.10835323113349</c:v>
                </c:pt>
                <c:pt idx="265">
                  <c:v>564.94697188299597</c:v>
                </c:pt>
                <c:pt idx="266">
                  <c:v>566.77703640438199</c:v>
                </c:pt>
                <c:pt idx="267">
                  <c:v>568.59849476741533</c:v>
                </c:pt>
                <c:pt idx="268">
                  <c:v>570.41129654770828</c:v>
                </c:pt>
                <c:pt idx="269">
                  <c:v>572.21539292661464</c:v>
                </c:pt>
                <c:pt idx="270">
                  <c:v>574.01073669240145</c:v>
                </c:pt>
                <c:pt idx="271">
                  <c:v>575.79728224037615</c:v>
                </c:pt>
                <c:pt idx="272">
                  <c:v>577.57498557200597</c:v>
                </c:pt>
                <c:pt idx="273">
                  <c:v>579.3438042930652</c:v>
                </c:pt>
                <c:pt idx="274">
                  <c:v>581.10369761084473</c:v>
                </c:pt>
                <c:pt idx="275">
                  <c:v>582.85462633045665</c:v>
                </c:pt>
                <c:pt idx="276">
                  <c:v>584.59655285026793</c:v>
                </c:pt>
                <c:pt idx="277">
                  <c:v>586.32944115649354</c:v>
                </c:pt>
                <c:pt idx="278">
                  <c:v>588.05325681698139</c:v>
                </c:pt>
                <c:pt idx="279">
                  <c:v>589.76796697421821</c:v>
                </c:pt>
                <c:pt idx="280">
                  <c:v>591.47354033758745</c:v>
                </c:pt>
                <c:pt idx="281">
                  <c:v>593.16994717490638</c:v>
                </c:pt>
                <c:pt idx="282">
                  <c:v>594.85715930327285</c:v>
                </c:pt>
                <c:pt idx="283">
                  <c:v>596.53515007924773</c:v>
                </c:pt>
                <c:pt idx="284">
                  <c:v>598.2038943884013</c:v>
                </c:pt>
                <c:pt idx="285">
                  <c:v>599.8633686342497</c:v>
                </c:pt>
                <c:pt idx="286">
                  <c:v>601.51355072660829</c:v>
                </c:pt>
                <c:pt idx="287">
                  <c:v>603.15442006938622</c:v>
                </c:pt>
                <c:pt idx="288">
                  <c:v>604.78595754784862</c:v>
                </c:pt>
                <c:pt idx="289">
                  <c:v>606.40814551537028</c:v>
                </c:pt>
                <c:pt idx="290">
                  <c:v>608.02096777970496</c:v>
                </c:pt>
                <c:pt idx="291">
                  <c:v>609.62440958879404</c:v>
                </c:pt>
                <c:pt idx="292">
                  <c:v>611.21845761613793</c:v>
                </c:pt>
                <c:pt idx="293">
                  <c:v>612.8030999457518</c:v>
                </c:pt>
                <c:pt idx="294">
                  <c:v>614.37832605672975</c:v>
                </c:pt>
                <c:pt idx="295">
                  <c:v>615.94412680743676</c:v>
                </c:pt>
                <c:pt idx="296">
                  <c:v>617.50049441935187</c:v>
                </c:pt>
                <c:pt idx="297">
                  <c:v>619.0474224605822</c:v>
                </c:pt>
                <c:pt idx="298">
                  <c:v>620.58490582906813</c:v>
                </c:pt>
                <c:pt idx="299">
                  <c:v>622.11294073550062</c:v>
                </c:pt>
                <c:pt idx="300">
                  <c:v>623.63152468596843</c:v>
                </c:pt>
                <c:pt idx="301">
                  <c:v>625.14065646435643</c:v>
                </c:pt>
                <c:pt idx="302">
                  <c:v>626.64033611451157</c:v>
                </c:pt>
                <c:pt idx="303">
                  <c:v>628.13056492219573</c:v>
                </c:pt>
                <c:pt idx="304">
                  <c:v>629.61134539684326</c:v>
                </c:pt>
                <c:pt idx="305">
                  <c:v>631.08268125314032</c:v>
                </c:pt>
                <c:pt idx="306">
                  <c:v>632.54457739244197</c:v>
                </c:pt>
                <c:pt idx="307">
                  <c:v>633.99703988404531</c:v>
                </c:pt>
                <c:pt idx="308">
                  <c:v>635.44007594633274</c:v>
                </c:pt>
                <c:pt idx="309">
                  <c:v>636.87369392780261</c:v>
                </c:pt>
                <c:pt idx="310">
                  <c:v>638.2979032880005</c:v>
                </c:pt>
                <c:pt idx="311">
                  <c:v>639.71271457836792</c:v>
                </c:pt>
                <c:pt idx="312">
                  <c:v>641.11813942302115</c:v>
                </c:pt>
                <c:pt idx="313">
                  <c:v>642.51419049947492</c:v>
                </c:pt>
                <c:pt idx="314">
                  <c:v>643.900881519324</c:v>
                </c:pt>
                <c:pt idx="315">
                  <c:v>645.27822720889594</c:v>
                </c:pt>
                <c:pt idx="316">
                  <c:v>646.64624328988793</c:v>
                </c:pt>
                <c:pt idx="317">
                  <c:v>648.00494645999913</c:v>
                </c:pt>
                <c:pt idx="318">
                  <c:v>649.35435437357137</c:v>
                </c:pt>
                <c:pt idx="319">
                  <c:v>650.69448562224875</c:v>
                </c:pt>
                <c:pt idx="320">
                  <c:v>652.02535971566829</c:v>
                </c:pt>
                <c:pt idx="321">
                  <c:v>653.34699706219078</c:v>
                </c:pt>
                <c:pt idx="322">
                  <c:v>654.65941894968375</c:v>
                </c:pt>
                <c:pt idx="323">
                  <c:v>655.96264752636534</c:v>
                </c:pt>
                <c:pt idx="324">
                  <c:v>657.25670578171901</c:v>
                </c:pt>
                <c:pt idx="325">
                  <c:v>658.54161752748848</c:v>
                </c:pt>
                <c:pt idx="326">
                  <c:v>659.81740737876089</c:v>
                </c:pt>
                <c:pt idx="327">
                  <c:v>661.0841007351479</c:v>
                </c:pt>
                <c:pt idx="328">
                  <c:v>662.34172376207152</c:v>
                </c:pt>
                <c:pt idx="329">
                  <c:v>663.59030337216359</c:v>
                </c:pt>
                <c:pt idx="330">
                  <c:v>664.82986720678514</c:v>
                </c:pt>
                <c:pt idx="331">
                  <c:v>666.06044361767374</c:v>
                </c:pt>
                <c:pt idx="332">
                  <c:v>667.28206164872495</c:v>
                </c:pt>
                <c:pt idx="333">
                  <c:v>668.4947510179145</c:v>
                </c:pt>
                <c:pt idx="334">
                  <c:v>669.6985420993675</c:v>
                </c:pt>
                <c:pt idx="335">
                  <c:v>670.89346590558011</c:v>
                </c:pt>
                <c:pt idx="336">
                  <c:v>672.07955406979909</c:v>
                </c:pt>
                <c:pt idx="337">
                  <c:v>673.25683882856504</c:v>
                </c:pt>
                <c:pt idx="338">
                  <c:v>674.42535300442353</c:v>
                </c:pt>
                <c:pt idx="339">
                  <c:v>675.58512998880929</c:v>
                </c:pt>
                <c:pt idx="340">
                  <c:v>676.7362037251072</c:v>
                </c:pt>
                <c:pt idx="341">
                  <c:v>677.87860869189467</c:v>
                </c:pt>
                <c:pt idx="342">
                  <c:v>679.01237988636922</c:v>
                </c:pt>
                <c:pt idx="343">
                  <c:v>680.1375528079642</c:v>
                </c:pt>
                <c:pt idx="344">
                  <c:v>681.25416344215637</c:v>
                </c:pt>
                <c:pt idx="345">
                  <c:v>682.36224824446879</c:v>
                </c:pt>
                <c:pt idx="346">
                  <c:v>683.46184412467073</c:v>
                </c:pt>
                <c:pt idx="347">
                  <c:v>684.55298843117839</c:v>
                </c:pt>
                <c:pt idx="348">
                  <c:v>685.63571893565756</c:v>
                </c:pt>
                <c:pt idx="349">
                  <c:v>686.71007381783159</c:v>
                </c:pt>
                <c:pt idx="350">
                  <c:v>687.77609165049557</c:v>
                </c:pt>
                <c:pt idx="351">
                  <c:v>688.83381138473919</c:v>
                </c:pt>
                <c:pt idx="352">
                  <c:v>689.88327233537871</c:v>
                </c:pt>
                <c:pt idx="353">
                  <c:v>690.92451416660106</c:v>
                </c:pt>
                <c:pt idx="354">
                  <c:v>691.95757687781918</c:v>
                </c:pt>
                <c:pt idx="355">
                  <c:v>692.98250078974127</c:v>
                </c:pt>
                <c:pt idx="356">
                  <c:v>693.99932653065355</c:v>
                </c:pt>
                <c:pt idx="357">
                  <c:v>695.00809502291793</c:v>
                </c:pt>
                <c:pt idx="358">
                  <c:v>696.0088474696845</c:v>
                </c:pt>
                <c:pt idx="359">
                  <c:v>697.00162534181914</c:v>
                </c:pt>
                <c:pt idx="360">
                  <c:v>697.98647036504678</c:v>
                </c:pt>
                <c:pt idx="361">
                  <c:v>698.96342450730981</c:v>
                </c:pt>
                <c:pt idx="362">
                  <c:v>699.93252996634203</c:v>
                </c:pt>
                <c:pt idx="363">
                  <c:v>700.89382915745728</c:v>
                </c:pt>
                <c:pt idx="364">
                  <c:v>701.84736470155235</c:v>
                </c:pt>
                <c:pt idx="365">
                  <c:v>702.79317941332442</c:v>
                </c:pt>
                <c:pt idx="366">
                  <c:v>703.73131628970134</c:v>
                </c:pt>
                <c:pt idx="367">
                  <c:v>704.66181849848454</c:v>
                </c:pt>
                <c:pt idx="368">
                  <c:v>705.58472936720375</c:v>
                </c:pt>
                <c:pt idx="369">
                  <c:v>706.50009237218194</c:v>
                </c:pt>
                <c:pt idx="370">
                  <c:v>707.40795112781029</c:v>
                </c:pt>
                <c:pt idx="371">
                  <c:v>708.30834937603129</c:v>
                </c:pt>
                <c:pt idx="372">
                  <c:v>709.20133097602866</c:v>
                </c:pt>
                <c:pt idx="373">
                  <c:v>710.0869398941237</c:v>
                </c:pt>
                <c:pt idx="374">
                  <c:v>710.96522019387544</c:v>
                </c:pt>
                <c:pt idx="375">
                  <c:v>711.83621602638345</c:v>
                </c:pt>
                <c:pt idx="376">
                  <c:v>712.69997162079244</c:v>
                </c:pt>
                <c:pt idx="377">
                  <c:v>713.55653127499579</c:v>
                </c:pt>
                <c:pt idx="378">
                  <c:v>714.40593934653748</c:v>
                </c:pt>
                <c:pt idx="379">
                  <c:v>715.24824024370969</c:v>
                </c:pt>
                <c:pt idx="380">
                  <c:v>715.24824024370969</c:v>
                </c:pt>
                <c:pt idx="381">
                  <c:v>715.24824024370969</c:v>
                </c:pt>
                <c:pt idx="382">
                  <c:v>715.24824024370969</c:v>
                </c:pt>
                <c:pt idx="383">
                  <c:v>715.24824024370969</c:v>
                </c:pt>
                <c:pt idx="384">
                  <c:v>715.24824024370969</c:v>
                </c:pt>
                <c:pt idx="385">
                  <c:v>715.24824024370969</c:v>
                </c:pt>
                <c:pt idx="386">
                  <c:v>715.24824024370969</c:v>
                </c:pt>
                <c:pt idx="387">
                  <c:v>715.24824024370969</c:v>
                </c:pt>
                <c:pt idx="388">
                  <c:v>715.24824024370969</c:v>
                </c:pt>
                <c:pt idx="389">
                  <c:v>715.24824024370969</c:v>
                </c:pt>
                <c:pt idx="390">
                  <c:v>715.24824024370969</c:v>
                </c:pt>
                <c:pt idx="391">
                  <c:v>715.24824024370969</c:v>
                </c:pt>
                <c:pt idx="392">
                  <c:v>715.24824024370969</c:v>
                </c:pt>
                <c:pt idx="393">
                  <c:v>715.24824024370969</c:v>
                </c:pt>
                <c:pt idx="394">
                  <c:v>715.24824024370969</c:v>
                </c:pt>
                <c:pt idx="395">
                  <c:v>715.24824024370969</c:v>
                </c:pt>
                <c:pt idx="396">
                  <c:v>715.24824024370969</c:v>
                </c:pt>
                <c:pt idx="397">
                  <c:v>715.24824024370969</c:v>
                </c:pt>
                <c:pt idx="398">
                  <c:v>715.24824024370969</c:v>
                </c:pt>
                <c:pt idx="399">
                  <c:v>715.24824024370969</c:v>
                </c:pt>
                <c:pt idx="400">
                  <c:v>715.24824024370969</c:v>
                </c:pt>
                <c:pt idx="401">
                  <c:v>715.24824024370969</c:v>
                </c:pt>
                <c:pt idx="402">
                  <c:v>715.24824024370969</c:v>
                </c:pt>
                <c:pt idx="403">
                  <c:v>715.24824024370969</c:v>
                </c:pt>
                <c:pt idx="404">
                  <c:v>715.24824024370969</c:v>
                </c:pt>
                <c:pt idx="405">
                  <c:v>715.24824024370969</c:v>
                </c:pt>
                <c:pt idx="406">
                  <c:v>715.24824024370969</c:v>
                </c:pt>
                <c:pt idx="407">
                  <c:v>715.24824024370969</c:v>
                </c:pt>
                <c:pt idx="408">
                  <c:v>715.24824024370969</c:v>
                </c:pt>
                <c:pt idx="409">
                  <c:v>715.24824024370969</c:v>
                </c:pt>
                <c:pt idx="410">
                  <c:v>715.24824024370969</c:v>
                </c:pt>
                <c:pt idx="411">
                  <c:v>715.24824024370969</c:v>
                </c:pt>
                <c:pt idx="412">
                  <c:v>715.24824024370969</c:v>
                </c:pt>
                <c:pt idx="413">
                  <c:v>715.24824024370969</c:v>
                </c:pt>
                <c:pt idx="414">
                  <c:v>715.24824024370969</c:v>
                </c:pt>
                <c:pt idx="415">
                  <c:v>715.24824024370969</c:v>
                </c:pt>
                <c:pt idx="416">
                  <c:v>715.24824024370969</c:v>
                </c:pt>
                <c:pt idx="417">
                  <c:v>715.24824024370969</c:v>
                </c:pt>
                <c:pt idx="418">
                  <c:v>715.24824024370969</c:v>
                </c:pt>
                <c:pt idx="419">
                  <c:v>715.24824024370969</c:v>
                </c:pt>
                <c:pt idx="420">
                  <c:v>715.24824024370969</c:v>
                </c:pt>
                <c:pt idx="421">
                  <c:v>715.24824024370969</c:v>
                </c:pt>
                <c:pt idx="422">
                  <c:v>715.24824024370969</c:v>
                </c:pt>
                <c:pt idx="423">
                  <c:v>715.24824024370969</c:v>
                </c:pt>
                <c:pt idx="424">
                  <c:v>715.24824024370969</c:v>
                </c:pt>
                <c:pt idx="425">
                  <c:v>715.24824024370969</c:v>
                </c:pt>
                <c:pt idx="426">
                  <c:v>715.24824024370969</c:v>
                </c:pt>
                <c:pt idx="427">
                  <c:v>715.24824024370969</c:v>
                </c:pt>
                <c:pt idx="428">
                  <c:v>715.24824024370969</c:v>
                </c:pt>
                <c:pt idx="429">
                  <c:v>715.24824024370969</c:v>
                </c:pt>
                <c:pt idx="430">
                  <c:v>715.24824024370969</c:v>
                </c:pt>
                <c:pt idx="431">
                  <c:v>715.24824024370969</c:v>
                </c:pt>
                <c:pt idx="432">
                  <c:v>715.24824024370969</c:v>
                </c:pt>
                <c:pt idx="433">
                  <c:v>715.24824024370969</c:v>
                </c:pt>
                <c:pt idx="434">
                  <c:v>715.24824024370969</c:v>
                </c:pt>
                <c:pt idx="435">
                  <c:v>715.24824024370969</c:v>
                </c:pt>
                <c:pt idx="436">
                  <c:v>715.24824024370969</c:v>
                </c:pt>
                <c:pt idx="437">
                  <c:v>715.24824024370969</c:v>
                </c:pt>
                <c:pt idx="438">
                  <c:v>715.24824024370969</c:v>
                </c:pt>
                <c:pt idx="439">
                  <c:v>715.24824024370969</c:v>
                </c:pt>
                <c:pt idx="440">
                  <c:v>715.24824024370969</c:v>
                </c:pt>
                <c:pt idx="441">
                  <c:v>715.24824024370969</c:v>
                </c:pt>
                <c:pt idx="442">
                  <c:v>715.24824024370969</c:v>
                </c:pt>
                <c:pt idx="443">
                  <c:v>715.24824024370969</c:v>
                </c:pt>
                <c:pt idx="444">
                  <c:v>715.24824024370969</c:v>
                </c:pt>
                <c:pt idx="445">
                  <c:v>715.24824024370969</c:v>
                </c:pt>
                <c:pt idx="446">
                  <c:v>715.24824024370969</c:v>
                </c:pt>
                <c:pt idx="447">
                  <c:v>715.24824024370969</c:v>
                </c:pt>
                <c:pt idx="448">
                  <c:v>715.24824024370969</c:v>
                </c:pt>
                <c:pt idx="449">
                  <c:v>715.24824024370969</c:v>
                </c:pt>
                <c:pt idx="450">
                  <c:v>715.24824024370969</c:v>
                </c:pt>
                <c:pt idx="451">
                  <c:v>715.24824024370969</c:v>
                </c:pt>
                <c:pt idx="452">
                  <c:v>715.24824024370969</c:v>
                </c:pt>
                <c:pt idx="453">
                  <c:v>715.24824024370969</c:v>
                </c:pt>
                <c:pt idx="454">
                  <c:v>715.24824024370969</c:v>
                </c:pt>
                <c:pt idx="455">
                  <c:v>715.24824024370969</c:v>
                </c:pt>
                <c:pt idx="456">
                  <c:v>715.24824024370969</c:v>
                </c:pt>
                <c:pt idx="457">
                  <c:v>715.24824024370969</c:v>
                </c:pt>
                <c:pt idx="458">
                  <c:v>715.24824024370969</c:v>
                </c:pt>
                <c:pt idx="459">
                  <c:v>715.24824024370969</c:v>
                </c:pt>
                <c:pt idx="460">
                  <c:v>715.24824024370969</c:v>
                </c:pt>
                <c:pt idx="461">
                  <c:v>715.24824024370969</c:v>
                </c:pt>
                <c:pt idx="462">
                  <c:v>715.24824024370969</c:v>
                </c:pt>
                <c:pt idx="463">
                  <c:v>715.24824024370969</c:v>
                </c:pt>
                <c:pt idx="464">
                  <c:v>715.24824024370969</c:v>
                </c:pt>
                <c:pt idx="465">
                  <c:v>715.24824024370969</c:v>
                </c:pt>
                <c:pt idx="466">
                  <c:v>715.24824024370969</c:v>
                </c:pt>
                <c:pt idx="467">
                  <c:v>715.24824024370969</c:v>
                </c:pt>
                <c:pt idx="468">
                  <c:v>715.24824024370969</c:v>
                </c:pt>
                <c:pt idx="469">
                  <c:v>715.24824024370969</c:v>
                </c:pt>
                <c:pt idx="470">
                  <c:v>715.24824024370969</c:v>
                </c:pt>
                <c:pt idx="471">
                  <c:v>715.24824024370969</c:v>
                </c:pt>
                <c:pt idx="472">
                  <c:v>715.24824024370969</c:v>
                </c:pt>
                <c:pt idx="473">
                  <c:v>715.24824024370969</c:v>
                </c:pt>
                <c:pt idx="474">
                  <c:v>715.24824024370969</c:v>
                </c:pt>
                <c:pt idx="475">
                  <c:v>715.24824024370969</c:v>
                </c:pt>
                <c:pt idx="476">
                  <c:v>715.24824024370969</c:v>
                </c:pt>
                <c:pt idx="477">
                  <c:v>715.24824024370969</c:v>
                </c:pt>
                <c:pt idx="478">
                  <c:v>715.24824024370969</c:v>
                </c:pt>
                <c:pt idx="479">
                  <c:v>715.24824024370969</c:v>
                </c:pt>
                <c:pt idx="480">
                  <c:v>715.24824024370969</c:v>
                </c:pt>
                <c:pt idx="481">
                  <c:v>715.24824024370969</c:v>
                </c:pt>
                <c:pt idx="482">
                  <c:v>715.24824024370969</c:v>
                </c:pt>
                <c:pt idx="483">
                  <c:v>715.24824024370969</c:v>
                </c:pt>
                <c:pt idx="484">
                  <c:v>715.24824024370969</c:v>
                </c:pt>
                <c:pt idx="485">
                  <c:v>715.24824024370969</c:v>
                </c:pt>
                <c:pt idx="486">
                  <c:v>715.24824024370969</c:v>
                </c:pt>
                <c:pt idx="487">
                  <c:v>715.24824024370969</c:v>
                </c:pt>
                <c:pt idx="488">
                  <c:v>715.24824024370969</c:v>
                </c:pt>
                <c:pt idx="489">
                  <c:v>715.24824024370969</c:v>
                </c:pt>
                <c:pt idx="490">
                  <c:v>715.24824024370969</c:v>
                </c:pt>
                <c:pt idx="491">
                  <c:v>715.24824024370969</c:v>
                </c:pt>
                <c:pt idx="492">
                  <c:v>715.24824024370969</c:v>
                </c:pt>
                <c:pt idx="493">
                  <c:v>715.24824024370969</c:v>
                </c:pt>
                <c:pt idx="494">
                  <c:v>715.24824024370969</c:v>
                </c:pt>
                <c:pt idx="495">
                  <c:v>715.24824024370969</c:v>
                </c:pt>
                <c:pt idx="496">
                  <c:v>715.24824024370969</c:v>
                </c:pt>
                <c:pt idx="497">
                  <c:v>715.24824024370969</c:v>
                </c:pt>
                <c:pt idx="498">
                  <c:v>715.24824024370969</c:v>
                </c:pt>
                <c:pt idx="499">
                  <c:v>715.24824024370969</c:v>
                </c:pt>
                <c:pt idx="500">
                  <c:v>715.24824024370969</c:v>
                </c:pt>
                <c:pt idx="501">
                  <c:v>715.24824024370969</c:v>
                </c:pt>
                <c:pt idx="502">
                  <c:v>715.24824024370969</c:v>
                </c:pt>
                <c:pt idx="503">
                  <c:v>715.24824024370969</c:v>
                </c:pt>
                <c:pt idx="504">
                  <c:v>715.24824024370969</c:v>
                </c:pt>
                <c:pt idx="505">
                  <c:v>715.24824024370969</c:v>
                </c:pt>
                <c:pt idx="506">
                  <c:v>715.24824024370969</c:v>
                </c:pt>
                <c:pt idx="507">
                  <c:v>715.24824024370969</c:v>
                </c:pt>
                <c:pt idx="508">
                  <c:v>715.24824024370969</c:v>
                </c:pt>
                <c:pt idx="509">
                  <c:v>715.24824024370969</c:v>
                </c:pt>
                <c:pt idx="510">
                  <c:v>715.24824024370969</c:v>
                </c:pt>
                <c:pt idx="511">
                  <c:v>715.24824024370969</c:v>
                </c:pt>
                <c:pt idx="512">
                  <c:v>715.24824024370969</c:v>
                </c:pt>
                <c:pt idx="513">
                  <c:v>715.24824024370969</c:v>
                </c:pt>
                <c:pt idx="514">
                  <c:v>715.24824024370969</c:v>
                </c:pt>
                <c:pt idx="515">
                  <c:v>715.24824024370969</c:v>
                </c:pt>
                <c:pt idx="516">
                  <c:v>715.24824024370969</c:v>
                </c:pt>
                <c:pt idx="517">
                  <c:v>715.24824024370969</c:v>
                </c:pt>
                <c:pt idx="518">
                  <c:v>715.24824024370969</c:v>
                </c:pt>
                <c:pt idx="519">
                  <c:v>715.24824024370969</c:v>
                </c:pt>
                <c:pt idx="520">
                  <c:v>715.24824024370969</c:v>
                </c:pt>
                <c:pt idx="521">
                  <c:v>715.24824024370969</c:v>
                </c:pt>
                <c:pt idx="522">
                  <c:v>715.24824024370969</c:v>
                </c:pt>
                <c:pt idx="523">
                  <c:v>715.24824024370969</c:v>
                </c:pt>
                <c:pt idx="524">
                  <c:v>715.24824024370969</c:v>
                </c:pt>
                <c:pt idx="525">
                  <c:v>715.24824024370969</c:v>
                </c:pt>
                <c:pt idx="526">
                  <c:v>715.24824024370969</c:v>
                </c:pt>
                <c:pt idx="527">
                  <c:v>715.24824024370969</c:v>
                </c:pt>
                <c:pt idx="528">
                  <c:v>715.24824024370969</c:v>
                </c:pt>
                <c:pt idx="529">
                  <c:v>715.24824024370969</c:v>
                </c:pt>
                <c:pt idx="530">
                  <c:v>715.24824024370969</c:v>
                </c:pt>
                <c:pt idx="531">
                  <c:v>715.24824024370969</c:v>
                </c:pt>
                <c:pt idx="532">
                  <c:v>715.24824024370969</c:v>
                </c:pt>
                <c:pt idx="533">
                  <c:v>715.24824024370969</c:v>
                </c:pt>
                <c:pt idx="534">
                  <c:v>715.24824024370969</c:v>
                </c:pt>
                <c:pt idx="535">
                  <c:v>715.24824024370969</c:v>
                </c:pt>
                <c:pt idx="536">
                  <c:v>715.24824024370969</c:v>
                </c:pt>
                <c:pt idx="537">
                  <c:v>715.24824024370969</c:v>
                </c:pt>
                <c:pt idx="538">
                  <c:v>715.24824024370969</c:v>
                </c:pt>
                <c:pt idx="539">
                  <c:v>715.24824024370969</c:v>
                </c:pt>
                <c:pt idx="540">
                  <c:v>715.24824024370969</c:v>
                </c:pt>
                <c:pt idx="541">
                  <c:v>715.24824024370969</c:v>
                </c:pt>
                <c:pt idx="542">
                  <c:v>715.24824024370969</c:v>
                </c:pt>
                <c:pt idx="543">
                  <c:v>715.24824024370969</c:v>
                </c:pt>
                <c:pt idx="544">
                  <c:v>715.24824024370969</c:v>
                </c:pt>
                <c:pt idx="545">
                  <c:v>715.24824024370969</c:v>
                </c:pt>
                <c:pt idx="546">
                  <c:v>715.24824024370969</c:v>
                </c:pt>
                <c:pt idx="547">
                  <c:v>715.24824024370969</c:v>
                </c:pt>
                <c:pt idx="548">
                  <c:v>715.24824024370969</c:v>
                </c:pt>
                <c:pt idx="549">
                  <c:v>715.24824024370969</c:v>
                </c:pt>
                <c:pt idx="550">
                  <c:v>715.24824024370969</c:v>
                </c:pt>
                <c:pt idx="551">
                  <c:v>715.24824024370969</c:v>
                </c:pt>
                <c:pt idx="552">
                  <c:v>715.24824024370969</c:v>
                </c:pt>
                <c:pt idx="553">
                  <c:v>715.24824024370969</c:v>
                </c:pt>
                <c:pt idx="554">
                  <c:v>715.24824024370969</c:v>
                </c:pt>
                <c:pt idx="555">
                  <c:v>715.24824024370969</c:v>
                </c:pt>
                <c:pt idx="556">
                  <c:v>715.24824024370969</c:v>
                </c:pt>
                <c:pt idx="557">
                  <c:v>715.24824024370969</c:v>
                </c:pt>
                <c:pt idx="558">
                  <c:v>715.24824024370969</c:v>
                </c:pt>
                <c:pt idx="559">
                  <c:v>715.24824024370969</c:v>
                </c:pt>
                <c:pt idx="560">
                  <c:v>715.24824024370969</c:v>
                </c:pt>
                <c:pt idx="561">
                  <c:v>715.24824024370969</c:v>
                </c:pt>
                <c:pt idx="562">
                  <c:v>715.24824024370969</c:v>
                </c:pt>
                <c:pt idx="563">
                  <c:v>715.24824024370969</c:v>
                </c:pt>
                <c:pt idx="564">
                  <c:v>715.24824024370969</c:v>
                </c:pt>
                <c:pt idx="565">
                  <c:v>715.24824024370969</c:v>
                </c:pt>
                <c:pt idx="566">
                  <c:v>715.24824024370969</c:v>
                </c:pt>
                <c:pt idx="567">
                  <c:v>715.24824024370969</c:v>
                </c:pt>
                <c:pt idx="568">
                  <c:v>715.24824024370969</c:v>
                </c:pt>
                <c:pt idx="569">
                  <c:v>715.24824024370969</c:v>
                </c:pt>
                <c:pt idx="570">
                  <c:v>715.24824024370969</c:v>
                </c:pt>
                <c:pt idx="571">
                  <c:v>715.24824024370969</c:v>
                </c:pt>
                <c:pt idx="572">
                  <c:v>715.24824024370969</c:v>
                </c:pt>
                <c:pt idx="573">
                  <c:v>715.24824024370969</c:v>
                </c:pt>
                <c:pt idx="574">
                  <c:v>715.24824024370969</c:v>
                </c:pt>
                <c:pt idx="575">
                  <c:v>715.24824024370969</c:v>
                </c:pt>
                <c:pt idx="576">
                  <c:v>715.24824024370969</c:v>
                </c:pt>
                <c:pt idx="577">
                  <c:v>715.24824024370969</c:v>
                </c:pt>
                <c:pt idx="578">
                  <c:v>715.24824024370969</c:v>
                </c:pt>
                <c:pt idx="579">
                  <c:v>715.24824024370969</c:v>
                </c:pt>
                <c:pt idx="580">
                  <c:v>715.24824024370969</c:v>
                </c:pt>
                <c:pt idx="581">
                  <c:v>715.24824024370969</c:v>
                </c:pt>
                <c:pt idx="582">
                  <c:v>715.24824024370969</c:v>
                </c:pt>
                <c:pt idx="583">
                  <c:v>715.24824024370969</c:v>
                </c:pt>
                <c:pt idx="584">
                  <c:v>715.24824024370969</c:v>
                </c:pt>
                <c:pt idx="585">
                  <c:v>715.24824024370969</c:v>
                </c:pt>
                <c:pt idx="586">
                  <c:v>715.24824024370969</c:v>
                </c:pt>
                <c:pt idx="587">
                  <c:v>715.24824024370969</c:v>
                </c:pt>
                <c:pt idx="588">
                  <c:v>715.24824024370969</c:v>
                </c:pt>
                <c:pt idx="589">
                  <c:v>715.24824024370969</c:v>
                </c:pt>
                <c:pt idx="590">
                  <c:v>715.24824024370969</c:v>
                </c:pt>
                <c:pt idx="591">
                  <c:v>715.24824024370969</c:v>
                </c:pt>
                <c:pt idx="592">
                  <c:v>715.24824024370969</c:v>
                </c:pt>
                <c:pt idx="593">
                  <c:v>715.24824024370969</c:v>
                </c:pt>
                <c:pt idx="594">
                  <c:v>715.24824024370969</c:v>
                </c:pt>
                <c:pt idx="595">
                  <c:v>715.24824024370969</c:v>
                </c:pt>
                <c:pt idx="596">
                  <c:v>715.24824024370969</c:v>
                </c:pt>
                <c:pt idx="597">
                  <c:v>715.24824024370969</c:v>
                </c:pt>
                <c:pt idx="598">
                  <c:v>715.24824024370969</c:v>
                </c:pt>
                <c:pt idx="599">
                  <c:v>715.24824024370969</c:v>
                </c:pt>
                <c:pt idx="600">
                  <c:v>715.24824024370969</c:v>
                </c:pt>
                <c:pt idx="601">
                  <c:v>715.24824024370969</c:v>
                </c:pt>
                <c:pt idx="602">
                  <c:v>715.24824024370969</c:v>
                </c:pt>
                <c:pt idx="603">
                  <c:v>715.24824024370969</c:v>
                </c:pt>
                <c:pt idx="604">
                  <c:v>715.24824024370969</c:v>
                </c:pt>
                <c:pt idx="605">
                  <c:v>715.24824024370969</c:v>
                </c:pt>
                <c:pt idx="606">
                  <c:v>715.24824024370969</c:v>
                </c:pt>
                <c:pt idx="607">
                  <c:v>715.24824024370969</c:v>
                </c:pt>
                <c:pt idx="608">
                  <c:v>715.24824024370969</c:v>
                </c:pt>
                <c:pt idx="609">
                  <c:v>715.24824024370969</c:v>
                </c:pt>
                <c:pt idx="610">
                  <c:v>715.24824024370969</c:v>
                </c:pt>
                <c:pt idx="611">
                  <c:v>715.24824024370969</c:v>
                </c:pt>
                <c:pt idx="612">
                  <c:v>715.24824024370969</c:v>
                </c:pt>
                <c:pt idx="613">
                  <c:v>715.24824024370969</c:v>
                </c:pt>
                <c:pt idx="614">
                  <c:v>715.24824024370969</c:v>
                </c:pt>
                <c:pt idx="615">
                  <c:v>715.24824024370969</c:v>
                </c:pt>
                <c:pt idx="616">
                  <c:v>715.24824024370969</c:v>
                </c:pt>
                <c:pt idx="617">
                  <c:v>715.24824024370969</c:v>
                </c:pt>
                <c:pt idx="618">
                  <c:v>715.24824024370969</c:v>
                </c:pt>
                <c:pt idx="619">
                  <c:v>715.24824024370969</c:v>
                </c:pt>
                <c:pt idx="620">
                  <c:v>715.24824024370969</c:v>
                </c:pt>
                <c:pt idx="621">
                  <c:v>715.24824024370969</c:v>
                </c:pt>
                <c:pt idx="622">
                  <c:v>715.24824024370969</c:v>
                </c:pt>
                <c:pt idx="623">
                  <c:v>715.24824024370969</c:v>
                </c:pt>
                <c:pt idx="624">
                  <c:v>715.24824024370969</c:v>
                </c:pt>
                <c:pt idx="625">
                  <c:v>715.24824024370969</c:v>
                </c:pt>
                <c:pt idx="626">
                  <c:v>715.24824024370969</c:v>
                </c:pt>
                <c:pt idx="627">
                  <c:v>715.24824024370969</c:v>
                </c:pt>
                <c:pt idx="628">
                  <c:v>715.24824024370969</c:v>
                </c:pt>
                <c:pt idx="629">
                  <c:v>715.24824024370969</c:v>
                </c:pt>
                <c:pt idx="630">
                  <c:v>715.24824024370969</c:v>
                </c:pt>
                <c:pt idx="631">
                  <c:v>715.24824024370969</c:v>
                </c:pt>
                <c:pt idx="632">
                  <c:v>715.24824024370969</c:v>
                </c:pt>
                <c:pt idx="633">
                  <c:v>715.24824024370969</c:v>
                </c:pt>
                <c:pt idx="634">
                  <c:v>715.24824024370969</c:v>
                </c:pt>
                <c:pt idx="635">
                  <c:v>715.24824024370969</c:v>
                </c:pt>
                <c:pt idx="636">
                  <c:v>715.24824024370969</c:v>
                </c:pt>
                <c:pt idx="637">
                  <c:v>715.24824024370969</c:v>
                </c:pt>
                <c:pt idx="638">
                  <c:v>715.24824024370969</c:v>
                </c:pt>
                <c:pt idx="639">
                  <c:v>715.24824024370969</c:v>
                </c:pt>
                <c:pt idx="640">
                  <c:v>715.24824024370969</c:v>
                </c:pt>
                <c:pt idx="641">
                  <c:v>715.24824024370969</c:v>
                </c:pt>
                <c:pt idx="642">
                  <c:v>715.24824024370969</c:v>
                </c:pt>
                <c:pt idx="643">
                  <c:v>715.24824024370969</c:v>
                </c:pt>
                <c:pt idx="644">
                  <c:v>715.24824024370969</c:v>
                </c:pt>
                <c:pt idx="645">
                  <c:v>715.24824024370969</c:v>
                </c:pt>
                <c:pt idx="646">
                  <c:v>715.24824024370969</c:v>
                </c:pt>
                <c:pt idx="647">
                  <c:v>715.24824024370969</c:v>
                </c:pt>
                <c:pt idx="648">
                  <c:v>715.24824024370969</c:v>
                </c:pt>
                <c:pt idx="649">
                  <c:v>715.24824024370969</c:v>
                </c:pt>
                <c:pt idx="650">
                  <c:v>715.24824024370969</c:v>
                </c:pt>
                <c:pt idx="651">
                  <c:v>715.24824024370969</c:v>
                </c:pt>
                <c:pt idx="652">
                  <c:v>715.24824024370969</c:v>
                </c:pt>
                <c:pt idx="653">
                  <c:v>715.24824024370969</c:v>
                </c:pt>
                <c:pt idx="654">
                  <c:v>715.24824024370969</c:v>
                </c:pt>
                <c:pt idx="655">
                  <c:v>715.24824024370969</c:v>
                </c:pt>
                <c:pt idx="656">
                  <c:v>715.24824024370969</c:v>
                </c:pt>
                <c:pt idx="657">
                  <c:v>715.24824024370969</c:v>
                </c:pt>
                <c:pt idx="658">
                  <c:v>715.24824024370969</c:v>
                </c:pt>
                <c:pt idx="659">
                  <c:v>715.24824024370969</c:v>
                </c:pt>
                <c:pt idx="660">
                  <c:v>715.24824024370969</c:v>
                </c:pt>
                <c:pt idx="661">
                  <c:v>715.24824024370969</c:v>
                </c:pt>
                <c:pt idx="662">
                  <c:v>715.24824024370969</c:v>
                </c:pt>
                <c:pt idx="663">
                  <c:v>715.24824024370969</c:v>
                </c:pt>
                <c:pt idx="664">
                  <c:v>715.24824024370969</c:v>
                </c:pt>
                <c:pt idx="665">
                  <c:v>715.24824024370969</c:v>
                </c:pt>
                <c:pt idx="666">
                  <c:v>715.24824024370969</c:v>
                </c:pt>
                <c:pt idx="667">
                  <c:v>715.24824024370969</c:v>
                </c:pt>
                <c:pt idx="668">
                  <c:v>715.24824024370969</c:v>
                </c:pt>
                <c:pt idx="669">
                  <c:v>715.24824024370969</c:v>
                </c:pt>
                <c:pt idx="670">
                  <c:v>715.24824024370969</c:v>
                </c:pt>
                <c:pt idx="671">
                  <c:v>715.24824024370969</c:v>
                </c:pt>
                <c:pt idx="672">
                  <c:v>715.24824024370969</c:v>
                </c:pt>
                <c:pt idx="673">
                  <c:v>715.24824024370969</c:v>
                </c:pt>
                <c:pt idx="674">
                  <c:v>715.24824024370969</c:v>
                </c:pt>
                <c:pt idx="675">
                  <c:v>715.24824024370969</c:v>
                </c:pt>
                <c:pt idx="676">
                  <c:v>715.24824024370969</c:v>
                </c:pt>
                <c:pt idx="677">
                  <c:v>715.24824024370969</c:v>
                </c:pt>
                <c:pt idx="678">
                  <c:v>715.24824024370969</c:v>
                </c:pt>
                <c:pt idx="679">
                  <c:v>715.24824024370969</c:v>
                </c:pt>
                <c:pt idx="680">
                  <c:v>715.24824024370969</c:v>
                </c:pt>
                <c:pt idx="681">
                  <c:v>715.24824024370969</c:v>
                </c:pt>
                <c:pt idx="682">
                  <c:v>715.24824024370969</c:v>
                </c:pt>
                <c:pt idx="683">
                  <c:v>715.24824024370969</c:v>
                </c:pt>
                <c:pt idx="684">
                  <c:v>715.24824024370969</c:v>
                </c:pt>
                <c:pt idx="685">
                  <c:v>715.24824024370969</c:v>
                </c:pt>
                <c:pt idx="686">
                  <c:v>715.24824024370969</c:v>
                </c:pt>
                <c:pt idx="687">
                  <c:v>715.24824024370969</c:v>
                </c:pt>
                <c:pt idx="688">
                  <c:v>715.24824024370969</c:v>
                </c:pt>
                <c:pt idx="689">
                  <c:v>715.24824024370969</c:v>
                </c:pt>
                <c:pt idx="690">
                  <c:v>715.24824024370969</c:v>
                </c:pt>
                <c:pt idx="691">
                  <c:v>715.24824024370969</c:v>
                </c:pt>
                <c:pt idx="692">
                  <c:v>715.24824024370969</c:v>
                </c:pt>
                <c:pt idx="693">
                  <c:v>715.24824024370969</c:v>
                </c:pt>
                <c:pt idx="694">
                  <c:v>715.24824024370969</c:v>
                </c:pt>
                <c:pt idx="695">
                  <c:v>715.24824024370969</c:v>
                </c:pt>
                <c:pt idx="696">
                  <c:v>715.24824024370969</c:v>
                </c:pt>
                <c:pt idx="697">
                  <c:v>715.24824024370969</c:v>
                </c:pt>
                <c:pt idx="698">
                  <c:v>715.24824024370969</c:v>
                </c:pt>
                <c:pt idx="699">
                  <c:v>715.24824024370969</c:v>
                </c:pt>
                <c:pt idx="700">
                  <c:v>715.24824024370969</c:v>
                </c:pt>
                <c:pt idx="701">
                  <c:v>715.24824024370969</c:v>
                </c:pt>
                <c:pt idx="702">
                  <c:v>715.24824024370969</c:v>
                </c:pt>
                <c:pt idx="703">
                  <c:v>715.24824024370969</c:v>
                </c:pt>
                <c:pt idx="704">
                  <c:v>715.24824024370969</c:v>
                </c:pt>
                <c:pt idx="705">
                  <c:v>715.24824024370969</c:v>
                </c:pt>
                <c:pt idx="706">
                  <c:v>715.24824024370969</c:v>
                </c:pt>
                <c:pt idx="707">
                  <c:v>715.24824024370969</c:v>
                </c:pt>
                <c:pt idx="708">
                  <c:v>715.24824024370969</c:v>
                </c:pt>
                <c:pt idx="709">
                  <c:v>715.24824024370969</c:v>
                </c:pt>
                <c:pt idx="710">
                  <c:v>715.24824024370969</c:v>
                </c:pt>
                <c:pt idx="711">
                  <c:v>715.24824024370969</c:v>
                </c:pt>
                <c:pt idx="712">
                  <c:v>715.24824024370969</c:v>
                </c:pt>
                <c:pt idx="713">
                  <c:v>715.24824024370969</c:v>
                </c:pt>
                <c:pt idx="714">
                  <c:v>715.24824024370969</c:v>
                </c:pt>
                <c:pt idx="715">
                  <c:v>715.24824024370969</c:v>
                </c:pt>
                <c:pt idx="716">
                  <c:v>715.24824024370969</c:v>
                </c:pt>
                <c:pt idx="717">
                  <c:v>715.24824024370969</c:v>
                </c:pt>
                <c:pt idx="718">
                  <c:v>715.24824024370969</c:v>
                </c:pt>
                <c:pt idx="719">
                  <c:v>715.24824024370969</c:v>
                </c:pt>
                <c:pt idx="720">
                  <c:v>715.24824024370969</c:v>
                </c:pt>
                <c:pt idx="721">
                  <c:v>715.24824024370969</c:v>
                </c:pt>
                <c:pt idx="722">
                  <c:v>715.24824024370969</c:v>
                </c:pt>
                <c:pt idx="723">
                  <c:v>715.24824024370969</c:v>
                </c:pt>
                <c:pt idx="724">
                  <c:v>715.24824024370969</c:v>
                </c:pt>
                <c:pt idx="725">
                  <c:v>715.24824024370969</c:v>
                </c:pt>
                <c:pt idx="726">
                  <c:v>715.24824024370969</c:v>
                </c:pt>
                <c:pt idx="727">
                  <c:v>715.24824024370969</c:v>
                </c:pt>
                <c:pt idx="728">
                  <c:v>715.24824024370969</c:v>
                </c:pt>
                <c:pt idx="729">
                  <c:v>715.24824024370969</c:v>
                </c:pt>
                <c:pt idx="730">
                  <c:v>715.24824024370969</c:v>
                </c:pt>
                <c:pt idx="731">
                  <c:v>715.24824024370969</c:v>
                </c:pt>
                <c:pt idx="732">
                  <c:v>715.24824024370969</c:v>
                </c:pt>
                <c:pt idx="733">
                  <c:v>715.24824024370969</c:v>
                </c:pt>
                <c:pt idx="734">
                  <c:v>715.24824024370969</c:v>
                </c:pt>
                <c:pt idx="735">
                  <c:v>715.24824024370969</c:v>
                </c:pt>
                <c:pt idx="736">
                  <c:v>715.24824024370969</c:v>
                </c:pt>
                <c:pt idx="737">
                  <c:v>715.24824024370969</c:v>
                </c:pt>
                <c:pt idx="738">
                  <c:v>715.24824024370969</c:v>
                </c:pt>
                <c:pt idx="739">
                  <c:v>715.24824024370969</c:v>
                </c:pt>
                <c:pt idx="740">
                  <c:v>715.24824024370969</c:v>
                </c:pt>
                <c:pt idx="741">
                  <c:v>715.24824024370969</c:v>
                </c:pt>
                <c:pt idx="742">
                  <c:v>715.24824024370969</c:v>
                </c:pt>
                <c:pt idx="743">
                  <c:v>715.24824024370969</c:v>
                </c:pt>
                <c:pt idx="744">
                  <c:v>715.24824024370969</c:v>
                </c:pt>
                <c:pt idx="745">
                  <c:v>715.24824024370969</c:v>
                </c:pt>
                <c:pt idx="746">
                  <c:v>715.24824024370969</c:v>
                </c:pt>
                <c:pt idx="747">
                  <c:v>715.24824024370969</c:v>
                </c:pt>
                <c:pt idx="748">
                  <c:v>715.24824024370969</c:v>
                </c:pt>
                <c:pt idx="749">
                  <c:v>715.24824024370969</c:v>
                </c:pt>
                <c:pt idx="750">
                  <c:v>715.24824024370969</c:v>
                </c:pt>
                <c:pt idx="751">
                  <c:v>715.24824024370969</c:v>
                </c:pt>
                <c:pt idx="752">
                  <c:v>715.24824024370969</c:v>
                </c:pt>
                <c:pt idx="753">
                  <c:v>715.24824024370969</c:v>
                </c:pt>
                <c:pt idx="754">
                  <c:v>715.24824024370969</c:v>
                </c:pt>
                <c:pt idx="755">
                  <c:v>715.24824024370969</c:v>
                </c:pt>
                <c:pt idx="756">
                  <c:v>715.24824024370969</c:v>
                </c:pt>
                <c:pt idx="757">
                  <c:v>715.24824024370969</c:v>
                </c:pt>
                <c:pt idx="758">
                  <c:v>715.24824024370969</c:v>
                </c:pt>
                <c:pt idx="759">
                  <c:v>715.24824024370969</c:v>
                </c:pt>
                <c:pt idx="760">
                  <c:v>715.24824024370969</c:v>
                </c:pt>
                <c:pt idx="761">
                  <c:v>715.24824024370969</c:v>
                </c:pt>
                <c:pt idx="762">
                  <c:v>715.24824024370969</c:v>
                </c:pt>
                <c:pt idx="763">
                  <c:v>715.24824024370969</c:v>
                </c:pt>
                <c:pt idx="764">
                  <c:v>715.24824024370969</c:v>
                </c:pt>
                <c:pt idx="765">
                  <c:v>715.24824024370969</c:v>
                </c:pt>
                <c:pt idx="766">
                  <c:v>715.24824024370969</c:v>
                </c:pt>
                <c:pt idx="767">
                  <c:v>715.24824024370969</c:v>
                </c:pt>
                <c:pt idx="768">
                  <c:v>715.24824024370969</c:v>
                </c:pt>
                <c:pt idx="769">
                  <c:v>715.24824024370969</c:v>
                </c:pt>
                <c:pt idx="770">
                  <c:v>715.24824024370969</c:v>
                </c:pt>
                <c:pt idx="771">
                  <c:v>715.24824024370969</c:v>
                </c:pt>
                <c:pt idx="772">
                  <c:v>715.24824024370969</c:v>
                </c:pt>
                <c:pt idx="773">
                  <c:v>715.24824024370969</c:v>
                </c:pt>
                <c:pt idx="774">
                  <c:v>715.24824024370969</c:v>
                </c:pt>
                <c:pt idx="775">
                  <c:v>715.24824024370969</c:v>
                </c:pt>
                <c:pt idx="776">
                  <c:v>715.24824024370969</c:v>
                </c:pt>
                <c:pt idx="777">
                  <c:v>715.24824024370969</c:v>
                </c:pt>
                <c:pt idx="778">
                  <c:v>715.24824024370969</c:v>
                </c:pt>
                <c:pt idx="779">
                  <c:v>715.24824024370969</c:v>
                </c:pt>
                <c:pt idx="780">
                  <c:v>715.24824024370969</c:v>
                </c:pt>
                <c:pt idx="781">
                  <c:v>715.24824024370969</c:v>
                </c:pt>
                <c:pt idx="782">
                  <c:v>715.24824024370969</c:v>
                </c:pt>
                <c:pt idx="783">
                  <c:v>715.24824024370969</c:v>
                </c:pt>
                <c:pt idx="784">
                  <c:v>715.24824024370969</c:v>
                </c:pt>
                <c:pt idx="785">
                  <c:v>715.24824024370969</c:v>
                </c:pt>
                <c:pt idx="786">
                  <c:v>715.24824024370969</c:v>
                </c:pt>
                <c:pt idx="787">
                  <c:v>715.24824024370969</c:v>
                </c:pt>
                <c:pt idx="788">
                  <c:v>715.24824024370969</c:v>
                </c:pt>
                <c:pt idx="789">
                  <c:v>715.24824024370969</c:v>
                </c:pt>
                <c:pt idx="790">
                  <c:v>715.24824024370969</c:v>
                </c:pt>
                <c:pt idx="791">
                  <c:v>715.24824024370969</c:v>
                </c:pt>
                <c:pt idx="792">
                  <c:v>715.24824024370969</c:v>
                </c:pt>
                <c:pt idx="793">
                  <c:v>715.24824024370969</c:v>
                </c:pt>
                <c:pt idx="794">
                  <c:v>715.24824024370969</c:v>
                </c:pt>
                <c:pt idx="795">
                  <c:v>715.24824024370969</c:v>
                </c:pt>
                <c:pt idx="796">
                  <c:v>715.24824024370969</c:v>
                </c:pt>
                <c:pt idx="797">
                  <c:v>715.24824024370969</c:v>
                </c:pt>
                <c:pt idx="798">
                  <c:v>715.24824024370969</c:v>
                </c:pt>
                <c:pt idx="799">
                  <c:v>715.24824024370969</c:v>
                </c:pt>
                <c:pt idx="800">
                  <c:v>715.24824024370969</c:v>
                </c:pt>
                <c:pt idx="801">
                  <c:v>715.24824024370969</c:v>
                </c:pt>
                <c:pt idx="802">
                  <c:v>715.24824024370969</c:v>
                </c:pt>
                <c:pt idx="803">
                  <c:v>715.24824024370969</c:v>
                </c:pt>
                <c:pt idx="804">
                  <c:v>715.24824024370969</c:v>
                </c:pt>
                <c:pt idx="805">
                  <c:v>715.24824024370969</c:v>
                </c:pt>
                <c:pt idx="806">
                  <c:v>715.24824024370969</c:v>
                </c:pt>
                <c:pt idx="807">
                  <c:v>715.24824024370969</c:v>
                </c:pt>
                <c:pt idx="808">
                  <c:v>715.24824024370969</c:v>
                </c:pt>
                <c:pt idx="809">
                  <c:v>715.24824024370969</c:v>
                </c:pt>
                <c:pt idx="810">
                  <c:v>715.24824024370969</c:v>
                </c:pt>
                <c:pt idx="811">
                  <c:v>715.24824024370969</c:v>
                </c:pt>
                <c:pt idx="812">
                  <c:v>715.24824024370969</c:v>
                </c:pt>
                <c:pt idx="813">
                  <c:v>715.24824024370969</c:v>
                </c:pt>
                <c:pt idx="814">
                  <c:v>715.24824024370969</c:v>
                </c:pt>
                <c:pt idx="815">
                  <c:v>715.24824024370969</c:v>
                </c:pt>
                <c:pt idx="816">
                  <c:v>715.24824024370969</c:v>
                </c:pt>
                <c:pt idx="817">
                  <c:v>715.24824024370969</c:v>
                </c:pt>
                <c:pt idx="818">
                  <c:v>715.24824024370969</c:v>
                </c:pt>
                <c:pt idx="819">
                  <c:v>715.24824024370969</c:v>
                </c:pt>
                <c:pt idx="820">
                  <c:v>715.24824024370969</c:v>
                </c:pt>
                <c:pt idx="821">
                  <c:v>715.24824024370969</c:v>
                </c:pt>
                <c:pt idx="822">
                  <c:v>715.24824024370969</c:v>
                </c:pt>
                <c:pt idx="823">
                  <c:v>715.24824024370969</c:v>
                </c:pt>
                <c:pt idx="824">
                  <c:v>715.24824024370969</c:v>
                </c:pt>
                <c:pt idx="825">
                  <c:v>715.24824024370969</c:v>
                </c:pt>
                <c:pt idx="826">
                  <c:v>715.24824024370969</c:v>
                </c:pt>
                <c:pt idx="827">
                  <c:v>715.24824024370969</c:v>
                </c:pt>
                <c:pt idx="828">
                  <c:v>715.24824024370969</c:v>
                </c:pt>
                <c:pt idx="829">
                  <c:v>715.24824024370969</c:v>
                </c:pt>
                <c:pt idx="830">
                  <c:v>715.24824024370969</c:v>
                </c:pt>
                <c:pt idx="831">
                  <c:v>715.24824024370969</c:v>
                </c:pt>
                <c:pt idx="832">
                  <c:v>715.24824024370969</c:v>
                </c:pt>
                <c:pt idx="833">
                  <c:v>715.24824024370969</c:v>
                </c:pt>
                <c:pt idx="834">
                  <c:v>715.24824024370969</c:v>
                </c:pt>
                <c:pt idx="835">
                  <c:v>715.24824024370969</c:v>
                </c:pt>
                <c:pt idx="836">
                  <c:v>715.24824024370969</c:v>
                </c:pt>
                <c:pt idx="837">
                  <c:v>715.24824024370969</c:v>
                </c:pt>
                <c:pt idx="838">
                  <c:v>715.24824024370969</c:v>
                </c:pt>
                <c:pt idx="839">
                  <c:v>715.24824024370969</c:v>
                </c:pt>
                <c:pt idx="840">
                  <c:v>715.24824024370969</c:v>
                </c:pt>
                <c:pt idx="841">
                  <c:v>715.24824024370969</c:v>
                </c:pt>
                <c:pt idx="842">
                  <c:v>715.24824024370969</c:v>
                </c:pt>
                <c:pt idx="843">
                  <c:v>715.24824024370969</c:v>
                </c:pt>
                <c:pt idx="844">
                  <c:v>715.24824024370969</c:v>
                </c:pt>
                <c:pt idx="845">
                  <c:v>715.24824024370969</c:v>
                </c:pt>
                <c:pt idx="846">
                  <c:v>715.24824024370969</c:v>
                </c:pt>
                <c:pt idx="847">
                  <c:v>715.24824024370969</c:v>
                </c:pt>
                <c:pt idx="848">
                  <c:v>715.24824024370969</c:v>
                </c:pt>
                <c:pt idx="849">
                  <c:v>715.24824024370969</c:v>
                </c:pt>
                <c:pt idx="850">
                  <c:v>715.24824024370969</c:v>
                </c:pt>
                <c:pt idx="851">
                  <c:v>715.24824024370969</c:v>
                </c:pt>
                <c:pt idx="852">
                  <c:v>715.24824024370969</c:v>
                </c:pt>
                <c:pt idx="853">
                  <c:v>715.24824024370969</c:v>
                </c:pt>
                <c:pt idx="854">
                  <c:v>715.24824024370969</c:v>
                </c:pt>
                <c:pt idx="855">
                  <c:v>715.24824024370969</c:v>
                </c:pt>
                <c:pt idx="856">
                  <c:v>715.24824024370969</c:v>
                </c:pt>
                <c:pt idx="857">
                  <c:v>715.24824024370969</c:v>
                </c:pt>
                <c:pt idx="858">
                  <c:v>715.24824024370969</c:v>
                </c:pt>
                <c:pt idx="859">
                  <c:v>715.24824024370969</c:v>
                </c:pt>
                <c:pt idx="860">
                  <c:v>715.24824024370969</c:v>
                </c:pt>
                <c:pt idx="861">
                  <c:v>715.24824024370969</c:v>
                </c:pt>
                <c:pt idx="862">
                  <c:v>715.24824024370969</c:v>
                </c:pt>
                <c:pt idx="863">
                  <c:v>715.24824024370969</c:v>
                </c:pt>
                <c:pt idx="864">
                  <c:v>715.24824024370969</c:v>
                </c:pt>
                <c:pt idx="865">
                  <c:v>715.24824024370969</c:v>
                </c:pt>
                <c:pt idx="866">
                  <c:v>715.24824024370969</c:v>
                </c:pt>
                <c:pt idx="867">
                  <c:v>715.24824024370969</c:v>
                </c:pt>
                <c:pt idx="868">
                  <c:v>715.24824024370969</c:v>
                </c:pt>
                <c:pt idx="869">
                  <c:v>715.24824024370969</c:v>
                </c:pt>
                <c:pt idx="870">
                  <c:v>715.24824024370969</c:v>
                </c:pt>
                <c:pt idx="871">
                  <c:v>715.24824024370969</c:v>
                </c:pt>
                <c:pt idx="872">
                  <c:v>715.24824024370969</c:v>
                </c:pt>
                <c:pt idx="873">
                  <c:v>715.24824024370969</c:v>
                </c:pt>
                <c:pt idx="874">
                  <c:v>715.24824024370969</c:v>
                </c:pt>
                <c:pt idx="875">
                  <c:v>715.24824024370969</c:v>
                </c:pt>
                <c:pt idx="876">
                  <c:v>715.24824024370969</c:v>
                </c:pt>
                <c:pt idx="877">
                  <c:v>715.24824024370969</c:v>
                </c:pt>
                <c:pt idx="878">
                  <c:v>715.24824024370969</c:v>
                </c:pt>
                <c:pt idx="879">
                  <c:v>715.24824024370969</c:v>
                </c:pt>
                <c:pt idx="880">
                  <c:v>715.24824024370969</c:v>
                </c:pt>
                <c:pt idx="881">
                  <c:v>715.24824024370969</c:v>
                </c:pt>
                <c:pt idx="882">
                  <c:v>715.24824024370969</c:v>
                </c:pt>
                <c:pt idx="883">
                  <c:v>715.24824024370969</c:v>
                </c:pt>
                <c:pt idx="884">
                  <c:v>715.24824024370969</c:v>
                </c:pt>
                <c:pt idx="885">
                  <c:v>715.24824024370969</c:v>
                </c:pt>
                <c:pt idx="886">
                  <c:v>715.24824024370969</c:v>
                </c:pt>
                <c:pt idx="887">
                  <c:v>715.24824024370969</c:v>
                </c:pt>
                <c:pt idx="888">
                  <c:v>715.24824024370969</c:v>
                </c:pt>
                <c:pt idx="889">
                  <c:v>715.24824024370969</c:v>
                </c:pt>
                <c:pt idx="890">
                  <c:v>715.24824024370969</c:v>
                </c:pt>
                <c:pt idx="891">
                  <c:v>715.24824024370969</c:v>
                </c:pt>
                <c:pt idx="892">
                  <c:v>715.24824024370969</c:v>
                </c:pt>
                <c:pt idx="893">
                  <c:v>715.24824024370969</c:v>
                </c:pt>
                <c:pt idx="894">
                  <c:v>715.24824024370969</c:v>
                </c:pt>
                <c:pt idx="895">
                  <c:v>715.24824024370969</c:v>
                </c:pt>
                <c:pt idx="896">
                  <c:v>715.24824024370969</c:v>
                </c:pt>
                <c:pt idx="897">
                  <c:v>715.24824024370969</c:v>
                </c:pt>
                <c:pt idx="898">
                  <c:v>715.24824024370969</c:v>
                </c:pt>
                <c:pt idx="899">
                  <c:v>715.24824024370969</c:v>
                </c:pt>
                <c:pt idx="900">
                  <c:v>715.24824024370969</c:v>
                </c:pt>
                <c:pt idx="901">
                  <c:v>715.24824024370969</c:v>
                </c:pt>
                <c:pt idx="902">
                  <c:v>715.24824024370969</c:v>
                </c:pt>
                <c:pt idx="903">
                  <c:v>715.24824024370969</c:v>
                </c:pt>
                <c:pt idx="904">
                  <c:v>715.24824024370969</c:v>
                </c:pt>
                <c:pt idx="905">
                  <c:v>715.24824024370969</c:v>
                </c:pt>
                <c:pt idx="906">
                  <c:v>715.24824024370969</c:v>
                </c:pt>
                <c:pt idx="907">
                  <c:v>715.24824024370969</c:v>
                </c:pt>
                <c:pt idx="908">
                  <c:v>715.24824024370969</c:v>
                </c:pt>
                <c:pt idx="909">
                  <c:v>715.24824024370969</c:v>
                </c:pt>
                <c:pt idx="910">
                  <c:v>715.24824024370969</c:v>
                </c:pt>
                <c:pt idx="911">
                  <c:v>715.24824024370969</c:v>
                </c:pt>
                <c:pt idx="912">
                  <c:v>715.24824024370969</c:v>
                </c:pt>
                <c:pt idx="913">
                  <c:v>715.24824024370969</c:v>
                </c:pt>
                <c:pt idx="914">
                  <c:v>715.24824024370969</c:v>
                </c:pt>
                <c:pt idx="915">
                  <c:v>715.24824024370969</c:v>
                </c:pt>
                <c:pt idx="916">
                  <c:v>715.24824024370969</c:v>
                </c:pt>
                <c:pt idx="917">
                  <c:v>715.24824024370969</c:v>
                </c:pt>
                <c:pt idx="918">
                  <c:v>715.24824024370969</c:v>
                </c:pt>
                <c:pt idx="919">
                  <c:v>715.24824024370969</c:v>
                </c:pt>
                <c:pt idx="920">
                  <c:v>715.24824024370969</c:v>
                </c:pt>
                <c:pt idx="921">
                  <c:v>715.24824024370969</c:v>
                </c:pt>
                <c:pt idx="922">
                  <c:v>715.24824024370969</c:v>
                </c:pt>
                <c:pt idx="923">
                  <c:v>715.24824024370969</c:v>
                </c:pt>
                <c:pt idx="924">
                  <c:v>715.24824024370969</c:v>
                </c:pt>
                <c:pt idx="925">
                  <c:v>715.24824024370969</c:v>
                </c:pt>
                <c:pt idx="926">
                  <c:v>715.24824024370969</c:v>
                </c:pt>
                <c:pt idx="927">
                  <c:v>715.24824024370969</c:v>
                </c:pt>
                <c:pt idx="928">
                  <c:v>715.24824024370969</c:v>
                </c:pt>
                <c:pt idx="929">
                  <c:v>715.24824024370969</c:v>
                </c:pt>
                <c:pt idx="930">
                  <c:v>715.24824024370969</c:v>
                </c:pt>
                <c:pt idx="931">
                  <c:v>715.24824024370969</c:v>
                </c:pt>
                <c:pt idx="932">
                  <c:v>715.24824024370969</c:v>
                </c:pt>
                <c:pt idx="933">
                  <c:v>715.24824024370969</c:v>
                </c:pt>
                <c:pt idx="934">
                  <c:v>715.24824024370969</c:v>
                </c:pt>
                <c:pt idx="935">
                  <c:v>715.24824024370969</c:v>
                </c:pt>
                <c:pt idx="936">
                  <c:v>715.24824024370969</c:v>
                </c:pt>
                <c:pt idx="937">
                  <c:v>715.24824024370969</c:v>
                </c:pt>
                <c:pt idx="938">
                  <c:v>715.24824024370969</c:v>
                </c:pt>
                <c:pt idx="939">
                  <c:v>715.24824024370969</c:v>
                </c:pt>
                <c:pt idx="940">
                  <c:v>715.24824024370969</c:v>
                </c:pt>
                <c:pt idx="941">
                  <c:v>715.24824024370969</c:v>
                </c:pt>
                <c:pt idx="942">
                  <c:v>715.24824024370969</c:v>
                </c:pt>
                <c:pt idx="943">
                  <c:v>715.24824024370969</c:v>
                </c:pt>
                <c:pt idx="944">
                  <c:v>715.24824024370969</c:v>
                </c:pt>
                <c:pt idx="945">
                  <c:v>715.24824024370969</c:v>
                </c:pt>
                <c:pt idx="946">
                  <c:v>715.24824024370969</c:v>
                </c:pt>
                <c:pt idx="947">
                  <c:v>715.24824024370969</c:v>
                </c:pt>
                <c:pt idx="948">
                  <c:v>715.24824024370969</c:v>
                </c:pt>
                <c:pt idx="949">
                  <c:v>715.24824024370969</c:v>
                </c:pt>
                <c:pt idx="950">
                  <c:v>715.24824024370969</c:v>
                </c:pt>
                <c:pt idx="951">
                  <c:v>715.24824024370969</c:v>
                </c:pt>
                <c:pt idx="952">
                  <c:v>715.24824024370969</c:v>
                </c:pt>
                <c:pt idx="953">
                  <c:v>715.24824024370969</c:v>
                </c:pt>
                <c:pt idx="954">
                  <c:v>715.24824024370969</c:v>
                </c:pt>
                <c:pt idx="955">
                  <c:v>715.24824024370969</c:v>
                </c:pt>
                <c:pt idx="956">
                  <c:v>715.24824024370969</c:v>
                </c:pt>
                <c:pt idx="957">
                  <c:v>715.24824024370969</c:v>
                </c:pt>
                <c:pt idx="958">
                  <c:v>715.24824024370969</c:v>
                </c:pt>
                <c:pt idx="959">
                  <c:v>715.24824024370969</c:v>
                </c:pt>
                <c:pt idx="960">
                  <c:v>715.24824024370969</c:v>
                </c:pt>
                <c:pt idx="961">
                  <c:v>715.24824024370969</c:v>
                </c:pt>
                <c:pt idx="962">
                  <c:v>715.24824024370969</c:v>
                </c:pt>
                <c:pt idx="963">
                  <c:v>715.24824024370969</c:v>
                </c:pt>
                <c:pt idx="964">
                  <c:v>715.24824024370969</c:v>
                </c:pt>
                <c:pt idx="965">
                  <c:v>715.24824024370969</c:v>
                </c:pt>
                <c:pt idx="966">
                  <c:v>715.24824024370969</c:v>
                </c:pt>
                <c:pt idx="967">
                  <c:v>715.24824024370969</c:v>
                </c:pt>
                <c:pt idx="968">
                  <c:v>715.24824024370969</c:v>
                </c:pt>
                <c:pt idx="969">
                  <c:v>715.24824024370969</c:v>
                </c:pt>
                <c:pt idx="970">
                  <c:v>715.24824024370969</c:v>
                </c:pt>
                <c:pt idx="971">
                  <c:v>715.24824024370969</c:v>
                </c:pt>
                <c:pt idx="972">
                  <c:v>715.24824024370969</c:v>
                </c:pt>
                <c:pt idx="973">
                  <c:v>715.24824024370969</c:v>
                </c:pt>
                <c:pt idx="974">
                  <c:v>715.24824024370969</c:v>
                </c:pt>
                <c:pt idx="975">
                  <c:v>715.24824024370969</c:v>
                </c:pt>
                <c:pt idx="976">
                  <c:v>715.24824024370969</c:v>
                </c:pt>
                <c:pt idx="977">
                  <c:v>715.24824024370969</c:v>
                </c:pt>
                <c:pt idx="978">
                  <c:v>715.24824024370969</c:v>
                </c:pt>
                <c:pt idx="979">
                  <c:v>715.24824024370969</c:v>
                </c:pt>
                <c:pt idx="980">
                  <c:v>715.24824024370969</c:v>
                </c:pt>
                <c:pt idx="981">
                  <c:v>715.24824024370969</c:v>
                </c:pt>
                <c:pt idx="982">
                  <c:v>715.24824024370969</c:v>
                </c:pt>
                <c:pt idx="983">
                  <c:v>715.24824024370969</c:v>
                </c:pt>
                <c:pt idx="984">
                  <c:v>715.24824024370969</c:v>
                </c:pt>
                <c:pt idx="985">
                  <c:v>715.24824024370969</c:v>
                </c:pt>
                <c:pt idx="986">
                  <c:v>715.24824024370969</c:v>
                </c:pt>
                <c:pt idx="987">
                  <c:v>715.24824024370969</c:v>
                </c:pt>
                <c:pt idx="988">
                  <c:v>715.24824024370969</c:v>
                </c:pt>
                <c:pt idx="989">
                  <c:v>715.24824024370969</c:v>
                </c:pt>
                <c:pt idx="990">
                  <c:v>715.24824024370969</c:v>
                </c:pt>
                <c:pt idx="991">
                  <c:v>715.24824024370969</c:v>
                </c:pt>
                <c:pt idx="992">
                  <c:v>715.24824024370969</c:v>
                </c:pt>
                <c:pt idx="993">
                  <c:v>715.24824024370969</c:v>
                </c:pt>
                <c:pt idx="994">
                  <c:v>715.24824024370969</c:v>
                </c:pt>
                <c:pt idx="995">
                  <c:v>715.24824024370969</c:v>
                </c:pt>
                <c:pt idx="996">
                  <c:v>715.24824024370969</c:v>
                </c:pt>
                <c:pt idx="997">
                  <c:v>715.24824024370969</c:v>
                </c:pt>
                <c:pt idx="998">
                  <c:v>715.24824024370969</c:v>
                </c:pt>
                <c:pt idx="999">
                  <c:v>715.24824024370969</c:v>
                </c:pt>
                <c:pt idx="1000">
                  <c:v>715.24824024370969</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082"/>
</file>

<file path=xl/ctrlProps/ctrlProp3.xml><?xml version="1.0" encoding="utf-8"?>
<formControlPr xmlns="http://schemas.microsoft.com/office/spreadsheetml/2009/9/main" objectType="Spin" dx="15" fmlaLink="$C$13" inc="50" max="30000" noThreeD="1" page="10" val="73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77"/>
</file>

<file path=xl/ctrlProps/ctrlProp12.xml><?xml version="1.0" encoding="utf-8"?>
<formControlPr xmlns="http://schemas.microsoft.com/office/spreadsheetml/2009/9/main" objectType="Spin" dx="15" fmlaLink="$C$12" inc="100" max="30000" noThreeD="1" page="10" val="3082"/>
</file>

<file path=xl/ctrlProps/ctrlProp13.xml><?xml version="1.0" encoding="utf-8"?>
<formControlPr xmlns="http://schemas.microsoft.com/office/spreadsheetml/2009/9/main" objectType="Spin" dx="15" fmlaLink="$C$12" inc="100" max="30000" noThreeD="1" page="10" val="3082"/>
</file>

<file path=xl/ctrlProps/ctrlProp14.xml><?xml version="1.0" encoding="utf-8"?>
<formControlPr xmlns="http://schemas.microsoft.com/office/spreadsheetml/2009/9/main" objectType="Spin" dx="15" fmlaLink="Stabilito!C12" inc="100" max="30000" noThreeD="1" page="10" val="3082"/>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082"/>
</file>

<file path=xl/ctrlProps/ctrlProp20.xml><?xml version="1.0" encoding="utf-8"?>
<formControlPr xmlns="http://schemas.microsoft.com/office/spreadsheetml/2009/9/main" objectType="Spin" dx="15" fmlaLink="Stabilito!C12" inc="100" max="30000" noThreeD="1" page="10" val="3082"/>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G34" sqref="G3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99" t="s">
        <v>53</v>
      </c>
      <c r="D2" s="599"/>
      <c r="L2" s="147" t="str">
        <f>"Language/Langue"</f>
        <v>Language/Langue</v>
      </c>
      <c r="M2" s="624" t="s">
        <v>1</v>
      </c>
      <c r="N2" s="624"/>
      <c r="O2" s="624"/>
      <c r="P2" s="625"/>
      <c r="Q2" s="27"/>
    </row>
    <row r="3" spans="1:20" ht="12.75" customHeight="1" x14ac:dyDescent="0.2">
      <c r="A3" s="25"/>
      <c r="C3" s="599"/>
      <c r="D3" s="599"/>
      <c r="L3" s="632"/>
      <c r="M3" s="632"/>
      <c r="N3" s="45"/>
      <c r="Q3" s="27"/>
    </row>
    <row r="4" spans="1:20" ht="12.75" customHeight="1" x14ac:dyDescent="0.2">
      <c r="A4" s="25"/>
      <c r="C4" s="600" t="str">
        <f>IF(Lang="Français","Stabilité de fusée à ailerons",IF(Lang="English","Stability for rocket with fins",""))</f>
        <v>Stabilité de fusée à ailerons</v>
      </c>
      <c r="D4" s="600"/>
      <c r="L4" s="33"/>
      <c r="M4" s="624" t="s">
        <v>570</v>
      </c>
      <c r="N4" s="624"/>
      <c r="O4" s="624"/>
      <c r="P4" s="625"/>
      <c r="Q4" s="27"/>
    </row>
    <row r="5" spans="1:20" ht="12.75" customHeight="1" x14ac:dyDescent="0.25">
      <c r="A5" s="25"/>
      <c r="B5" s="28"/>
      <c r="C5" s="581"/>
      <c r="D5" s="581"/>
      <c r="L5" s="33"/>
      <c r="M5" s="606" t="s">
        <v>156</v>
      </c>
      <c r="N5" s="607"/>
      <c r="O5" s="635" t="s">
        <v>157</v>
      </c>
      <c r="P5" s="635"/>
      <c r="Q5" s="29"/>
    </row>
    <row r="6" spans="1:20" ht="12.75" customHeight="1" thickBot="1" x14ac:dyDescent="0.25">
      <c r="A6" s="25"/>
      <c r="B6" s="87"/>
      <c r="C6" s="594" t="str">
        <f>IF(Lang="Français","Remplir les cases jaunes",IF(Lang="English","Fill-in yellow cells only",""))</f>
        <v>Remplir les cases jaunes</v>
      </c>
      <c r="D6" s="594"/>
      <c r="L6" s="139" t="str">
        <f>IF(Lang="Français","Longueur      'L'",IF(Lang="English","Length      'L'",""))</f>
        <v>Longueur      'L'</v>
      </c>
      <c r="M6" s="595">
        <v>0</v>
      </c>
      <c r="N6" s="596"/>
      <c r="O6" s="616">
        <v>0</v>
      </c>
      <c r="P6" s="616"/>
      <c r="Q6" s="29"/>
    </row>
    <row r="7" spans="1:20" ht="12.75" customHeight="1" thickTop="1" thickBot="1" x14ac:dyDescent="0.25">
      <c r="A7" s="25"/>
      <c r="B7" s="31"/>
      <c r="C7" s="602" t="str">
        <f>IF(Lang="Français","Fusée",IF(Lang="English","Rocket",""))</f>
        <v>Fusée</v>
      </c>
      <c r="D7" s="603"/>
      <c r="L7" s="139" t="str">
        <f>IF(Lang="Français","Diamètre     'D1'",IF(Lang="English","Diameter 'D1'",""))</f>
        <v>Diamètre     'D1'</v>
      </c>
      <c r="M7" s="595">
        <v>0</v>
      </c>
      <c r="N7" s="596"/>
      <c r="O7" s="616">
        <v>0</v>
      </c>
      <c r="P7" s="616"/>
      <c r="Q7" s="29"/>
    </row>
    <row r="8" spans="1:20" ht="12.75" customHeight="1" thickTop="1" x14ac:dyDescent="0.2">
      <c r="A8" s="25"/>
      <c r="B8" s="138" t="str">
        <f>IF(Lang="Français","Nom",IF(Lang="English","Name",""))</f>
        <v>Nom</v>
      </c>
      <c r="C8" s="597" t="s">
        <v>571</v>
      </c>
      <c r="D8" s="597"/>
      <c r="E8" s="90"/>
      <c r="K8" s="33"/>
      <c r="L8" s="139" t="str">
        <f>IF(Lang="Français","Diamètre     'D2'",IF(Lang="English","Diameter 'D2'",""))</f>
        <v>Diamètre     'D2'</v>
      </c>
      <c r="M8" s="595">
        <v>0</v>
      </c>
      <c r="N8" s="596"/>
      <c r="O8" s="616">
        <v>0</v>
      </c>
      <c r="P8" s="616"/>
      <c r="Q8" s="29"/>
    </row>
    <row r="9" spans="1:20" ht="12.75" customHeight="1" x14ac:dyDescent="0.2">
      <c r="A9" s="25"/>
      <c r="B9" s="138" t="s">
        <v>4</v>
      </c>
      <c r="C9" s="598" t="s">
        <v>568</v>
      </c>
      <c r="D9" s="598"/>
      <c r="E9" s="90"/>
      <c r="K9" s="33"/>
      <c r="L9" s="139" t="str">
        <f>IF(Lang="Français","Implantation 'x'",IF(Lang="English","Basement 'x'",""))</f>
        <v>Implantation 'x'</v>
      </c>
      <c r="M9" s="595">
        <v>0</v>
      </c>
      <c r="N9" s="596"/>
      <c r="O9" s="616">
        <v>0</v>
      </c>
      <c r="P9" s="616"/>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604" t="s">
        <v>572</v>
      </c>
      <c r="D11" s="605"/>
      <c r="E11" s="90"/>
      <c r="K11" s="33"/>
      <c r="L11" s="107"/>
      <c r="M11" s="224" t="str">
        <f>IF(Lang="Français","Propu plein",IF(Lang="English","Loaded Motor",""))</f>
        <v>Propu plein</v>
      </c>
      <c r="N11" s="633" t="str">
        <f>IF(Lang="Français","Propu vide",IF(Lang="English","Empty Motor",""))</f>
        <v>Propu vide</v>
      </c>
      <c r="O11" s="634"/>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3082</v>
      </c>
      <c r="D12" s="34" t="s">
        <v>423</v>
      </c>
      <c r="L12" s="108" t="str">
        <f>IF(Lang="Français","Masse propu",IF(Lang="English","Motor Mass",""))</f>
        <v>Masse propu</v>
      </c>
      <c r="M12" s="109">
        <f ca="1">MpropuPlein</f>
        <v>1E-4</v>
      </c>
      <c r="N12" s="628">
        <f ca="1">MpropuVide</f>
        <v>0</v>
      </c>
      <c r="O12" s="629"/>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735</v>
      </c>
      <c r="D13" s="34" t="s">
        <v>423</v>
      </c>
      <c r="L13" s="108" t="str">
        <f>IF(Lang="Français","CdM propu",IF(Lang="English","Motor CoM",""))</f>
        <v>CdM propu</v>
      </c>
      <c r="M13" s="111">
        <f ca="1">XpropuPlein</f>
        <v>0</v>
      </c>
      <c r="N13" s="626">
        <f ca="1">XpropuVide</f>
        <v>0</v>
      </c>
      <c r="O13" s="627"/>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95">
        <v>1177</v>
      </c>
      <c r="D14" s="596"/>
      <c r="L14" s="108" t="str">
        <f>IF(Lang="Français","Masse fusée",IF(Lang="English","Rocket Mass",""))</f>
        <v>Masse fusée</v>
      </c>
      <c r="M14" s="112">
        <f ca="1">MasseSans+MpropuPlein</f>
        <v>3.0821000000000001</v>
      </c>
      <c r="N14" s="608">
        <f ca="1">MasseSans+MpropuVide</f>
        <v>3.0819999999999999</v>
      </c>
      <c r="O14" s="609"/>
      <c r="P14" s="109">
        <f>IF(OR(D12="sans propu",D12="without motor"),C12/1000,IF(OR(D12="avec propu vide",D12="with empty motor"),C12/1000-MpropuVide,IF(OR(D12="avec propu plein",D12="with loaded motor"),C12/1000-MpropuPlein,"Erreur")))</f>
        <v>3.0819999999999999</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95">
        <v>84</v>
      </c>
      <c r="D15" s="596"/>
      <c r="L15" s="175" t="str">
        <f>IF(Lang="Français","CdM fusée",IF(Lang="English","Rocket CoM",""))</f>
        <v>CdM fusée</v>
      </c>
      <c r="M15" s="176">
        <f ca="1">(XcgSans*MasseSans+(XpropuRef-Long_propu+XpropuPlein)*MpropuPlein)/MassePlein</f>
        <v>735.00671619999343</v>
      </c>
      <c r="N15" s="610">
        <f ca="1">(XcgSans*MasseSans+(XpropuRef-Long_propu+XpropuVide)*MpropuVide)/MasseVide</f>
        <v>735</v>
      </c>
      <c r="O15" s="611"/>
      <c r="P15" s="113">
        <f>IF(OR(D13="sans propu",D13="without motor"),C13,IF(OR(D13="avec propu vide",D13="with empty motor"),(C13*MasseVide-(XpropuRef-Long_propu+XpropuVide)*MpropuVide)/MasseSans,IF(OR(D13="avec propu plein",D13="with loaded motor"),(C13*MassePlein-(XpropuRef-Long_propu+XpropuPlein)*MpropuPlein)/MasseSans,"Erreur")))</f>
        <v>735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3" t="str">
        <f>IF(Lang="Français","Propulseur",IF(Lang="English","Motor",""))</f>
        <v>Propulseur</v>
      </c>
      <c r="D17" s="584"/>
      <c r="L17" s="114"/>
      <c r="M17" s="612" t="s">
        <v>55</v>
      </c>
      <c r="N17" s="613"/>
      <c r="O17" s="636" t="s">
        <v>65</v>
      </c>
      <c r="P17" s="636"/>
      <c r="Q17" s="29"/>
      <c r="S17" s="386" t="str">
        <f>IF(Lang="Français","Haut","Top")</f>
        <v>Haut</v>
      </c>
      <c r="T17" s="387">
        <f>X_ail-m_ail</f>
        <v>962</v>
      </c>
    </row>
    <row r="18" spans="1:20" ht="12.75" customHeight="1" thickTop="1" x14ac:dyDescent="0.2">
      <c r="A18" s="25"/>
      <c r="B18" s="139" t="s">
        <v>54</v>
      </c>
      <c r="C18" s="585" t="s">
        <v>44</v>
      </c>
      <c r="D18" s="586"/>
      <c r="K18" s="37"/>
      <c r="L18" s="108" t="str">
        <f>IF(Lang="Français","Coiffe",IF(Lang="English","Nose Cone",""))</f>
        <v>Coiffe</v>
      </c>
      <c r="M18" s="588">
        <f>IF(LEFT(Forme_ogive,5)="Parab",1/2*Long_ogive,IF(LEFT(Forme_ogive,4)="Ogiv",7/15*Long_ogive,IF(LEFT(Forme_ogive,3)="Con",2/3*Long_ogive)))</f>
        <v>168</v>
      </c>
      <c r="N18" s="589"/>
      <c r="O18" s="587">
        <f>2*POWER(D_og/D_ref, 2)</f>
        <v>2</v>
      </c>
      <c r="P18" s="587"/>
      <c r="Q18" s="29"/>
      <c r="S18" s="386" t="str">
        <f>IF(Lang="Français","Emplanture","Root edge")</f>
        <v>Emplanture</v>
      </c>
      <c r="T18" s="387">
        <f>m_ail</f>
        <v>170</v>
      </c>
    </row>
    <row r="19" spans="1:20" ht="12.75" customHeight="1" x14ac:dyDescent="0.2">
      <c r="A19" s="25"/>
      <c r="B19" s="139" t="str">
        <f>IF(Lang="Français","Position du bas",IF(Lang="English","Basement",""))</f>
        <v>Position du bas</v>
      </c>
      <c r="C19" s="616">
        <v>942</v>
      </c>
      <c r="D19" s="616"/>
      <c r="L19" s="108" t="str">
        <f>IF(Lang="Français","Ailerons",IF(Lang="English","Fins",""))</f>
        <v>Ailerons</v>
      </c>
      <c r="M19" s="588">
        <f>(XCpa*Cnail-0.5*XCpi*Cni)/Cnai</f>
        <v>1047.3999999999999</v>
      </c>
      <c r="N19" s="589"/>
      <c r="O19" s="590">
        <f>Cnail-Cni/2</f>
        <v>13.188330654492475</v>
      </c>
      <c r="P19" s="591"/>
      <c r="Q19" s="29"/>
      <c r="S19" s="386" t="str">
        <f>IF(Lang="Français","Bas","Base")</f>
        <v>Bas</v>
      </c>
      <c r="T19" s="387">
        <f>X_ail</f>
        <v>1132</v>
      </c>
    </row>
    <row r="20" spans="1:20" ht="12.75" customHeight="1" thickBot="1" x14ac:dyDescent="0.25">
      <c r="A20" s="25"/>
      <c r="B20" s="428" t="str">
        <f>IF(Propu="Cariacou","Cariacou :"," ")</f>
        <v xml:space="preserve"> </v>
      </c>
      <c r="C20" s="617" t="str">
        <f>IF(Propu="Pandora (Pro24-6G)",IF(Lang="Français","C'Space Seulement",IF(Lang="English","C'Space only","")),"")</f>
        <v/>
      </c>
      <c r="D20" s="617"/>
      <c r="L20" s="108" t="str">
        <f>IF(Lang="Français","Ail bas entier",IF(Lang="English","Total Lower Fins",""))</f>
        <v>Ail bas entier</v>
      </c>
      <c r="M20" s="588">
        <f>X_ail-m_ail+p_ail*(m_ail+2*n_ail)/(3*(m_ail+n_ail))+(m_ail+n_ail-m_ail*n_ail/(m_ail+n_ail))/6</f>
        <v>1047.3999999999999</v>
      </c>
      <c r="N20" s="589"/>
      <c r="O20" s="587">
        <f>4*Q_ail*POWER((E_ail/D_ref),2)*(1+D_ail/(2*E_ail+D_ail))/(1+SQRT(1+POWER(2*f_ail/(m_ail+n_ail),2)))</f>
        <v>13.188330654492475</v>
      </c>
      <c r="P20" s="587"/>
      <c r="Q20" s="29"/>
    </row>
    <row r="21" spans="1:20" ht="12.75" customHeight="1" thickTop="1" thickBot="1" x14ac:dyDescent="0.25">
      <c r="A21" s="25"/>
      <c r="B21" s="30"/>
      <c r="C21" s="592" t="str">
        <f>IF(Lang="Français","Coiffe",IF(Lang="English","Nose Cone",""))</f>
        <v>Coiffe</v>
      </c>
      <c r="D21" s="593"/>
      <c r="L21" s="108" t="str">
        <f>IF(Lang="Français","Ailerons haut",IF(Lang="English","Upper Fins",""))</f>
        <v>Ailerons haut</v>
      </c>
      <c r="M21" s="588">
        <f>IF(LEFT(Type_masquage,1)="M",0, X_can-m_can+p_can*(m_can+2*n_can)/(3*(m_can+n_can))+(m_can+n_can-m_can*n_can/(m_can+n_can))/6)</f>
        <v>0</v>
      </c>
      <c r="N21" s="589"/>
      <c r="O21" s="587">
        <f>IF(LEFT(Type_masquage,1)="M",0, 4*Q_can*POWER((E_can/D_ref),2)*(1+D_can/(2*E_can+D_can))/(1+SQRT(1+POWER(2*f_can/(m_can+n_can),2))))</f>
        <v>0</v>
      </c>
      <c r="P21" s="587"/>
      <c r="Q21" s="29"/>
    </row>
    <row r="22" spans="1:20" ht="12.75" customHeight="1" thickTop="1" x14ac:dyDescent="0.2">
      <c r="A22" s="25"/>
      <c r="B22" s="139" t="str">
        <f>IF(Lang="Français","Forme",IF(Lang="English","Shape",""))</f>
        <v>Forme</v>
      </c>
      <c r="C22" s="618" t="s">
        <v>569</v>
      </c>
      <c r="D22" s="619"/>
      <c r="L22" s="108" t="str">
        <f>IF(Lang="Français","Partie masquée",IF(Lang="English","Interation zone",""))</f>
        <v>Partie masquée</v>
      </c>
      <c r="M22" s="601">
        <f>IF(LEFT(Type_masquage,1)="B", X_int-m_int+p_int*(m_int+2*n_int)/(3*(m_int+n_int))+(m_int+n_int-m_int*n_int/(m_int+n_int))/6, 0 )</f>
        <v>0</v>
      </c>
      <c r="N22" s="601"/>
      <c r="O22" s="590">
        <f>IF(LEFT(Type_masquage,1)="B", 4*Q_int*POWER((E_int/D_ref),2)*(1+D_int/(2*E_int+D_int))/(1+SQRT(1+POWER(2*f_int/(m_int+n_int),2))), 0 )</f>
        <v>0</v>
      </c>
      <c r="P22" s="591"/>
      <c r="Q22" s="29"/>
    </row>
    <row r="23" spans="1:20" ht="12.75" customHeight="1" x14ac:dyDescent="0.2">
      <c r="A23" s="25"/>
      <c r="B23" s="139" t="str">
        <f>IF(Lang="Français","Hauteur",IF(Lang="English","Heigth",""))</f>
        <v>Hauteur</v>
      </c>
      <c r="C23" s="595">
        <v>252</v>
      </c>
      <c r="D23" s="596"/>
      <c r="L23" s="108" t="s">
        <v>156</v>
      </c>
      <c r="M23" s="588">
        <f>IF(OR(RIGHT(Nb_diam,1)=",",D2j=0),0, X_j+l_j/3*(1+1/(1+D1j/D2j)) )</f>
        <v>0</v>
      </c>
      <c r="N23" s="589"/>
      <c r="O23" s="587">
        <f>IF(OR(RIGHT(Nb_diam,1)=",",D2j=0),0,2*(POWER(D2j/D_ref,2)-POWER(D1j/D_ref,2)))</f>
        <v>0</v>
      </c>
      <c r="P23" s="587"/>
      <c r="Q23" s="29"/>
    </row>
    <row r="24" spans="1:20" ht="12.75" customHeight="1" thickBot="1" x14ac:dyDescent="0.25">
      <c r="A24" s="25"/>
      <c r="B24" s="139" t="str">
        <f>IF(Lang="Français","Diamètre",IF(Lang="English","Diameter",""))</f>
        <v>Diamètre</v>
      </c>
      <c r="C24" s="595">
        <v>84</v>
      </c>
      <c r="D24" s="596"/>
      <c r="L24" s="108" t="s">
        <v>157</v>
      </c>
      <c r="M24" s="588">
        <f>IF( OR(RIGHT(Nb_diam,1)=",",D2r=0), 0, X_r+l_r/3*(1+1/(1+D1r/D2r)) )</f>
        <v>0</v>
      </c>
      <c r="N24" s="589"/>
      <c r="O24" s="587">
        <f>IF( OR(RIGHT(Nb_diam,1)=",",D2r=0), 0, 2*(POWER(D2r/D_ref,2)-POWER(D1r/D_ref,2)) )</f>
        <v>0</v>
      </c>
      <c r="P24" s="587"/>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46139</v>
      </c>
      <c r="G26" s="137" t="s">
        <v>62</v>
      </c>
      <c r="H26" s="582" t="str">
        <f>IF(Lang="Français","Résultats",IF(Lang="English","Results",""))</f>
        <v>Résultats</v>
      </c>
      <c r="I26" s="582"/>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0" ht="12.75" customHeight="1" thickTop="1" x14ac:dyDescent="0.2">
      <c r="A27" s="25"/>
      <c r="B27" s="30"/>
      <c r="C27" s="614" t="s">
        <v>424</v>
      </c>
      <c r="D27" s="615"/>
      <c r="E27" s="146">
        <f>m_ail</f>
        <v>170</v>
      </c>
      <c r="F27" s="105" t="s">
        <v>64</v>
      </c>
      <c r="G27" s="104">
        <f>IF(RIGHT(Type_fusee,1)=".",10, IF(OR(LEFT(Type_fusee,1)="R",LEFT(Type_fusee,1)=",",LEFT(Type_fusee,4)="Mini"),10, IF(LEFT(Type_fusee,5)="Micro",10, IF(RIGHT(Type_fusee,1)=" ",1))))</f>
        <v>10</v>
      </c>
      <c r="H27" s="630">
        <f>Long_tot/D_ref</f>
        <v>14.011904761904763</v>
      </c>
      <c r="I27" s="631"/>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2.3404030468568133</v>
      </c>
      <c r="I29" s="98">
        <f ca="1">(XCp0-XcgVide)/D_ref</f>
        <v>2.3404830016186402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35.546815340442926</v>
      </c>
      <c r="I30" s="96">
        <f ca="1">MS_max*Cn0</f>
        <v>35.548029719802955</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row>
    <row r="31" spans="1:20"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931.60057213596576</v>
      </c>
      <c r="I31" s="509">
        <f>(Cnail*XCpa+Cnc*XCpc+Cnj*XCpj+Cnr*XCpr+Cno*XCpo)/(Cnail+Cnc+Cnr+Cnj+Cno)</f>
        <v>931.60057213596576</v>
      </c>
      <c r="J31" s="102"/>
      <c r="K31" s="32"/>
      <c r="Q31" s="29"/>
      <c r="R31" s="38"/>
      <c r="S31" s="388"/>
    </row>
    <row r="32" spans="1:20"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16.702961421917784</v>
      </c>
      <c r="I32" s="101">
        <f ca="1">(XCp-XcgVide)/Long_tot*100</f>
        <v>16.703532042138129</v>
      </c>
      <c r="J32" s="102"/>
      <c r="K32" s="32"/>
      <c r="Q32" s="29"/>
      <c r="R32" s="38"/>
    </row>
    <row r="33" spans="1:23" ht="12.75" customHeight="1" x14ac:dyDescent="0.2">
      <c r="A33" s="25"/>
      <c r="B33" s="524" t="str">
        <f>IF(Lang="Français"," Nombre            ",IF(Lang="English"," Number of fins",""))</f>
        <v xml:space="preserve"> Nombre            </v>
      </c>
      <c r="C33" s="36">
        <v>4</v>
      </c>
      <c r="D33" s="36">
        <v>4</v>
      </c>
      <c r="E33" s="146">
        <f>X_ail</f>
        <v>1132</v>
      </c>
      <c r="G33" s="24"/>
      <c r="H33" s="620" t="str">
        <f ca="1">IF(AND(CritCnmin&lt;Cn,Cn0&lt;CritCnmax,CritMsmin&lt;MS_min,MS_max&lt;CritMsmax,CritMsCnmin&lt;MS_Cn_min,MS_Cn_max&lt;CritMsCnmax),"STABLE",IF(OR(Cn&lt;CritCnmin,MS_min&lt;CritMsmin,MS_Cn_min&lt;CritMsCnmin),"INSTABLE",IF(Lang="Français","SURSTABLE","OVERSTABLE")))</f>
        <v>INSTABLE</v>
      </c>
      <c r="I33" s="621"/>
      <c r="J33" s="31"/>
      <c r="K33" s="32"/>
      <c r="Q33" s="29"/>
      <c r="R33" s="38"/>
    </row>
    <row r="34" spans="1:23" ht="12.75" customHeight="1" x14ac:dyDescent="0.2">
      <c r="A34" s="25"/>
      <c r="B34" s="524" t="str">
        <f>IF(Lang="Français"," Position du bas",IF(Lang="English"," Basement",""))</f>
        <v xml:space="preserve"> Position du bas</v>
      </c>
      <c r="C34" s="35">
        <v>1132</v>
      </c>
      <c r="D34" s="35">
        <v>1250</v>
      </c>
      <c r="E34" s="146">
        <f>D_ail</f>
        <v>84</v>
      </c>
      <c r="G34" s="24"/>
      <c r="H34" s="622"/>
      <c r="I34" s="623"/>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-1177</v>
      </c>
      <c r="D130" s="46">
        <f>D129</f>
        <v>42</v>
      </c>
      <c r="E130" s="93">
        <f t="shared" si="0"/>
        <v>-42</v>
      </c>
      <c r="K130" s="46"/>
    </row>
    <row r="131" spans="2:11" x14ac:dyDescent="0.2">
      <c r="B131" s="45" t="s">
        <v>77</v>
      </c>
      <c r="C131" s="46">
        <f>-Long_tot</f>
        <v>-1177</v>
      </c>
      <c r="D131" s="46">
        <v>0</v>
      </c>
      <c r="E131" s="93">
        <f t="shared" si="0"/>
        <v>0</v>
      </c>
      <c r="K131" s="46"/>
    </row>
    <row r="132" spans="2:11" x14ac:dyDescent="0.2">
      <c r="B132" s="183" t="s">
        <v>78</v>
      </c>
      <c r="C132" s="197">
        <f>-X_ail+m_ail</f>
        <v>-962</v>
      </c>
      <c r="D132" s="197">
        <f>D_ail/2</f>
        <v>42</v>
      </c>
      <c r="E132" s="198">
        <f t="shared" si="0"/>
        <v>-42</v>
      </c>
      <c r="K132" s="46"/>
    </row>
    <row r="133" spans="2:11" x14ac:dyDescent="0.2">
      <c r="B133" s="185" t="s">
        <v>79</v>
      </c>
      <c r="C133" s="46">
        <f>-X_ail+m_ail-p_ail</f>
        <v>-1082</v>
      </c>
      <c r="D133" s="46">
        <f>D_ail/2+E_ail</f>
        <v>147</v>
      </c>
      <c r="E133" s="199">
        <f t="shared" si="0"/>
        <v>-147</v>
      </c>
      <c r="K133" s="46"/>
    </row>
    <row r="134" spans="2:11" x14ac:dyDescent="0.2">
      <c r="B134" s="185" t="s">
        <v>80</v>
      </c>
      <c r="C134" s="46">
        <f>-X_ail+m_ail-p_ail-n_ail</f>
        <v>-1162</v>
      </c>
      <c r="D134" s="46">
        <f>D_ail/2+E_ail</f>
        <v>147</v>
      </c>
      <c r="E134" s="199">
        <f t="shared" si="0"/>
        <v>-147</v>
      </c>
      <c r="K134" s="46"/>
    </row>
    <row r="135" spans="2:11" x14ac:dyDescent="0.2">
      <c r="B135" s="185" t="s">
        <v>81</v>
      </c>
      <c r="C135" s="46">
        <f>-X_ail</f>
        <v>-1132</v>
      </c>
      <c r="D135" s="46">
        <f>D_ail/2</f>
        <v>42</v>
      </c>
      <c r="E135" s="199">
        <f t="shared" si="0"/>
        <v>-42</v>
      </c>
      <c r="K135" s="46"/>
    </row>
    <row r="136" spans="2:11" x14ac:dyDescent="0.2">
      <c r="B136" s="187" t="s">
        <v>78</v>
      </c>
      <c r="C136" s="200">
        <f>-X_ail+m_ail</f>
        <v>-962</v>
      </c>
      <c r="D136" s="200">
        <f>D_ail/2</f>
        <v>42</v>
      </c>
      <c r="E136" s="201">
        <f t="shared" si="0"/>
        <v>-42</v>
      </c>
      <c r="K136" s="46"/>
    </row>
    <row r="137" spans="2:11" x14ac:dyDescent="0.2">
      <c r="B137" s="192" t="str">
        <f>IF(E_ail&gt;0,IF(Lang="Français","Envergure","Span"),"")</f>
        <v>Envergure</v>
      </c>
      <c r="C137" s="197">
        <f>MIN(-X_ail,-X_ail+m_ail-p_ail-n_ail)-Long_tot/30</f>
        <v>-1201.2333333333333</v>
      </c>
      <c r="D137" s="207">
        <f>-D_ail/2-E_ail</f>
        <v>-147</v>
      </c>
      <c r="E137" s="93"/>
      <c r="K137" s="46"/>
    </row>
    <row r="138" spans="2:11" x14ac:dyDescent="0.2">
      <c r="B138" s="195" t="s">
        <v>166</v>
      </c>
      <c r="C138" s="46">
        <f>MIN(-X_ail,-X_ail+m_ail-p_ail-n_ail)-Long_tot/30</f>
        <v>-1201.2333333333333</v>
      </c>
      <c r="D138" s="208">
        <f>-D_ail/2-E_ail/2</f>
        <v>-94.5</v>
      </c>
      <c r="E138" s="93"/>
      <c r="K138" s="46"/>
    </row>
    <row r="139" spans="2:11" x14ac:dyDescent="0.2">
      <c r="B139" s="212" t="s">
        <v>162</v>
      </c>
      <c r="C139" s="200">
        <f>MIN(-X_ail,-X_ail+m_ail-p_ail-n_ail)-Long_tot/30</f>
        <v>-1201.2333333333333</v>
      </c>
      <c r="D139" s="209">
        <f>-D_ail/2</f>
        <v>-42</v>
      </c>
      <c r="E139" s="93"/>
      <c r="K139" s="46"/>
    </row>
    <row r="140" spans="2:11" x14ac:dyDescent="0.2">
      <c r="B140" s="192" t="str">
        <f>IF(Lang="Français","Emplanture","Root edge")</f>
        <v>Emplanture</v>
      </c>
      <c r="C140" s="197">
        <f>-X_ail+m_ail</f>
        <v>-962</v>
      </c>
      <c r="D140" s="207">
        <f>D_ail/2+E_ail+Long_tot/20</f>
        <v>205.85</v>
      </c>
      <c r="E140" s="93"/>
      <c r="K140" s="46"/>
    </row>
    <row r="141" spans="2:11" x14ac:dyDescent="0.2">
      <c r="B141" s="195" t="s">
        <v>168</v>
      </c>
      <c r="C141" s="46">
        <f>-X_ail+m_ail/2</f>
        <v>-1047</v>
      </c>
      <c r="D141" s="208">
        <f>D_ail/2+E_ail+Long_tot/20</f>
        <v>205.85</v>
      </c>
      <c r="E141" s="93"/>
      <c r="K141" s="46"/>
    </row>
    <row r="142" spans="2:11" x14ac:dyDescent="0.2">
      <c r="B142" s="212" t="s">
        <v>169</v>
      </c>
      <c r="C142" s="200">
        <f>-X_ail</f>
        <v>-1132</v>
      </c>
      <c r="D142" s="209">
        <f>D_ail/2+E_ail+Long_tot/20</f>
        <v>205.85</v>
      </c>
      <c r="E142" s="93"/>
      <c r="K142" s="46"/>
    </row>
    <row r="143" spans="2:11" x14ac:dyDescent="0.2">
      <c r="B143" s="192" t="str">
        <f>IF(p_ail&lt;&gt;0,IF(Lang="Français","Flèche","Offset"),"")</f>
        <v>Flèche</v>
      </c>
      <c r="C143" s="197">
        <f>-X_ail+m_ail</f>
        <v>-962</v>
      </c>
      <c r="D143" s="207">
        <f>-D_ail/2-E_ail-Long_tot/30</f>
        <v>-186.23333333333335</v>
      </c>
      <c r="E143" s="93"/>
      <c r="K143" s="46"/>
    </row>
    <row r="144" spans="2:11" x14ac:dyDescent="0.2">
      <c r="B144" s="195" t="s">
        <v>165</v>
      </c>
      <c r="C144" s="46">
        <f>-X_ail+m_ail-p_ail/2</f>
        <v>-1022</v>
      </c>
      <c r="D144" s="208">
        <f>-D_ail/2-E_ail-Long_tot/30</f>
        <v>-186.23333333333335</v>
      </c>
      <c r="E144" s="93"/>
      <c r="K144" s="46"/>
    </row>
    <row r="145" spans="2:11" x14ac:dyDescent="0.2">
      <c r="B145" s="212" t="s">
        <v>163</v>
      </c>
      <c r="C145" s="200">
        <f>-X_ail+m_ail-p_ail</f>
        <v>-1082</v>
      </c>
      <c r="D145" s="209">
        <f>-D_ail/2-E_ail-Long_tot/30</f>
        <v>-186.23333333333335</v>
      </c>
      <c r="E145" s="93"/>
      <c r="K145" s="46"/>
    </row>
    <row r="146" spans="2:11" x14ac:dyDescent="0.2">
      <c r="B146" s="192" t="str">
        <f>IF(n_ail&gt;0,IF(Lang="Français","Saumon","Tip edge"),"")</f>
        <v>Saumon</v>
      </c>
      <c r="C146" s="197">
        <f>-X_ail+m_ail-p_ail</f>
        <v>-1082</v>
      </c>
      <c r="D146" s="207">
        <f>-D_ail/2-E_ail-Long_tot/20</f>
        <v>-205.85</v>
      </c>
      <c r="E146" s="93"/>
      <c r="K146" s="46"/>
    </row>
    <row r="147" spans="2:11" x14ac:dyDescent="0.2">
      <c r="B147" s="195" t="s">
        <v>167</v>
      </c>
      <c r="C147" s="46">
        <f>-X_ail+m_ail-p_ail-n_ail/2</f>
        <v>-1122</v>
      </c>
      <c r="D147" s="208">
        <f>-D_ail/2-E_ail-Long_tot/20</f>
        <v>-205.85</v>
      </c>
      <c r="E147" s="93"/>
      <c r="K147" s="46"/>
    </row>
    <row r="148" spans="2:11" x14ac:dyDescent="0.2">
      <c r="B148" s="212" t="s">
        <v>164</v>
      </c>
      <c r="C148" s="200">
        <f>-X_ail+m_ail-p_ail-n_ail</f>
        <v>-1162</v>
      </c>
      <c r="D148" s="209">
        <f>-D_ail/2-E_ail-Long_tot/20</f>
        <v>-205.85</v>
      </c>
      <c r="E148" s="93"/>
      <c r="K148" s="46"/>
    </row>
    <row r="149" spans="2:11" x14ac:dyDescent="0.2">
      <c r="B149" s="183" t="s">
        <v>82</v>
      </c>
      <c r="C149" s="197">
        <f ca="1">-XcgPlein</f>
        <v>-735.00671619999343</v>
      </c>
      <c r="D149" s="207">
        <v>0</v>
      </c>
      <c r="E149" s="93"/>
      <c r="K149" s="46"/>
    </row>
    <row r="150" spans="2:11" x14ac:dyDescent="0.2">
      <c r="B150" s="187" t="s">
        <v>83</v>
      </c>
      <c r="C150" s="200">
        <f ca="1">-XcgVide</f>
        <v>-735</v>
      </c>
      <c r="D150" s="209">
        <v>0</v>
      </c>
      <c r="E150" s="93"/>
      <c r="K150" s="46"/>
    </row>
    <row r="151" spans="2:11" x14ac:dyDescent="0.2">
      <c r="B151" s="183" t="s">
        <v>84</v>
      </c>
      <c r="C151" s="197">
        <f>-XCp</f>
        <v>-931.60057213596576</v>
      </c>
      <c r="D151" s="207">
        <v>0</v>
      </c>
      <c r="E151" s="93"/>
      <c r="K151" s="46"/>
    </row>
    <row r="152" spans="2:11" x14ac:dyDescent="0.2">
      <c r="B152" s="187" t="s">
        <v>84</v>
      </c>
      <c r="C152" s="200">
        <f>-XCp</f>
        <v>-931.60057213596576</v>
      </c>
      <c r="D152" s="209">
        <f>Cn*D_ref/CritCnmin</f>
        <v>85.054651665157863</v>
      </c>
      <c r="E152" s="93"/>
      <c r="K152" s="46"/>
    </row>
    <row r="153" spans="2:11" x14ac:dyDescent="0.2">
      <c r="B153" s="185" t="s">
        <v>422</v>
      </c>
      <c r="C153" s="46">
        <f>-XCp0</f>
        <v>-931.60057213596576</v>
      </c>
      <c r="D153" s="208">
        <f>Cn0*D_ref/CritCnmin</f>
        <v>85.054651665157863</v>
      </c>
      <c r="E153" s="93"/>
      <c r="K153" s="46"/>
    </row>
    <row r="154" spans="2:11" x14ac:dyDescent="0.2">
      <c r="B154" s="185" t="s">
        <v>422</v>
      </c>
      <c r="C154" s="46">
        <f>-XCp0</f>
        <v>-931.60057213596576</v>
      </c>
      <c r="D154" s="208">
        <v>0</v>
      </c>
      <c r="E154" s="93"/>
      <c r="K154" s="46"/>
    </row>
    <row r="155" spans="2:11" x14ac:dyDescent="0.2">
      <c r="B155" s="192" t="str">
        <f>IF(n_ail&gt;0,IF(Lang="Français","Marge Statique","Static Margin"),"")</f>
        <v>Marge Statique</v>
      </c>
      <c r="C155" s="197">
        <f ca="1">(-XcgPlein-XcgVide)/2</f>
        <v>-735.00335809999672</v>
      </c>
      <c r="D155" s="207">
        <f>-D_ail/2-E_ail-Long_tot/20</f>
        <v>-205.85</v>
      </c>
      <c r="E155" s="93"/>
      <c r="K155" s="46"/>
    </row>
    <row r="156" spans="2:11" x14ac:dyDescent="0.2">
      <c r="B156" s="195" t="s">
        <v>170</v>
      </c>
      <c r="C156" s="46">
        <f ca="1">(C155+C157)/2</f>
        <v>-833.30196511798124</v>
      </c>
      <c r="D156" s="208">
        <f>-D_ail/2-E_ail-Long_tot/20</f>
        <v>-205.85</v>
      </c>
      <c r="E156" s="93"/>
      <c r="K156" s="46"/>
    </row>
    <row r="157" spans="2:11" x14ac:dyDescent="0.2">
      <c r="B157" s="212" t="s">
        <v>171</v>
      </c>
      <c r="C157" s="200">
        <f>-XCp</f>
        <v>-931.60057213596576</v>
      </c>
      <c r="D157" s="209">
        <f>-D_ail/2-E_ail-Long_tot/20</f>
        <v>-205.85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-1188.77</v>
      </c>
      <c r="D168" s="46">
        <f>MAX(E_ail+D_ail/2, Long_tot/3)</f>
        <v>392.33333333333331</v>
      </c>
      <c r="E168" s="93"/>
      <c r="K168" s="46"/>
    </row>
    <row r="169" spans="2:11" x14ac:dyDescent="0.2">
      <c r="B169" s="45" t="s">
        <v>93</v>
      </c>
      <c r="C169" s="46">
        <f>C168</f>
        <v>-1188.77</v>
      </c>
      <c r="D169" s="46">
        <f>-D168</f>
        <v>-392.33333333333331</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2.3404030468568133</v>
      </c>
      <c r="C190" s="203">
        <f>Cn</f>
        <v>15.188330654492475</v>
      </c>
      <c r="D190" s="185">
        <v>3</v>
      </c>
      <c r="E190" s="205">
        <f t="shared" si="4"/>
        <v>33.333333333333336</v>
      </c>
      <c r="K190" s="45"/>
    </row>
    <row r="191" spans="2:11" x14ac:dyDescent="0.2">
      <c r="B191" s="512">
        <f ca="1">(XCp0-XcgPlein)/D_ref</f>
        <v>2.3404030468568133</v>
      </c>
      <c r="C191" s="513">
        <f>Cn0</f>
        <v>15.188330654492475</v>
      </c>
      <c r="D191" s="185">
        <v>4</v>
      </c>
      <c r="E191" s="205">
        <f t="shared" si="4"/>
        <v>25</v>
      </c>
      <c r="K191" s="45"/>
    </row>
    <row r="192" spans="2:11" x14ac:dyDescent="0.2">
      <c r="B192" s="512">
        <f ca="1">(XCp0-XcgVide)/D_ref</f>
        <v>2.3404830016186402</v>
      </c>
      <c r="C192" s="513">
        <f>Cn0</f>
        <v>15.188330654492475</v>
      </c>
      <c r="D192" s="185">
        <v>6</v>
      </c>
      <c r="E192" s="205">
        <f t="shared" si="4"/>
        <v>16.666666666666668</v>
      </c>
      <c r="K192" s="45"/>
    </row>
    <row r="193" spans="2:11" x14ac:dyDescent="0.2">
      <c r="B193" s="512">
        <f ca="1">(XCp-XcgVide)/D_ref</f>
        <v>2.3404830016186402</v>
      </c>
      <c r="C193" s="513">
        <f>Cn</f>
        <v>15.188330654492475</v>
      </c>
      <c r="D193" s="187">
        <v>7</v>
      </c>
      <c r="E193" s="206">
        <f t="shared" si="4"/>
        <v>14.285714285714286</v>
      </c>
      <c r="K193" s="45"/>
    </row>
    <row r="194" spans="2:11" x14ac:dyDescent="0.2">
      <c r="B194" s="512">
        <f ca="1">MS_min</f>
        <v>2.3404030468568133</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zoomScaleNormal="100" workbookViewId="0">
      <selection activeCell="S20" sqref="S20"/>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76" t="s">
        <v>0</v>
      </c>
      <c r="D2" s="576"/>
      <c r="F2" s="3"/>
      <c r="J2" s="4"/>
      <c r="N2" s="57"/>
    </row>
    <row r="3" spans="1:14" ht="12.75" customHeight="1" x14ac:dyDescent="0.2">
      <c r="A3" s="56"/>
      <c r="B3" s="2"/>
      <c r="C3" s="576"/>
      <c r="D3" s="576"/>
      <c r="H3" s="5"/>
      <c r="J3" s="4"/>
      <c r="N3" s="57"/>
    </row>
    <row r="4" spans="1:14" ht="12.75" customHeight="1" x14ac:dyDescent="0.2">
      <c r="A4" s="56"/>
      <c r="B4" s="2"/>
      <c r="C4" s="580" t="str">
        <f>IF(Lang="Français","Trajectographie de fusée",IF(Lang="English","Rocket Trajectography",""))</f>
        <v>Trajectographie de fusée</v>
      </c>
      <c r="D4" s="580"/>
      <c r="H4" s="5"/>
      <c r="J4" s="4"/>
      <c r="N4" s="57"/>
    </row>
    <row r="5" spans="1:14" ht="12.75" customHeight="1" x14ac:dyDescent="0.2">
      <c r="A5" s="56"/>
      <c r="B5" s="2"/>
      <c r="C5" s="575"/>
      <c r="D5" s="575"/>
      <c r="J5" s="4"/>
      <c r="N5" s="57"/>
    </row>
    <row r="6" spans="1:14" ht="12.95" customHeight="1" x14ac:dyDescent="0.2">
      <c r="A6" s="56"/>
      <c r="B6" s="87"/>
      <c r="C6" s="579" t="str">
        <f>IF(Lang="Français","Remplir les cases jaunes",IF(Lang="English","Fill-in yellow cells only",""))</f>
        <v>Remplir les cases jaunes</v>
      </c>
      <c r="D6" s="579"/>
      <c r="J6" s="4"/>
      <c r="N6" s="57"/>
    </row>
    <row r="7" spans="1:14" x14ac:dyDescent="0.2">
      <c r="A7" s="56"/>
      <c r="B7" s="6"/>
      <c r="C7" s="556" t="str">
        <f>IF(Lang="Français","Fusée",IF(Lang="English","Rocket",""))</f>
        <v>Fusée</v>
      </c>
      <c r="D7" s="556"/>
      <c r="N7" s="58"/>
    </row>
    <row r="8" spans="1:14" ht="12.75" customHeight="1" x14ac:dyDescent="0.25">
      <c r="A8" s="56"/>
      <c r="B8" s="140" t="str">
        <f>IF(Lang="Français","Nom",IF(Lang="English","Name",""))</f>
        <v>Nom</v>
      </c>
      <c r="C8" s="577" t="str">
        <f>Nom</f>
        <v>SP02-Alpha</v>
      </c>
      <c r="D8" s="577"/>
      <c r="E8" s="5"/>
      <c r="F8" s="5"/>
      <c r="J8" s="4"/>
      <c r="N8" s="57"/>
    </row>
    <row r="9" spans="1:14" ht="12.75" customHeight="1" x14ac:dyDescent="0.25">
      <c r="A9" s="59"/>
      <c r="B9" s="140" t="s">
        <v>4</v>
      </c>
      <c r="C9" s="578" t="str">
        <f>Club</f>
        <v>L'AéroIPSA</v>
      </c>
      <c r="D9" s="578"/>
      <c r="F9" s="5"/>
      <c r="N9" s="58"/>
    </row>
    <row r="10" spans="1:14" ht="12.75" customHeight="1" x14ac:dyDescent="0.25">
      <c r="A10" s="59"/>
      <c r="B10" s="141" t="s">
        <v>563</v>
      </c>
      <c r="C10" s="574" t="str">
        <f>Matricule</f>
        <v>FX0</v>
      </c>
      <c r="D10" s="574"/>
      <c r="F10" s="5"/>
      <c r="N10" s="58"/>
    </row>
    <row r="11" spans="1:14" ht="12.75" customHeight="1" x14ac:dyDescent="0.2">
      <c r="A11" s="59"/>
      <c r="B11" s="140" t="str">
        <f>IF(Lang="Français","Masse totale",IF(Lang="English","Total Mass",""))</f>
        <v>Masse totale</v>
      </c>
      <c r="C11" s="551">
        <f ca="1">MassePlein</f>
        <v>3.0821000000000001</v>
      </c>
      <c r="D11" s="551"/>
      <c r="F11" s="5"/>
      <c r="N11" s="58"/>
    </row>
    <row r="12" spans="1:14" ht="12.75" customHeight="1" x14ac:dyDescent="0.2">
      <c r="A12" s="59"/>
      <c r="B12" s="227" t="str">
        <f>IF(Lang="Français","Propulseur",IF(Lang="English","Motor",""))</f>
        <v>Propulseur</v>
      </c>
      <c r="C12" s="554" t="str">
        <f>Propu</f>
        <v>Aucun (2e ét. inerte)</v>
      </c>
      <c r="D12" s="555"/>
      <c r="F12" s="5"/>
      <c r="N12" s="58"/>
    </row>
    <row r="13" spans="1:14" ht="12.75" customHeight="1" x14ac:dyDescent="0.2">
      <c r="A13" s="59"/>
      <c r="N13" s="58"/>
    </row>
    <row r="14" spans="1:14" ht="12.75" customHeight="1" x14ac:dyDescent="0.2">
      <c r="A14" s="59"/>
      <c r="B14"/>
      <c r="C14" s="556" t="str">
        <f>IF(Lang="Français","Traînée Aérdynamique",IF(Lang="English","Drag",""))</f>
        <v>Traînée Aérdynamique</v>
      </c>
      <c r="D14" s="556"/>
      <c r="N14" s="58"/>
    </row>
    <row r="15" spans="1:14" ht="12.75" customHeight="1" x14ac:dyDescent="0.2">
      <c r="A15" s="59"/>
      <c r="B15" s="140" t="s">
        <v>40</v>
      </c>
      <c r="C15" s="557">
        <f>(PI()*D_ref^2/4+E_ail*ep_ail*Q_ail)/10^6</f>
        <v>6.8017694409323948E-3</v>
      </c>
      <c r="D15" s="557"/>
      <c r="N15" s="58"/>
    </row>
    <row r="16" spans="1:14" ht="12.75" customHeight="1" x14ac:dyDescent="0.2">
      <c r="A16" s="59"/>
      <c r="B16" s="141" t="s">
        <v>5</v>
      </c>
      <c r="C16" s="549">
        <v>0.6</v>
      </c>
      <c r="D16" s="550"/>
      <c r="N16" s="58"/>
    </row>
    <row r="17" spans="1:18" ht="12.75" customHeight="1" x14ac:dyDescent="0.2">
      <c r="A17" s="59"/>
      <c r="N17" s="58"/>
    </row>
    <row r="18" spans="1:18" ht="12.75" customHeight="1" x14ac:dyDescent="0.2">
      <c r="A18" s="59"/>
      <c r="B18"/>
      <c r="C18" s="556" t="str">
        <f>IF(Lang="Français","Rampe de Lancement",IF(Lang="English","Launch Pad",""))</f>
        <v>Rampe de Lancement</v>
      </c>
      <c r="D18" s="556"/>
      <c r="N18" s="58"/>
    </row>
    <row r="19" spans="1:18" ht="12.75" customHeight="1" x14ac:dyDescent="0.2">
      <c r="A19" s="59"/>
      <c r="B19" s="140" t="str">
        <f>IF(Lang="Français","Longueur",IF(Lang="English","Length",""))</f>
        <v>Longueur</v>
      </c>
      <c r="C19" s="553">
        <f>IF(RIGHT(Type_fusee,1)=".",4, IF(LEFT(Type_fusee,4)="Mini",2.5, IF(LEFT(Type_fusee,5)="Micro",1, IF(RIGHT(Type_fusee,1)=" ",0.1,IF(LEFT(Type_fusee,1)="R",3, 2.5)))))</f>
        <v>4</v>
      </c>
      <c r="D19" s="553"/>
      <c r="N19" s="58"/>
    </row>
    <row r="20" spans="1:18" ht="12.75" customHeight="1" x14ac:dyDescent="0.2">
      <c r="A20" s="59"/>
      <c r="B20" s="140" t="str">
        <f>IF(Lang="Français","Élévation",IF(Lang="English","Angle /horizon",""))</f>
        <v>Élévation</v>
      </c>
      <c r="C20" s="552">
        <v>75.473742154207713</v>
      </c>
      <c r="D20" s="552"/>
      <c r="N20" s="58"/>
    </row>
    <row r="21" spans="1:18" ht="12.75" customHeight="1" x14ac:dyDescent="0.2">
      <c r="A21" s="59"/>
      <c r="B21" s="140" t="s">
        <v>6</v>
      </c>
      <c r="C21" s="553">
        <v>0</v>
      </c>
      <c r="D21" s="553"/>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558" t="str">
        <f>IF(Lang="Français","DescenteSousParachute",IF(Lang="English","Over Parachute",""))</f>
        <v>DescenteSousParachute</v>
      </c>
      <c r="D23" s="559"/>
      <c r="F23" s="4"/>
      <c r="G23" s="50">
        <f ca="1">TODAY()</f>
        <v>46139</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560" t="str">
        <f>IF(Lang="Français","Sortie de Rampe",IF(Lang="English","Launch-Pad Exit",""))</f>
        <v>Sortie de Rampe</v>
      </c>
      <c r="G24" s="561"/>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3.0819999999999999</v>
      </c>
      <c r="D25" s="480">
        <f>IF(RIGHT(Type_fusee,1)=".",1,0.15)</f>
        <v>1</v>
      </c>
      <c r="F25" s="563" t="str">
        <f>IF(Lang="Français","Vit max &amp; Acc max",IF(Lang="English","Max Velocity &amp; Acc",""))</f>
        <v>Vit max &amp; Acc max</v>
      </c>
      <c r="G25" s="543"/>
      <c r="H25" s="115"/>
      <c r="I25" s="115"/>
      <c r="J25" s="115"/>
      <c r="K25" s="158">
        <f ca="1">MAX(vit_xz)</f>
        <v>154.77051376708334</v>
      </c>
      <c r="L25" s="494">
        <f ca="1">MAX(acc_xz)</f>
        <v>27.954848532543167</v>
      </c>
      <c r="M25" s="500"/>
      <c r="N25" s="58"/>
    </row>
    <row r="26" spans="1:18" x14ac:dyDescent="0.2">
      <c r="A26" s="59"/>
      <c r="B26" s="469" t="str">
        <f>IF(Lang="Français","Dépotage",IF(Lang="English","Delay",""))</f>
        <v>Dépotage</v>
      </c>
      <c r="C26" s="505" t="s">
        <v>407</v>
      </c>
      <c r="D26" s="535"/>
      <c r="F26" s="564" t="str">
        <f>IF(Lang="Français","Largage du satellite",IF(Lang="English","Satellite separation",""))</f>
        <v>Largage du satellite</v>
      </c>
      <c r="G26" s="545"/>
      <c r="H26" s="152">
        <f>IF(T_satellite&lt;&gt;0,T_satellite,"")</f>
        <v>4.7</v>
      </c>
      <c r="I26" s="156">
        <f ca="1">IF(T_satellite&lt;&gt;0,INDEX(pos_z,MATCH("Satellite",Event_sat,0)),"")</f>
        <v>767.11540090138283</v>
      </c>
      <c r="J26" s="154">
        <f ca="1">IF(T_satellite&lt;&gt;0,INDEX(pos_x,MATCH("Satellite",Event_sat,0)),"")</f>
        <v>185.81683769017872</v>
      </c>
      <c r="K26" s="159">
        <f ca="1">IF(T_satellite&lt;&gt;0,INDEX(vit_xz,MATCH("Satellite",Event_sat,0)),"")</f>
        <v>119.2476772245635</v>
      </c>
      <c r="L26" s="495"/>
      <c r="M26" s="485">
        <f ca="1">1/2*Rho_moyen*1*V_ouv_sat^2*S_satellite</f>
        <v>870.97552206153819</v>
      </c>
      <c r="N26" s="58"/>
    </row>
    <row r="27" spans="1:18" x14ac:dyDescent="0.2">
      <c r="A27" s="59"/>
      <c r="B27" s="468" t="str">
        <f>IF(Lang="Français","Ouverture para",IF(Lang="English","Opening time",""))</f>
        <v>Ouverture para</v>
      </c>
      <c r="C27" s="507">
        <v>13.7</v>
      </c>
      <c r="D27" s="507">
        <v>4.7</v>
      </c>
      <c r="F27" s="563" t="s">
        <v>15</v>
      </c>
      <c r="G27" s="543"/>
      <c r="H27" s="153">
        <f ca="1">INDEX(t,MATCH("Apogée",Event,0))</f>
        <v>13.699999999999946</v>
      </c>
      <c r="I27" s="157">
        <f ca="1">INDEX(pos_z,MATCH("Apogée",Event,0))</f>
        <v>1220.7071352571656</v>
      </c>
      <c r="J27" s="155">
        <f ca="1">INDEX(pos_x,MATCH("Apogée",Event,0))</f>
        <v>419.84093269049043</v>
      </c>
      <c r="K27" s="160">
        <f ca="1">INDEX(vit_xz,MATCH("Apogée",Event,0))</f>
        <v>22.458195279369839</v>
      </c>
      <c r="L27" s="496"/>
      <c r="M27" s="500"/>
      <c r="N27" s="58"/>
    </row>
    <row r="28" spans="1:18" x14ac:dyDescent="0.2">
      <c r="A28" s="59"/>
      <c r="B28" s="534" t="s">
        <v>558</v>
      </c>
      <c r="C28" s="507" t="s">
        <v>560</v>
      </c>
      <c r="D28" s="507"/>
      <c r="F28" s="562" t="str">
        <f>IF(Lang="Français","Ouverture parachute fusée",IF(Lang="English","Rocket parachute opening",""))</f>
        <v>Ouverture parachute fusée</v>
      </c>
      <c r="G28" s="548"/>
      <c r="H28" s="152">
        <f>T_para</f>
        <v>13.7</v>
      </c>
      <c r="I28" s="156">
        <f ca="1">INDEX(pos_z,MATCH("Para",Event_para,0))</f>
        <v>1220.7071352571656</v>
      </c>
      <c r="J28" s="486">
        <f ca="1">INDEX(pos_x,MATCH("Para",Event_para,0))</f>
        <v>419.84093269049043</v>
      </c>
      <c r="K28" s="159">
        <f ca="1">INDEX(vit_xz,MATCH("Para",Event_para,0))</f>
        <v>22.458195279369839</v>
      </c>
      <c r="L28" s="495"/>
      <c r="M28" s="485">
        <f ca="1">1/2*Rho_moyen*1*V_ouverture^2*S_para</f>
        <v>148.439400827062</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567" t="str">
        <f>IF(Lang="Français","Impact balistique",IF(Lang="English","Balistic Impact",""))</f>
        <v>Impact balistique</v>
      </c>
      <c r="G29" s="568"/>
      <c r="H29" s="497">
        <f ca="1">INDEX(t,MATCH("Impact balistique",Event,0))</f>
        <v>32.100000000000165</v>
      </c>
      <c r="I29" s="517" t="s">
        <v>428</v>
      </c>
      <c r="J29" s="487">
        <f ca="1">INDEX(pos_x,MATCH("Impact balistique",Event,0))</f>
        <v>715.24824024370969</v>
      </c>
      <c r="K29" s="501">
        <f ca="1">K47</f>
        <v>103.45184133955003</v>
      </c>
      <c r="L29" s="498"/>
      <c r="M29" s="502">
        <f ca="1">0.5*m_vide*K29^2</f>
        <v>16492.21883735343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10.135637703124805</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120.43713193110908</v>
      </c>
      <c r="D33" s="132">
        <f ca="1">IF(V_satellite&lt;&gt;0,Alt_sat/V_satellite,0)</f>
        <v>60.614879302463684</v>
      </c>
      <c r="H33" s="569" t="str">
        <f>IF(Lang="Français","Pour localiser la fusée","To locate the rocket")</f>
        <v>Pour localiser la fusée</v>
      </c>
      <c r="I33" s="569"/>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134.13713193110908</v>
      </c>
      <c r="D34" s="132">
        <f ca="1">T_satellite+Dt_satellite</f>
        <v>65.31487930246368</v>
      </c>
      <c r="F34" s="569" t="str">
        <f>IF(Lang="Français","Couleur fuselage/coiffe","Body/Nose color")</f>
        <v>Couleur fuselage/coiffe</v>
      </c>
      <c r="G34" s="569"/>
      <c r="H34" s="565" t="s">
        <v>266</v>
      </c>
      <c r="I34" s="566"/>
      <c r="J34" s="1"/>
      <c r="K34" s="1"/>
      <c r="L34" s="1"/>
      <c r="M34" s="1"/>
      <c r="N34" s="394"/>
    </row>
    <row r="35" spans="1:16" x14ac:dyDescent="0.2">
      <c r="A35" s="74"/>
      <c r="B35" s="133" t="str">
        <f>IF(Lang="Français","Déport latéral",IF(Lang="English","Lateral shift",""))</f>
        <v>Déport latéral</v>
      </c>
      <c r="C35" s="151">
        <f ca="1">Alt_para*V_vent/V_para</f>
        <v>602.18565965554546</v>
      </c>
      <c r="D35" s="151">
        <f ca="1">IF(V_satellite&lt;&gt;0,Alt_sat*V_vent_sat/V_satellite,0)</f>
        <v>303.0743965123184</v>
      </c>
      <c r="F35" s="569" t="str">
        <f>IF(Lang="Français","Couleur parachute fusée","Rocket parachute color")</f>
        <v>Couleur parachute fusée</v>
      </c>
      <c r="G35" s="569"/>
      <c r="H35" s="565" t="s">
        <v>267</v>
      </c>
      <c r="I35" s="566"/>
      <c r="J35"/>
      <c r="K35"/>
      <c r="L35"/>
      <c r="M35"/>
      <c r="N35" s="394" t="str">
        <f>IF(Lang="Français","fichier initial","Initial file")</f>
        <v>fichier initial</v>
      </c>
      <c r="P35"/>
    </row>
    <row r="36" spans="1:16" x14ac:dyDescent="0.2">
      <c r="A36" s="59"/>
      <c r="F36" s="569" t="str">
        <f>IF(Lang="Français","Couleur parachute satellite","Satellite parachute color")</f>
        <v>Couleur parachute satellite</v>
      </c>
      <c r="G36" s="569"/>
      <c r="H36" s="573" t="s">
        <v>158</v>
      </c>
      <c r="I36" s="573"/>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570" t="str">
        <f>IF(Lang="Français","Calcul de la surface d'un parachute","Parachute surface calculation")</f>
        <v>Calcul de la surface d'un parachute</v>
      </c>
      <c r="B40" s="571"/>
      <c r="C40" s="571"/>
      <c r="D40" s="572"/>
      <c r="F40" s="570" t="str">
        <f>IF(Lang="Français","Résultats détaillés","Detailled results")</f>
        <v>Résultats détaillés</v>
      </c>
      <c r="G40" s="572"/>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42" t="str">
        <f>IF(Lang="Français","Décollage",IF(Lang="English","Lift-Off",""))</f>
        <v>Décollage</v>
      </c>
      <c r="G42" s="542"/>
      <c r="H42" s="150">
        <v>3.2</v>
      </c>
      <c r="I42" s="150">
        <v>570.20506866099674</v>
      </c>
      <c r="J42" s="150">
        <v>132.07618777215259</v>
      </c>
      <c r="K42" s="150">
        <v>154.77051376708334</v>
      </c>
      <c r="L42" s="148" t="s">
        <v>14</v>
      </c>
      <c r="M42" s="149">
        <f>Beta_rampe</f>
        <v>75.473742154207713</v>
      </c>
    </row>
    <row r="43" spans="1:16" x14ac:dyDescent="0.2">
      <c r="A43" s="161"/>
      <c r="B43" s="166" t="str">
        <f>IF(Lang="Français","Bord   'a'","Side length 'a'")</f>
        <v>Bord   'a'</v>
      </c>
      <c r="D43" s="162"/>
      <c r="F43" s="543" t="str">
        <f>IF(Lang="Français","Sortie de Rampe",IF(Lang="English","Launch-Pad Exit",""))</f>
        <v>Sortie de Rampe</v>
      </c>
      <c r="G43" s="543"/>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43" t="str">
        <f>IF(Lang="Français","Vit max &amp; Acc max",IF(Lang="English","Max Velocity &amp; Acc",""))</f>
        <v>Vit max &amp; Acc max</v>
      </c>
      <c r="G44" s="543"/>
      <c r="H44" s="115" t="s">
        <v>14</v>
      </c>
      <c r="I44" s="115" t="s">
        <v>14</v>
      </c>
      <c r="J44" s="115" t="s">
        <v>14</v>
      </c>
      <c r="K44" s="117">
        <f ca="1">MAX(vit_xz)</f>
        <v>154.77051376708334</v>
      </c>
      <c r="L44" s="118">
        <f ca="1">MAX(acc_xz)</f>
        <v>27.954848532543167</v>
      </c>
      <c r="M44" s="116" t="s">
        <v>14</v>
      </c>
    </row>
    <row r="45" spans="1:16" x14ac:dyDescent="0.2">
      <c r="A45" s="161"/>
      <c r="B45" s="166" t="str">
        <f>IF(Lang="Français","Coté   'b'","Side width 'b'")</f>
        <v>Coté   'b'</v>
      </c>
      <c r="D45" s="162"/>
      <c r="F45" s="543" t="str">
        <f>IF(Lang="Français","Fin de Propulsion",IF(Lang="English","Motor Burn-Out",""))</f>
        <v>Fin de Propulsion</v>
      </c>
      <c r="G45" s="543"/>
      <c r="H45" s="116">
        <f ca="1">INDEX(t,MATCH("Fin de propulsion",Event,0))</f>
        <v>3.4099999999999957</v>
      </c>
      <c r="I45" s="119">
        <f ca="1">INDEX(pos_z,MATCH("Fin de propulsion",Event,0))</f>
        <v>601.06937249689986</v>
      </c>
      <c r="J45" s="119">
        <f ca="1">INDEX(pos_x,MATCH("Fin de propulsion",Event,0))</f>
        <v>140.12895782196091</v>
      </c>
      <c r="K45" s="119">
        <f ca="1">INDEX(vit_xz,MATCH("Fin de propulsion",Event,0))</f>
        <v>149.06419346561532</v>
      </c>
      <c r="L45" s="116">
        <f ca="1">INDEX(acc_xz,MATCH("Fin de propulsion",Event,0))</f>
        <v>26.637983752774399</v>
      </c>
      <c r="M45" s="116">
        <f ca="1">INDEX(BetaD,MATCH("Fin de propulsion",Event,0))</f>
        <v>75.27740590762005</v>
      </c>
    </row>
    <row r="46" spans="1:16" x14ac:dyDescent="0.2">
      <c r="A46" s="161"/>
      <c r="B46" s="168">
        <v>310</v>
      </c>
      <c r="D46" s="162"/>
      <c r="F46" s="543" t="s">
        <v>15</v>
      </c>
      <c r="G46" s="543"/>
      <c r="H46" s="118">
        <f ca="1">INDEX(t,MATCH("Apogée",Event,0))</f>
        <v>13.699999999999946</v>
      </c>
      <c r="I46" s="117">
        <f ca="1">INDEX(pos_z,MATCH("Apogée",Event,0))</f>
        <v>1220.7071352571656</v>
      </c>
      <c r="J46" s="120">
        <f ca="1">INDEX(pos_x,MATCH("Apogée",Event,0))</f>
        <v>419.84093269049043</v>
      </c>
      <c r="K46" s="120">
        <f ca="1">INDEX(vit_xz,MATCH("Apogée",Event,0))</f>
        <v>22.458195279369839</v>
      </c>
      <c r="L46" s="116">
        <f ca="1">INDEX(acc_xz,MATCH("Apogée",Event,0))</f>
        <v>9.8334489555382643</v>
      </c>
      <c r="M46" s="121">
        <f ca="1">INDEX(BetaD,MATCH("Apogée",Event,0))</f>
        <v>0.13315397799748119</v>
      </c>
    </row>
    <row r="47" spans="1:16" x14ac:dyDescent="0.2">
      <c r="A47" s="161"/>
      <c r="B47" s="169" t="s">
        <v>9</v>
      </c>
      <c r="D47" s="162"/>
      <c r="F47" s="546" t="str">
        <f>IF(Lang="Français","Impact balistique",IF(Lang="English","Balistic Impact",""))</f>
        <v>Impact balistique</v>
      </c>
      <c r="G47" s="546"/>
      <c r="H47" s="116">
        <f ca="1">INDEX(t,MATCH("Impact balistique",Event,0))</f>
        <v>32.100000000000165</v>
      </c>
      <c r="I47" s="148" t="s">
        <v>16</v>
      </c>
      <c r="J47" s="117">
        <f ca="1">INDEX(pos_x,MATCH("Impact balistique",Event,0))</f>
        <v>715.24824024370969</v>
      </c>
      <c r="K47" s="119">
        <f ca="1">INDEX(vit_xz,MATCH("Impact balistique",Event,0))</f>
        <v>103.45184133955003</v>
      </c>
      <c r="L47" s="116">
        <f ca="1">INDEX(acc_xz,MATCH("Impact balistique",Event,0))</f>
        <v>1.3790167815086967</v>
      </c>
      <c r="M47" s="116">
        <f ca="1">INDEX(BetaD,MATCH("Impact balistique",Event,0))</f>
        <v>-85.349514906117093</v>
      </c>
    </row>
    <row r="48" spans="1:16" x14ac:dyDescent="0.2">
      <c r="A48" s="161"/>
      <c r="B48" s="174">
        <f>(4*B44*B46+B44^2)/10^6</f>
        <v>0.48049999999999998</v>
      </c>
      <c r="D48" s="162"/>
      <c r="F48" s="548" t="str">
        <f>IF(Lang="Français","Ouverture parachute fusée",IF(Lang="English","Rocket parachute opening",""))</f>
        <v>Ouverture parachute fusée</v>
      </c>
      <c r="G48" s="548"/>
      <c r="H48" s="122">
        <f>T_para</f>
        <v>13.7</v>
      </c>
      <c r="I48" s="123">
        <f ca="1">INDEX(pos_z,MATCH("Para",Event_para,0))</f>
        <v>1220.7071352571656</v>
      </c>
      <c r="J48" s="123">
        <f ca="1">INDEX(pos_x,MATCH("Para",Event_para,0))</f>
        <v>419.84093269049043</v>
      </c>
      <c r="K48" s="123">
        <f ca="1">INDEX(vit_xz,MATCH("Para",Event_para,0))</f>
        <v>22.458195279369839</v>
      </c>
      <c r="L48" s="122">
        <f ca="1">INDEX(acc_xz,MATCH("Para",Event_para,0))</f>
        <v>9.8334489555382643</v>
      </c>
      <c r="M48" s="124">
        <f ca="1">INDEX(BetaD,MATCH("Para",Event_para,0))</f>
        <v>0.13315397799748119</v>
      </c>
    </row>
    <row r="49" spans="1:13" x14ac:dyDescent="0.2">
      <c r="A49" s="161"/>
      <c r="D49" s="162"/>
      <c r="F49" s="547" t="str">
        <f>IF(Lang="Français","Impact fusée sous para.",IF(Lang="English","Impact of rocket with para. ",""))</f>
        <v>Impact fusée sous para.</v>
      </c>
      <c r="G49" s="547"/>
      <c r="H49" s="125">
        <f ca="1">T_para+Dt_para</f>
        <v>134.13713193110908</v>
      </c>
      <c r="I49" s="127" t="s">
        <v>16</v>
      </c>
      <c r="J49" s="126" t="str">
        <f ca="1">CONCATENATE(TEXT(X_para-Dx_para,"0")," | ",TEXT(X_para+Dx_para,"0"))</f>
        <v>-182 | 1022</v>
      </c>
      <c r="K49" s="126">
        <f ca="1">V_para</f>
        <v>10.135637703124805</v>
      </c>
      <c r="L49" s="128">
        <f>g</f>
        <v>9.81</v>
      </c>
      <c r="M49" s="128" t="s">
        <v>14</v>
      </c>
    </row>
    <row r="50" spans="1:13" x14ac:dyDescent="0.2">
      <c r="A50" s="161"/>
      <c r="D50" s="162"/>
      <c r="F50" s="544" t="str">
        <f>IF(Lang="Français","Largage du satellite",IF(Lang="English","Satellite separation",""))</f>
        <v>Largage du satellite</v>
      </c>
      <c r="G50" s="545"/>
      <c r="H50" s="122">
        <f>IF(T_satellite&lt;&gt;0,T_satellite,"")</f>
        <v>4.7</v>
      </c>
      <c r="I50" s="123">
        <f ca="1">IF(T_satellite&lt;&gt;0,INDEX(pos_z,MATCH("Satellite",Event_sat,0)),"")</f>
        <v>767.11540090138283</v>
      </c>
      <c r="J50" s="129">
        <f ca="1">IF(T_satellite&lt;&gt;0,INDEX(pos_x,MATCH("Satellite",Event_sat,0)),"")</f>
        <v>185.81683769017872</v>
      </c>
      <c r="K50" s="123">
        <f ca="1">IF(T_satellite&lt;&gt;0,INDEX(vit_xz,MATCH("Satellite",Event_sat,0)),"")</f>
        <v>119.2476772245635</v>
      </c>
      <c r="L50" s="122">
        <f ca="1">IF(T_satellite&lt;&gt;0,INDEX(acc_xz,MATCH("Satellite",Event_sat,0)),"")</f>
        <v>20.670447517108336</v>
      </c>
      <c r="M50" s="124">
        <f ca="1">IF(T_satellite&lt;&gt;0,INDEX(BetaD,MATCH("Satellite",Event_sat,0)),"")</f>
        <v>73.82232131957204</v>
      </c>
    </row>
    <row r="51" spans="1:13" x14ac:dyDescent="0.2">
      <c r="A51" s="161"/>
      <c r="B51" s="166" t="str">
        <f>IF(Lang="Français","Rayon exterieur","Half-diameter ext")</f>
        <v>Rayon exterieur</v>
      </c>
      <c r="D51" s="162"/>
      <c r="F51" s="540" t="str">
        <f>IF(Lang="Français","Impact du satellite",IF(Lang="English","Satellite impact",""))</f>
        <v>Impact du satellite</v>
      </c>
      <c r="G51" s="541"/>
      <c r="H51" s="125">
        <f ca="1">IF(T_satellite&lt;&gt;0,T_satellite+Dt_satellite,"")</f>
        <v>65.31487930246368</v>
      </c>
      <c r="I51" s="130" t="str">
        <f>IF(T_satellite&lt;&gt;0,"~0","")</f>
        <v>~0</v>
      </c>
      <c r="J51" s="130" t="str">
        <f ca="1">IF(T_satellite&lt;&gt;0,CONCATENATE(TEXT(X_satellite-Dx_sat,"0")," | ",TEXT(X_satellite+Dx_sat,"0")),"")</f>
        <v>-117 | 489</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13.7</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1220.7071352571656</v>
      </c>
      <c r="C121" s="216">
        <f ca="1">MAX(Altitude_culmi,Portee_balistique)</f>
        <v>1220.7071352571656</v>
      </c>
    </row>
    <row r="123" spans="2:3" x14ac:dyDescent="0.2">
      <c r="B123" s="210" t="s">
        <v>49</v>
      </c>
      <c r="C123" s="211" t="s">
        <v>45</v>
      </c>
    </row>
    <row r="124" spans="2:3" x14ac:dyDescent="0.2">
      <c r="B124" s="217">
        <f ca="1">X_para</f>
        <v>419.84093269049043</v>
      </c>
      <c r="C124" s="214">
        <f ca="1">Alt_para</f>
        <v>1220.7071352571656</v>
      </c>
    </row>
    <row r="125" spans="2:3" x14ac:dyDescent="0.2">
      <c r="B125" s="217">
        <f ca="1">X_para</f>
        <v>419.84093269049043</v>
      </c>
      <c r="C125" s="214">
        <f ca="1">Alt_para/2</f>
        <v>610.35356762858282</v>
      </c>
    </row>
    <row r="126" spans="2:3" x14ac:dyDescent="0.2">
      <c r="B126" s="217">
        <f ca="1">X_para</f>
        <v>419.84093269049043</v>
      </c>
      <c r="C126" s="214">
        <v>0</v>
      </c>
    </row>
    <row r="127" spans="2:3" x14ac:dyDescent="0.2">
      <c r="B127" s="217">
        <f ca="1">X_para+Alt_para/40</f>
        <v>450.3586110719196</v>
      </c>
      <c r="C127" s="214">
        <f ca="1">Alt_para/20</f>
        <v>61.035356762858285</v>
      </c>
    </row>
    <row r="128" spans="2:3" x14ac:dyDescent="0.2">
      <c r="B128" s="217">
        <f ca="1">X_para</f>
        <v>419.84093269049043</v>
      </c>
      <c r="C128" s="214">
        <v>0</v>
      </c>
    </row>
    <row r="129" spans="2:6" x14ac:dyDescent="0.2">
      <c r="B129" s="217">
        <f ca="1">X_para-Alt_para/40</f>
        <v>389.32325430906127</v>
      </c>
      <c r="C129" s="214">
        <f ca="1">Alt_para/20</f>
        <v>61.035356762858285</v>
      </c>
    </row>
    <row r="130" spans="2:6" x14ac:dyDescent="0.2">
      <c r="B130" s="218">
        <f ca="1">X_para</f>
        <v>419.84093269049043</v>
      </c>
      <c r="C130" s="219">
        <v>0</v>
      </c>
    </row>
    <row r="131" spans="2:6" x14ac:dyDescent="0.2">
      <c r="B131" s="210" t="s">
        <v>48</v>
      </c>
      <c r="C131" s="211" t="s">
        <v>45</v>
      </c>
    </row>
    <row r="132" spans="2:6" x14ac:dyDescent="0.2">
      <c r="B132" s="213">
        <f>T_para</f>
        <v>13.7</v>
      </c>
      <c r="C132" s="214">
        <f ca="1">Alt_para</f>
        <v>1220.7071352571656</v>
      </c>
    </row>
    <row r="133" spans="2:6" x14ac:dyDescent="0.2">
      <c r="B133" s="213">
        <f ca="1">(B132+B134)/2</f>
        <v>73.918565965554535</v>
      </c>
      <c r="C133" s="214">
        <f ca="1">(C132+C134)/2</f>
        <v>610.35356762858282</v>
      </c>
      <c r="E133" s="232">
        <v>1</v>
      </c>
      <c r="F133" s="233" t="s">
        <v>175</v>
      </c>
    </row>
    <row r="134" spans="2:6" x14ac:dyDescent="0.2">
      <c r="B134" s="213">
        <f ca="1">H49</f>
        <v>134.13713193110908</v>
      </c>
      <c r="C134" s="214">
        <f>0</f>
        <v>0</v>
      </c>
      <c r="E134" s="161">
        <v>1</v>
      </c>
      <c r="F134" s="234" t="s">
        <v>176</v>
      </c>
    </row>
    <row r="135" spans="2:6" x14ac:dyDescent="0.2">
      <c r="B135" s="213">
        <f ca="1">H49+E133*sS/2*zZ_fus-E134*sS*tT_fus</f>
        <v>132.85998298448175</v>
      </c>
      <c r="C135" s="214">
        <f ca="1">Alt_para-V_para*(H49-T_para)+E133*sS*Altitude_culmi/H49*zZ_fus+E134*sS/2*Altitude_culmi/H49*tT_fus</f>
        <v>42.326831612162621</v>
      </c>
      <c r="E135" s="161"/>
      <c r="F135" s="241" t="s">
        <v>177</v>
      </c>
    </row>
    <row r="136" spans="2:6" x14ac:dyDescent="0.2">
      <c r="B136" s="213">
        <f ca="1">H49</f>
        <v>134.13713193110908</v>
      </c>
      <c r="C136" s="214">
        <f ca="1">Alt_para-V_para*(H49-T_para)</f>
        <v>0</v>
      </c>
      <c r="E136" s="235" t="s">
        <v>172</v>
      </c>
      <c r="F136" s="236">
        <f ca="1">T_balistique/10</f>
        <v>3.2100000000000164</v>
      </c>
    </row>
    <row r="137" spans="2:6" x14ac:dyDescent="0.2">
      <c r="B137" s="213">
        <f ca="1">H49-E133*sS/2*zZ_fus-E134*sS*tT_fus</f>
        <v>129.64998298448171</v>
      </c>
      <c r="C137" s="214">
        <f ca="1">Alt_para-V_para*(H49-T_para)+E133*sS*Altitude_culmi/H49*zZ_fus-E134*sS/2*Altitude_culmi/H49*tT_fus</f>
        <v>16.09800344675293</v>
      </c>
      <c r="E137" s="235" t="s">
        <v>173</v>
      </c>
      <c r="F137" s="236">
        <f ca="1">(H49-T_para)/H49</f>
        <v>0.89786571546023419</v>
      </c>
    </row>
    <row r="138" spans="2:6" x14ac:dyDescent="0.2">
      <c r="B138" s="215">
        <f ca="1">H49</f>
        <v>134.13713193110908</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0.85358255451713472</v>
      </c>
    </row>
    <row r="155" spans="2:6" x14ac:dyDescent="0.2">
      <c r="B155" s="215" t="b">
        <f>IF(Nb_sat="1 satellite",H51)</f>
        <v>0</v>
      </c>
      <c r="C155" s="216" t="b">
        <f>IF(Nb_sat="1 satellite",0)</f>
        <v>0</v>
      </c>
      <c r="E155" s="237" t="s">
        <v>174</v>
      </c>
      <c r="F155" s="238">
        <f ca="1">V_satellite*(T_balistique-T_satellite)/Alt_sat</f>
        <v>0.45203422518217395</v>
      </c>
    </row>
    <row r="157" spans="2:6" x14ac:dyDescent="0.2">
      <c r="B157" s="210" t="s">
        <v>2</v>
      </c>
      <c r="C157" s="228" t="s">
        <v>29</v>
      </c>
      <c r="D157" s="211" t="s">
        <v>3</v>
      </c>
    </row>
    <row r="158" spans="2:6" x14ac:dyDescent="0.2">
      <c r="B158" s="231">
        <f>T_para/4</f>
        <v>3.4249999999999998</v>
      </c>
      <c r="C158" s="82">
        <f ca="1">Alt_para/2</f>
        <v>610.35356762858282</v>
      </c>
      <c r="D158" s="214">
        <f ca="1">X_para/4</f>
        <v>104.96023317262261</v>
      </c>
    </row>
    <row r="159" spans="2:6" x14ac:dyDescent="0.2">
      <c r="B159" s="229">
        <f ca="1">Temps_culmi + (T_balistique-Temps_culmi)/2</f>
        <v>22.900000000000055</v>
      </c>
      <c r="C159" s="230">
        <f ca="1">Altitude_culmi/2</f>
        <v>610.35356762858282</v>
      </c>
      <c r="D159" s="216">
        <f ca="1">X_culmi+(Portee_balistique-X_culmi)*2/3</f>
        <v>616.77913772596992</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419.84093269049043</v>
      </c>
      <c r="E162" s="422"/>
      <c r="F162" s="423" t="s">
        <v>305</v>
      </c>
    </row>
    <row r="163" spans="2:6" x14ac:dyDescent="0.2">
      <c r="B163" s="231" t="e">
        <f ca="1">IF(AND(Altitude_culmi&gt;80, Altitude_culmi&lt;=350), 49, NA())</f>
        <v>#N/A</v>
      </c>
      <c r="C163" s="5">
        <v>23</v>
      </c>
      <c r="D163" s="82">
        <f t="shared" ca="1" si="0"/>
        <v>442.84093269049043</v>
      </c>
      <c r="E163" s="82"/>
      <c r="F163" s="214">
        <f t="shared" ref="F163:F178" ca="1" si="1">X_culmi-C162</f>
        <v>419.84093269049043</v>
      </c>
    </row>
    <row r="164" spans="2:6" x14ac:dyDescent="0.2">
      <c r="B164" s="231" t="e">
        <f ca="1">IF(AND(Altitude_culmi&gt;80, Altitude_culmi&lt;=350), 43, NA())</f>
        <v>#N/A</v>
      </c>
      <c r="C164" s="5">
        <v>23</v>
      </c>
      <c r="D164" s="82">
        <f t="shared" ca="1" si="0"/>
        <v>442.84093269049043</v>
      </c>
      <c r="E164" s="82"/>
      <c r="F164" s="214">
        <f t="shared" ca="1" si="1"/>
        <v>396.84093269049043</v>
      </c>
    </row>
    <row r="165" spans="2:6" x14ac:dyDescent="0.2">
      <c r="B165" s="231" t="e">
        <f ca="1">IF(AND(Altitude_culmi&gt;80, Altitude_culmi&lt;=350), 43, NA())</f>
        <v>#N/A</v>
      </c>
      <c r="C165" s="5">
        <v>0</v>
      </c>
      <c r="D165" s="82">
        <f t="shared" ca="1" si="0"/>
        <v>419.84093269049043</v>
      </c>
      <c r="E165" s="82"/>
      <c r="F165" s="214">
        <f t="shared" ca="1" si="1"/>
        <v>396.84093269049043</v>
      </c>
    </row>
    <row r="166" spans="2:6" x14ac:dyDescent="0.2">
      <c r="B166" s="231" t="e">
        <f ca="1">IF(AND(Altitude_culmi&gt;80, Altitude_culmi&lt;=350), 43, NA())</f>
        <v>#N/A</v>
      </c>
      <c r="C166" s="5">
        <v>23</v>
      </c>
      <c r="D166" s="82">
        <f t="shared" ca="1" si="0"/>
        <v>442.84093269049043</v>
      </c>
      <c r="E166" s="82"/>
      <c r="F166" s="214">
        <f t="shared" ca="1" si="1"/>
        <v>419.84093269049043</v>
      </c>
    </row>
    <row r="167" spans="2:6" x14ac:dyDescent="0.2">
      <c r="B167" s="231" t="e">
        <f ca="1">IF(AND(Altitude_culmi&gt;80, Altitude_culmi&lt;=350), 0.5, NA())</f>
        <v>#N/A</v>
      </c>
      <c r="C167" s="5">
        <v>23</v>
      </c>
      <c r="D167" s="82">
        <f t="shared" ca="1" si="0"/>
        <v>442.84093269049043</v>
      </c>
      <c r="E167" s="82"/>
      <c r="F167" s="214">
        <f t="shared" ca="1" si="1"/>
        <v>396.84093269049043</v>
      </c>
    </row>
    <row r="168" spans="2:6" x14ac:dyDescent="0.2">
      <c r="B168" s="231" t="e">
        <f ca="1">IF(AND(Altitude_culmi&gt;80, Altitude_culmi&lt;=350), 0.5, NA())</f>
        <v>#N/A</v>
      </c>
      <c r="C168" s="5">
        <v>8</v>
      </c>
      <c r="D168" s="82">
        <f t="shared" ca="1" si="0"/>
        <v>427.84093269049043</v>
      </c>
      <c r="E168" s="82"/>
      <c r="F168" s="214">
        <f t="shared" ca="1" si="1"/>
        <v>396.84093269049043</v>
      </c>
    </row>
    <row r="169" spans="2:6" x14ac:dyDescent="0.2">
      <c r="B169" s="231" t="e">
        <f ca="1">IF(AND(Altitude_culmi&gt;80, Altitude_culmi&lt;=350), 27, NA())</f>
        <v>#N/A</v>
      </c>
      <c r="C169" s="5">
        <v>8</v>
      </c>
      <c r="D169" s="82">
        <f t="shared" ca="1" si="0"/>
        <v>427.84093269049043</v>
      </c>
      <c r="E169" s="82"/>
      <c r="F169" s="214">
        <f t="shared" ca="1" si="1"/>
        <v>411.84093269049043</v>
      </c>
    </row>
    <row r="170" spans="2:6" x14ac:dyDescent="0.2">
      <c r="B170" s="231" t="e">
        <f ca="1">IF(AND(Altitude_culmi&gt;80, Altitude_culmi&lt;=350), 27, NA())</f>
        <v>#N/A</v>
      </c>
      <c r="C170" s="5">
        <v>23</v>
      </c>
      <c r="D170" s="82">
        <f t="shared" ca="1" si="0"/>
        <v>442.84093269049043</v>
      </c>
      <c r="E170" s="82"/>
      <c r="F170" s="214">
        <f t="shared" ca="1" si="1"/>
        <v>411.84093269049043</v>
      </c>
    </row>
    <row r="171" spans="2:6" x14ac:dyDescent="0.2">
      <c r="B171" s="231" t="e">
        <f ca="1">IF(AND(Altitude_culmi&gt;80, Altitude_culmi&lt;=350), 27, NA())</f>
        <v>#N/A</v>
      </c>
      <c r="C171" s="5">
        <v>8</v>
      </c>
      <c r="D171" s="82">
        <f t="shared" ca="1" si="0"/>
        <v>427.84093269049043</v>
      </c>
      <c r="E171" s="82"/>
      <c r="F171" s="214">
        <f t="shared" ca="1" si="1"/>
        <v>396.84093269049043</v>
      </c>
    </row>
    <row r="172" spans="2:6" x14ac:dyDescent="0.2">
      <c r="B172" s="231" t="e">
        <f ca="1">IF(AND(Altitude_culmi&gt;80, Altitude_culmi&lt;=350), 29, NA())</f>
        <v>#N/A</v>
      </c>
      <c r="C172" s="5">
        <v>7.6</v>
      </c>
      <c r="D172" s="82">
        <f t="shared" ca="1" si="0"/>
        <v>427.44093269049046</v>
      </c>
      <c r="E172" s="82"/>
      <c r="F172" s="214">
        <f t="shared" ca="1" si="1"/>
        <v>411.84093269049043</v>
      </c>
    </row>
    <row r="173" spans="2:6" x14ac:dyDescent="0.2">
      <c r="B173" s="231" t="e">
        <f ca="1">IF(AND(Altitude_culmi&gt;80, Altitude_culmi&lt;=350), 31, NA())</f>
        <v>#N/A</v>
      </c>
      <c r="C173" s="5">
        <v>6.8</v>
      </c>
      <c r="D173" s="82">
        <f t="shared" ca="1" si="0"/>
        <v>426.64093269049044</v>
      </c>
      <c r="E173" s="82"/>
      <c r="F173" s="214">
        <f t="shared" ca="1" si="1"/>
        <v>412.24093269049041</v>
      </c>
    </row>
    <row r="174" spans="2:6" x14ac:dyDescent="0.2">
      <c r="B174" s="231" t="e">
        <f ca="1">IF(AND(Altitude_culmi&gt;80, Altitude_culmi&lt;=350), 32, NA())</f>
        <v>#N/A</v>
      </c>
      <c r="C174" s="5">
        <v>6</v>
      </c>
      <c r="D174" s="82">
        <f t="shared" ca="1" si="0"/>
        <v>425.84093269049043</v>
      </c>
      <c r="E174" s="82"/>
      <c r="F174" s="214">
        <f t="shared" ca="1" si="1"/>
        <v>413.04093269049042</v>
      </c>
    </row>
    <row r="175" spans="2:6" x14ac:dyDescent="0.2">
      <c r="B175" s="231" t="e">
        <f ca="1">IF(AND(Altitude_culmi&gt;80, Altitude_culmi&lt;=350), 33, NA())</f>
        <v>#N/A</v>
      </c>
      <c r="C175" s="5">
        <v>5</v>
      </c>
      <c r="D175" s="82">
        <f t="shared" ca="1" si="0"/>
        <v>424.84093269049043</v>
      </c>
      <c r="E175" s="82"/>
      <c r="F175" s="214">
        <f t="shared" ca="1" si="1"/>
        <v>413.84093269049043</v>
      </c>
    </row>
    <row r="176" spans="2:6" x14ac:dyDescent="0.2">
      <c r="B176" s="231" t="e">
        <f ca="1">IF(AND(Altitude_culmi&gt;80, Altitude_culmi&lt;=350), 34, NA())</f>
        <v>#N/A</v>
      </c>
      <c r="C176" s="5">
        <v>3.8</v>
      </c>
      <c r="D176" s="82">
        <f t="shared" ca="1" si="0"/>
        <v>423.64093269049044</v>
      </c>
      <c r="E176" s="82"/>
      <c r="F176" s="214">
        <f t="shared" ca="1" si="1"/>
        <v>414.84093269049043</v>
      </c>
    </row>
    <row r="177" spans="2:6" x14ac:dyDescent="0.2">
      <c r="B177" s="229" t="e">
        <f ca="1">IF(AND(Altitude_culmi&gt;80, Altitude_culmi&lt;=350), 35, NA())</f>
        <v>#N/A</v>
      </c>
      <c r="C177" s="421">
        <v>0</v>
      </c>
      <c r="D177" s="230">
        <f t="shared" ca="1" si="0"/>
        <v>419.84093269049043</v>
      </c>
      <c r="E177" s="82"/>
      <c r="F177" s="214">
        <f t="shared" ca="1" si="1"/>
        <v>416.04093269049042</v>
      </c>
    </row>
    <row r="178" spans="2:6" x14ac:dyDescent="0.2">
      <c r="E178" s="230"/>
      <c r="F178" s="216">
        <f t="shared" ca="1" si="1"/>
        <v>419.84093269049043</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419.84093269049043</v>
      </c>
      <c r="E180" s="228"/>
      <c r="F180" s="211" t="s">
        <v>308</v>
      </c>
    </row>
    <row r="181" spans="2:6" x14ac:dyDescent="0.2">
      <c r="B181" s="231">
        <f ca="1">IF(Altitude_culmi&gt;350, 300, NA())</f>
        <v>300</v>
      </c>
      <c r="C181" s="5">
        <v>0</v>
      </c>
      <c r="D181" s="82">
        <f t="shared" ca="1" si="2"/>
        <v>419.84093269049043</v>
      </c>
      <c r="E181" s="82"/>
      <c r="F181" s="214">
        <f t="shared" ref="F181:F201" ca="1" si="3">X_culmi-C180</f>
        <v>419.84093269049043</v>
      </c>
    </row>
    <row r="182" spans="2:6" x14ac:dyDescent="0.2">
      <c r="B182" s="231">
        <f ca="1">IF(Altitude_culmi&gt;350, 280, NA())</f>
        <v>280</v>
      </c>
      <c r="C182" s="5">
        <v>10</v>
      </c>
      <c r="D182" s="82">
        <f t="shared" ca="1" si="2"/>
        <v>429.84093269049043</v>
      </c>
      <c r="E182" s="82"/>
      <c r="F182" s="214">
        <f t="shared" ca="1" si="3"/>
        <v>419.84093269049043</v>
      </c>
    </row>
    <row r="183" spans="2:6" x14ac:dyDescent="0.2">
      <c r="B183" s="231">
        <f ca="1">IF(Altitude_culmi&gt;350, 280, NA())</f>
        <v>280</v>
      </c>
      <c r="C183" s="5">
        <v>0</v>
      </c>
      <c r="D183" s="82">
        <f t="shared" ca="1" si="2"/>
        <v>419.84093269049043</v>
      </c>
      <c r="E183" s="82"/>
      <c r="F183" s="214">
        <f t="shared" ca="1" si="3"/>
        <v>409.84093269049043</v>
      </c>
    </row>
    <row r="184" spans="2:6" x14ac:dyDescent="0.2">
      <c r="B184" s="231">
        <f ca="1">IF(Altitude_culmi&gt;350, 280, NA())</f>
        <v>280</v>
      </c>
      <c r="C184" s="5">
        <v>10</v>
      </c>
      <c r="D184" s="82">
        <f t="shared" ca="1" si="2"/>
        <v>429.84093269049043</v>
      </c>
      <c r="E184" s="82"/>
      <c r="F184" s="214">
        <f t="shared" ca="1" si="3"/>
        <v>419.84093269049043</v>
      </c>
    </row>
    <row r="185" spans="2:6" x14ac:dyDescent="0.2">
      <c r="B185" s="231">
        <f ca="1">IF(Altitude_culmi&gt;350, 200, NA())</f>
        <v>200</v>
      </c>
      <c r="C185" s="5">
        <v>13</v>
      </c>
      <c r="D185" s="82">
        <f t="shared" ca="1" si="2"/>
        <v>432.84093269049043</v>
      </c>
      <c r="E185" s="82"/>
      <c r="F185" s="214">
        <f t="shared" ca="1" si="3"/>
        <v>409.84093269049043</v>
      </c>
    </row>
    <row r="186" spans="2:6" x14ac:dyDescent="0.2">
      <c r="B186" s="231">
        <f ca="1">IF(Altitude_culmi&gt;350, 160, NA())</f>
        <v>160</v>
      </c>
      <c r="C186" s="5">
        <v>17</v>
      </c>
      <c r="D186" s="82">
        <f t="shared" ca="1" si="2"/>
        <v>436.84093269049043</v>
      </c>
      <c r="E186" s="82"/>
      <c r="F186" s="214">
        <f t="shared" ca="1" si="3"/>
        <v>406.84093269049043</v>
      </c>
    </row>
    <row r="187" spans="2:6" x14ac:dyDescent="0.2">
      <c r="B187" s="231">
        <f ca="1">IF(Altitude_culmi&gt;350, 115, NA())</f>
        <v>115</v>
      </c>
      <c r="C187" s="5">
        <v>20</v>
      </c>
      <c r="D187" s="82">
        <f t="shared" ca="1" si="2"/>
        <v>439.84093269049043</v>
      </c>
      <c r="E187" s="82"/>
      <c r="F187" s="214">
        <f t="shared" ca="1" si="3"/>
        <v>402.84093269049043</v>
      </c>
    </row>
    <row r="188" spans="2:6" x14ac:dyDescent="0.2">
      <c r="B188" s="231">
        <f ca="1">IF(Altitude_culmi&gt;350, 90, NA())</f>
        <v>90</v>
      </c>
      <c r="C188" s="5">
        <v>25</v>
      </c>
      <c r="D188" s="82">
        <f t="shared" ca="1" si="2"/>
        <v>444.84093269049043</v>
      </c>
      <c r="E188" s="82"/>
      <c r="F188" s="214">
        <f t="shared" ca="1" si="3"/>
        <v>399.84093269049043</v>
      </c>
    </row>
    <row r="189" spans="2:6" x14ac:dyDescent="0.2">
      <c r="B189" s="231">
        <f ca="1">IF(Altitude_culmi&gt;350, 57, NA())</f>
        <v>57</v>
      </c>
      <c r="C189" s="5">
        <v>30</v>
      </c>
      <c r="D189" s="82">
        <f t="shared" ca="1" si="2"/>
        <v>449.84093269049043</v>
      </c>
      <c r="E189" s="82"/>
      <c r="F189" s="214">
        <f t="shared" ca="1" si="3"/>
        <v>394.84093269049043</v>
      </c>
    </row>
    <row r="190" spans="2:6" x14ac:dyDescent="0.2">
      <c r="B190" s="231">
        <f ca="1">IF(Altitude_culmi&gt;350, 40, NA())</f>
        <v>40</v>
      </c>
      <c r="C190" s="5">
        <v>36</v>
      </c>
      <c r="D190" s="82">
        <f t="shared" ca="1" si="2"/>
        <v>455.84093269049043</v>
      </c>
      <c r="E190" s="82"/>
      <c r="F190" s="214">
        <f t="shared" ca="1" si="3"/>
        <v>389.84093269049043</v>
      </c>
    </row>
    <row r="191" spans="2:6" x14ac:dyDescent="0.2">
      <c r="B191" s="231">
        <f ca="1">IF(Altitude_culmi&gt;350, 20, NA())</f>
        <v>20</v>
      </c>
      <c r="C191" s="5">
        <v>48</v>
      </c>
      <c r="D191" s="82">
        <f t="shared" ca="1" si="2"/>
        <v>467.84093269049043</v>
      </c>
      <c r="E191" s="82"/>
      <c r="F191" s="214">
        <f t="shared" ca="1" si="3"/>
        <v>383.84093269049043</v>
      </c>
    </row>
    <row r="192" spans="2:6" x14ac:dyDescent="0.2">
      <c r="B192" s="231">
        <f ca="1">IF(Altitude_culmi&gt;350, 0.5, NA())</f>
        <v>0.5</v>
      </c>
      <c r="C192" s="5">
        <v>62</v>
      </c>
      <c r="D192" s="82">
        <f t="shared" ca="1" si="2"/>
        <v>481.84093269049043</v>
      </c>
      <c r="E192" s="82"/>
      <c r="F192" s="214">
        <f t="shared" ca="1" si="3"/>
        <v>371.84093269049043</v>
      </c>
    </row>
    <row r="193" spans="2:6" x14ac:dyDescent="0.2">
      <c r="B193" s="231">
        <f ca="1">IF(Altitude_culmi&gt;350, 0.5, NA())</f>
        <v>0.5</v>
      </c>
      <c r="C193" s="5">
        <v>37</v>
      </c>
      <c r="D193" s="82">
        <f t="shared" ca="1" si="2"/>
        <v>456.84093269049043</v>
      </c>
      <c r="E193" s="82"/>
      <c r="F193" s="214">
        <f t="shared" ca="1" si="3"/>
        <v>357.84093269049043</v>
      </c>
    </row>
    <row r="194" spans="2:6" x14ac:dyDescent="0.2">
      <c r="B194" s="231">
        <f ca="1">IF(Altitude_culmi&gt;350, 15, NA())</f>
        <v>15</v>
      </c>
      <c r="C194" s="5">
        <v>30</v>
      </c>
      <c r="D194" s="82">
        <f t="shared" ca="1" si="2"/>
        <v>449.84093269049043</v>
      </c>
      <c r="E194" s="82"/>
      <c r="F194" s="214">
        <f t="shared" ca="1" si="3"/>
        <v>382.84093269049043</v>
      </c>
    </row>
    <row r="195" spans="2:6" x14ac:dyDescent="0.2">
      <c r="B195" s="231">
        <f ca="1">IF(Altitude_culmi&gt;350, 30, NA())</f>
        <v>30</v>
      </c>
      <c r="C195" s="5">
        <v>15</v>
      </c>
      <c r="D195" s="82">
        <f t="shared" ca="1" si="2"/>
        <v>434.84093269049043</v>
      </c>
      <c r="E195" s="82"/>
      <c r="F195" s="214">
        <f t="shared" ca="1" si="3"/>
        <v>389.84093269049043</v>
      </c>
    </row>
    <row r="196" spans="2:6" x14ac:dyDescent="0.2">
      <c r="B196" s="231">
        <f ca="1">IF(Altitude_culmi&gt;350, 37, NA())</f>
        <v>37</v>
      </c>
      <c r="C196" s="5">
        <v>0</v>
      </c>
      <c r="D196" s="82">
        <f t="shared" ca="1" si="2"/>
        <v>419.84093269049043</v>
      </c>
      <c r="E196" s="82"/>
      <c r="F196" s="214">
        <f t="shared" ca="1" si="3"/>
        <v>404.84093269049043</v>
      </c>
    </row>
    <row r="197" spans="2:6" x14ac:dyDescent="0.2">
      <c r="B197" s="231">
        <f ca="1">IF(Altitude_culmi&gt;350, 67, NA())</f>
        <v>67</v>
      </c>
      <c r="C197" s="5">
        <v>0</v>
      </c>
      <c r="D197" s="82">
        <f t="shared" ca="1" si="2"/>
        <v>419.84093269049043</v>
      </c>
      <c r="E197" s="82"/>
      <c r="F197" s="214">
        <f t="shared" ca="1" si="3"/>
        <v>419.84093269049043</v>
      </c>
    </row>
    <row r="198" spans="2:6" x14ac:dyDescent="0.2">
      <c r="B198" s="231">
        <f ca="1">IF(Altitude_culmi&gt;350, 67, NA())</f>
        <v>67</v>
      </c>
      <c r="C198" s="5">
        <v>17</v>
      </c>
      <c r="D198" s="82">
        <f t="shared" ca="1" si="2"/>
        <v>436.84093269049043</v>
      </c>
      <c r="E198" s="82"/>
      <c r="F198" s="214">
        <f t="shared" ca="1" si="3"/>
        <v>419.84093269049043</v>
      </c>
    </row>
    <row r="199" spans="2:6" x14ac:dyDescent="0.2">
      <c r="B199" s="231">
        <f ca="1">IF(Altitude_culmi&gt;350, 100, NA())</f>
        <v>100</v>
      </c>
      <c r="C199" s="5">
        <v>11</v>
      </c>
      <c r="D199" s="82">
        <f t="shared" ca="1" si="2"/>
        <v>430.84093269049043</v>
      </c>
      <c r="E199" s="82"/>
      <c r="F199" s="214">
        <f t="shared" ca="1" si="3"/>
        <v>402.84093269049043</v>
      </c>
    </row>
    <row r="200" spans="2:6" x14ac:dyDescent="0.2">
      <c r="B200" s="229">
        <f ca="1">IF(Altitude_culmi&gt;350, 100, NA())</f>
        <v>100</v>
      </c>
      <c r="C200" s="421">
        <v>0</v>
      </c>
      <c r="D200" s="230">
        <f t="shared" ca="1" si="2"/>
        <v>419.84093269049043</v>
      </c>
      <c r="E200" s="82"/>
      <c r="F200" s="214">
        <f t="shared" ca="1" si="3"/>
        <v>408.84093269049043</v>
      </c>
    </row>
    <row r="201" spans="2:6" x14ac:dyDescent="0.2">
      <c r="E201" s="230"/>
      <c r="F201" s="216">
        <f t="shared" ca="1" si="3"/>
        <v>419.84093269049043</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tr">
        <f>A309</f>
        <v>Aucun (2e ét. inerte)</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3.2</v>
      </c>
      <c r="D4" s="292" t="s">
        <v>14</v>
      </c>
      <c r="E4" s="293" t="s">
        <v>14</v>
      </c>
      <c r="F4" s="294" t="s">
        <v>14</v>
      </c>
      <c r="G4" s="292">
        <f>vit_xz*COS(Beta)</f>
        <v>38.820107670828655</v>
      </c>
      <c r="H4" s="293">
        <f>vit_xz*SIN(Beta)</f>
        <v>149.82293273111497</v>
      </c>
      <c r="I4" s="349">
        <f>V_ini</f>
        <v>154.77051376708334</v>
      </c>
      <c r="J4" s="350">
        <f>X_ini</f>
        <v>132.07618777215259</v>
      </c>
      <c r="K4" s="351">
        <f>Z_ini</f>
        <v>570.20506866099674</v>
      </c>
      <c r="L4" s="327">
        <f t="shared" ref="L4:L67" si="0">SQRT(pos_x^2+pos_z^2)</f>
        <v>585.30158013037772</v>
      </c>
      <c r="M4" s="292">
        <f>RADIANS(N4)</f>
        <v>1.3172652993921625</v>
      </c>
      <c r="N4" s="349">
        <f>Beta_rampe</f>
        <v>75.473742154207713</v>
      </c>
      <c r="P4" s="292" t="s">
        <v>14</v>
      </c>
      <c r="Q4" s="294" t="s">
        <v>14</v>
      </c>
      <c r="R4" s="292" t="s">
        <v>14</v>
      </c>
      <c r="S4" s="351">
        <f ca="1">m_tot</f>
        <v>3.0821000000000001</v>
      </c>
      <c r="T4" s="327">
        <f t="shared" ref="T4:T67" ca="1" si="1">m*g</f>
        <v>30.235401000000003</v>
      </c>
      <c r="U4" s="328">
        <f t="shared" ref="U4:U67" si="2">IF(pos_xz&lt;L_rampe,Poids*COS(Beta),0)</f>
        <v>0</v>
      </c>
      <c r="V4" s="329">
        <f t="shared" ref="V4:V67" si="3">Rho_moyen*(20000-Alt_rampe-pos_z)/(20000+Alt_rampe+pos_z)</f>
        <v>1.1570861209911905</v>
      </c>
      <c r="W4" s="327">
        <f t="shared" ref="W4:W67" si="4">1/2*Rho*Sref*Cx*vit_xz^2</f>
        <v>56.556860580649662</v>
      </c>
      <c r="Y4" s="295" t="s">
        <v>14</v>
      </c>
      <c r="Z4" s="296" t="s">
        <v>14</v>
      </c>
      <c r="AA4" s="297" t="s">
        <v>14</v>
      </c>
      <c r="AC4" s="320">
        <f>IF(ABS(t-ROUND(t,0))&lt;0.001,t,-1)</f>
        <v>-1</v>
      </c>
      <c r="AD4" s="321">
        <f>IF(ABS(t-ROUND(t,0))&lt;0.001,pos_x,-1)</f>
        <v>-1</v>
      </c>
      <c r="AE4" s="322">
        <f t="shared" ref="AE4:AE67" si="5">IF(t&lt;T_para, pos_z, NA())</f>
        <v>570.20506866099674</v>
      </c>
      <c r="AG4" s="292" t="s">
        <v>14</v>
      </c>
      <c r="AH4" s="294" t="s">
        <v>14</v>
      </c>
    </row>
    <row r="5" spans="1:248" x14ac:dyDescent="0.2">
      <c r="A5" s="347">
        <f t="shared" ref="A5:A68" ca="1" si="6">IF(B4+0.01&lt;=T_ini+ROUNDUP(Temps_fin_propu,0), 0.01, IF(K4&gt;0, 0.1, 0.0001))</f>
        <v>0.01</v>
      </c>
      <c r="B5" s="304">
        <f t="shared" ref="B5:B68" ca="1" si="7">B4+pas</f>
        <v>3.21</v>
      </c>
      <c r="D5" s="306">
        <f t="shared" ref="D5:D68" ca="1" si="8">IF(AND(L4&lt;L_rampe,Poussee&lt;Poids*SIN(M4)),0,(-W4+Poussee)/m*COS(M4)-U4/m*SIN(M4))</f>
        <v>-4.6026008256460598</v>
      </c>
      <c r="E5" s="307">
        <f t="shared" ref="E5:E68" ca="1" si="9">IF(AND(L4&lt;L_rampe,Poussee&lt;Poids*SIN(M4)),0,(-W4+Poussee)/m*SIN(M4)+U4/m*COS(M4)-Poids/m)</f>
        <v>-27.573349853022812</v>
      </c>
      <c r="F5" s="304">
        <f t="shared" ref="F5:F68" ca="1" si="10">SQRT(acc_x^2+acc_z^2)</f>
        <v>27.954848532543167</v>
      </c>
      <c r="G5" s="306">
        <f t="shared" ref="G5:G68" ca="1" si="11">G4+acc_x*pas</f>
        <v>38.774081662572193</v>
      </c>
      <c r="H5" s="307">
        <f t="shared" ref="H5:H68" ca="1" si="12">H4+acc_z*pas</f>
        <v>149.54719923258475</v>
      </c>
      <c r="I5" s="304">
        <f t="shared" ref="I5:I68" ca="1" si="13">SQRT(vit_x^2+vit_z^2)</f>
        <v>154.49205224569388</v>
      </c>
      <c r="J5" s="306">
        <f t="shared" ref="J5:J68" ca="1" si="14">J4+0.5*(vit_x+G4)*pas*(K4&gt;=0)</f>
        <v>132.46415871881959</v>
      </c>
      <c r="K5" s="307">
        <f t="shared" ref="K5:K68" ca="1" si="15">K4+0.5*(vit_z+H4)*pas</f>
        <v>571.70191932081525</v>
      </c>
      <c r="L5" s="304">
        <f t="shared" ca="1" si="0"/>
        <v>586.84737189510236</v>
      </c>
      <c r="M5" s="306">
        <f t="shared" ref="M5:M68" ca="1" si="16">IF(AND(L4&gt;L_rampe,G5&gt;0),ATAN2(G5,H5),$M$4)</f>
        <v>1.3171060303463247</v>
      </c>
      <c r="N5" s="304">
        <f t="shared" ref="N5:N68" ca="1" si="17">DEGREES(Beta)</f>
        <v>75.464616710074139</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3.0820995</v>
      </c>
      <c r="T5" s="304">
        <f t="shared" ca="1" si="1"/>
        <v>30.235396095000002</v>
      </c>
      <c r="U5" s="311">
        <f t="shared" ca="1" si="2"/>
        <v>0</v>
      </c>
      <c r="V5" s="306">
        <f t="shared" ca="1" si="3"/>
        <v>1.1569127941951904</v>
      </c>
      <c r="W5" s="304">
        <f t="shared" ca="1" si="4"/>
        <v>56.345089082929576</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571.70191932081525</v>
      </c>
      <c r="AG5" s="306">
        <f t="shared" ref="AG5:AG68" ca="1" si="27">IF(AND(L4&lt;L_rampe,Poussee&lt;Poids*SIN(M4)),0,(-W4+Poussee)/m-Poids*SIN(M4)/m)</f>
        <v>-27.846348086071735</v>
      </c>
      <c r="AH5" s="304">
        <f t="shared" ref="AH5:AH68" ca="1" si="28">IF(AND(L4&lt;L_rampe,Poussee&lt;Poids*SIN(M4)), g*SIN(M4), (-W4+Poussee)/m)</f>
        <v>-18.349946385783348</v>
      </c>
    </row>
    <row r="6" spans="1:248" x14ac:dyDescent="0.2">
      <c r="A6" s="347">
        <f t="shared" ca="1" si="6"/>
        <v>0.01</v>
      </c>
      <c r="B6" s="304">
        <f t="shared" ca="1" si="7"/>
        <v>3.2199999999999998</v>
      </c>
      <c r="D6" s="306">
        <f t="shared" ca="1" si="8"/>
        <v>-4.5881059978360854</v>
      </c>
      <c r="E6" s="307">
        <f t="shared" ca="1" si="9"/>
        <v>-27.50580019275931</v>
      </c>
      <c r="F6" s="304">
        <f t="shared" ca="1" si="10"/>
        <v>27.885834412679451</v>
      </c>
      <c r="G6" s="306">
        <f t="shared" ca="1" si="11"/>
        <v>38.72820060259383</v>
      </c>
      <c r="H6" s="307">
        <f t="shared" ca="1" si="12"/>
        <v>149.27214123065716</v>
      </c>
      <c r="I6" s="304">
        <f t="shared" ca="1" si="13"/>
        <v>154.21428490739763</v>
      </c>
      <c r="J6" s="306">
        <f t="shared" ca="1" si="14"/>
        <v>132.85167013014541</v>
      </c>
      <c r="K6" s="307">
        <f t="shared" ca="1" si="15"/>
        <v>573.19601602313151</v>
      </c>
      <c r="L6" s="304">
        <f t="shared" ca="1" si="0"/>
        <v>588.39037979997522</v>
      </c>
      <c r="M6" s="306">
        <f t="shared" ca="1" si="16"/>
        <v>1.3169463763539446</v>
      </c>
      <c r="N6" s="304">
        <f t="shared" ca="1" si="17"/>
        <v>75.455469210128342</v>
      </c>
      <c r="P6" s="310">
        <f t="shared" ca="1" si="18"/>
        <v>1</v>
      </c>
      <c r="Q6" s="304">
        <f t="shared" ca="1" si="19"/>
        <v>1.4999999999999679E-3</v>
      </c>
      <c r="R6" s="306">
        <f t="shared" ca="1" si="20"/>
        <v>1.4999999999999679E-4</v>
      </c>
      <c r="S6" s="307">
        <f t="shared" ca="1" si="21"/>
        <v>3.0820979999999998</v>
      </c>
      <c r="T6" s="304">
        <f t="shared" ca="1" si="1"/>
        <v>30.23538138</v>
      </c>
      <c r="U6" s="311">
        <f t="shared" ca="1" si="2"/>
        <v>0</v>
      </c>
      <c r="V6" s="306">
        <f t="shared" ca="1" si="3"/>
        <v>1.1567398114438354</v>
      </c>
      <c r="W6" s="304">
        <f t="shared" ca="1" si="4"/>
        <v>56.13426661230875</v>
      </c>
      <c r="Y6" s="314" t="str">
        <f t="shared" ca="1" si="22"/>
        <v/>
      </c>
      <c r="Z6" s="315" t="str">
        <f t="shared" ca="1" si="23"/>
        <v/>
      </c>
      <c r="AA6" s="316" t="str">
        <f t="shared" ca="1" si="24"/>
        <v/>
      </c>
      <c r="AC6" s="310" t="e">
        <f t="shared" ca="1" si="25"/>
        <v>#N/A</v>
      </c>
      <c r="AD6" s="323" t="e">
        <f t="shared" ca="1" si="26"/>
        <v>#N/A</v>
      </c>
      <c r="AE6" s="324">
        <f t="shared" ca="1" si="5"/>
        <v>573.19601602313151</v>
      </c>
      <c r="AG6" s="306">
        <f t="shared" ca="1" si="27"/>
        <v>-27.776930371086376</v>
      </c>
      <c r="AH6" s="304">
        <f t="shared" ca="1" si="28"/>
        <v>-18.280920685497211</v>
      </c>
    </row>
    <row r="7" spans="1:248" x14ac:dyDescent="0.2">
      <c r="A7" s="347">
        <f t="shared" ca="1" si="6"/>
        <v>0.01</v>
      </c>
      <c r="B7" s="304">
        <f t="shared" ca="1" si="7"/>
        <v>3.2299999999999995</v>
      </c>
      <c r="D7" s="306">
        <f t="shared" ca="1" si="8"/>
        <v>-4.5736753507911221</v>
      </c>
      <c r="E7" s="307">
        <f t="shared" ca="1" si="9"/>
        <v>-27.438557544208301</v>
      </c>
      <c r="F7" s="304">
        <f t="shared" ca="1" si="10"/>
        <v>27.817134042191775</v>
      </c>
      <c r="G7" s="306">
        <f t="shared" ca="1" si="11"/>
        <v>38.68246384908592</v>
      </c>
      <c r="H7" s="307">
        <f t="shared" ca="1" si="12"/>
        <v>148.99775565521506</v>
      </c>
      <c r="I7" s="304">
        <f t="shared" ca="1" si="13"/>
        <v>153.93720862652737</v>
      </c>
      <c r="J7" s="306">
        <f t="shared" ca="1" si="14"/>
        <v>133.2387234524038</v>
      </c>
      <c r="K7" s="307">
        <f t="shared" ca="1" si="15"/>
        <v>574.68736550756091</v>
      </c>
      <c r="L7" s="304">
        <f t="shared" ca="1" si="0"/>
        <v>589.93061075116884</v>
      </c>
      <c r="M7" s="306">
        <f t="shared" ca="1" si="16"/>
        <v>1.3167863365108643</v>
      </c>
      <c r="N7" s="304">
        <f t="shared" ca="1" si="17"/>
        <v>75.446299602565901</v>
      </c>
      <c r="P7" s="310">
        <f t="shared" ca="1" si="18"/>
        <v>1</v>
      </c>
      <c r="Q7" s="304">
        <f t="shared" ca="1" si="19"/>
        <v>2.4999999999999467E-3</v>
      </c>
      <c r="R7" s="306">
        <f t="shared" ca="1" si="20"/>
        <v>2.4999999999999469E-4</v>
      </c>
      <c r="S7" s="307">
        <f t="shared" ca="1" si="21"/>
        <v>3.0820954999999999</v>
      </c>
      <c r="T7" s="304">
        <f t="shared" ca="1" si="1"/>
        <v>30.235356854999999</v>
      </c>
      <c r="U7" s="311">
        <f t="shared" ca="1" si="2"/>
        <v>0</v>
      </c>
      <c r="V7" s="306">
        <f t="shared" ca="1" si="3"/>
        <v>1.1565671718125865</v>
      </c>
      <c r="W7" s="304">
        <f t="shared" ca="1" si="4"/>
        <v>55.924387551111174</v>
      </c>
      <c r="Y7" s="314" t="str">
        <f t="shared" ca="1" si="22"/>
        <v/>
      </c>
      <c r="Z7" s="315" t="str">
        <f t="shared" ca="1" si="23"/>
        <v/>
      </c>
      <c r="AA7" s="316" t="str">
        <f t="shared" ca="1" si="24"/>
        <v/>
      </c>
      <c r="AC7" s="310" t="e">
        <f t="shared" ca="1" si="25"/>
        <v>#N/A</v>
      </c>
      <c r="AD7" s="323" t="e">
        <f t="shared" ca="1" si="26"/>
        <v>#N/A</v>
      </c>
      <c r="AE7" s="324">
        <f t="shared" ca="1" si="5"/>
        <v>574.68736550756091</v>
      </c>
      <c r="AG7" s="306">
        <f t="shared" ca="1" si="27"/>
        <v>-27.707825224796544</v>
      </c>
      <c r="AH7" s="304">
        <f t="shared" ca="1" si="28"/>
        <v>-18.21220874314529</v>
      </c>
    </row>
    <row r="8" spans="1:248" x14ac:dyDescent="0.2">
      <c r="A8" s="347">
        <f t="shared" ca="1" si="6"/>
        <v>0.01</v>
      </c>
      <c r="B8" s="304">
        <f t="shared" ca="1" si="7"/>
        <v>3.2399999999999993</v>
      </c>
      <c r="D8" s="306">
        <f t="shared" ca="1" si="8"/>
        <v>-4.5593084948158378</v>
      </c>
      <c r="E8" s="307">
        <f t="shared" ca="1" si="9"/>
        <v>-27.371620059094802</v>
      </c>
      <c r="F8" s="304">
        <f t="shared" ca="1" si="10"/>
        <v>27.748745532191915</v>
      </c>
      <c r="G8" s="306">
        <f t="shared" ca="1" si="11"/>
        <v>38.636870764137761</v>
      </c>
      <c r="H8" s="307">
        <f t="shared" ca="1" si="12"/>
        <v>148.72403945462412</v>
      </c>
      <c r="I8" s="304">
        <f t="shared" ca="1" si="13"/>
        <v>153.66082029634384</v>
      </c>
      <c r="J8" s="306">
        <f t="shared" ca="1" si="14"/>
        <v>133.62532012546993</v>
      </c>
      <c r="K8" s="307">
        <f t="shared" ca="1" si="15"/>
        <v>576.17597448311005</v>
      </c>
      <c r="L8" s="304">
        <f t="shared" ca="1" si="0"/>
        <v>591.46807162364712</v>
      </c>
      <c r="M8" s="306">
        <f t="shared" ca="1" si="16"/>
        <v>1.3166259099094704</v>
      </c>
      <c r="N8" s="304">
        <f t="shared" ca="1" si="17"/>
        <v>75.43710783538441</v>
      </c>
      <c r="P8" s="310">
        <f t="shared" ca="1" si="18"/>
        <v>1</v>
      </c>
      <c r="Q8" s="304">
        <f t="shared" ca="1" si="19"/>
        <v>3.499999999999925E-3</v>
      </c>
      <c r="R8" s="306">
        <f t="shared" ca="1" si="20"/>
        <v>3.4999999999999252E-4</v>
      </c>
      <c r="S8" s="307">
        <f t="shared" ca="1" si="21"/>
        <v>3.0820919999999998</v>
      </c>
      <c r="T8" s="304">
        <f t="shared" ca="1" si="1"/>
        <v>30.23532252</v>
      </c>
      <c r="U8" s="311">
        <f t="shared" ca="1" si="2"/>
        <v>0</v>
      </c>
      <c r="V8" s="306">
        <f t="shared" ca="1" si="3"/>
        <v>1.156394874381216</v>
      </c>
      <c r="W8" s="304">
        <f t="shared" ca="1" si="4"/>
        <v>55.71544632390183</v>
      </c>
      <c r="Y8" s="314" t="str">
        <f t="shared" ca="1" si="22"/>
        <v/>
      </c>
      <c r="Z8" s="315" t="str">
        <f t="shared" ca="1" si="23"/>
        <v/>
      </c>
      <c r="AA8" s="316" t="str">
        <f t="shared" ca="1" si="24"/>
        <v/>
      </c>
      <c r="AC8" s="310" t="e">
        <f t="shared" ca="1" si="25"/>
        <v>#N/A</v>
      </c>
      <c r="AD8" s="323" t="e">
        <f t="shared" ca="1" si="26"/>
        <v>#N/A</v>
      </c>
      <c r="AE8" s="324">
        <f t="shared" ca="1" si="5"/>
        <v>576.17597448311005</v>
      </c>
      <c r="AG8" s="306">
        <f t="shared" ca="1" si="27"/>
        <v>-27.639030754431545</v>
      </c>
      <c r="AH8" s="304">
        <f t="shared" ca="1" si="28"/>
        <v>-18.143808669926521</v>
      </c>
    </row>
    <row r="9" spans="1:248" x14ac:dyDescent="0.2">
      <c r="A9" s="347">
        <f t="shared" ca="1" si="6"/>
        <v>0.01</v>
      </c>
      <c r="B9" s="304">
        <f t="shared" ca="1" si="7"/>
        <v>3.2499999999999991</v>
      </c>
      <c r="D9" s="306">
        <f t="shared" ca="1" si="8"/>
        <v>-4.5450050431582518</v>
      </c>
      <c r="E9" s="307">
        <f t="shared" ca="1" si="9"/>
        <v>-27.304985903142622</v>
      </c>
      <c r="F9" s="304">
        <f t="shared" ca="1" si="10"/>
        <v>27.680667008097029</v>
      </c>
      <c r="G9" s="306">
        <f t="shared" ca="1" si="11"/>
        <v>38.591420713706178</v>
      </c>
      <c r="H9" s="307">
        <f t="shared" ca="1" si="12"/>
        <v>148.45098959559269</v>
      </c>
      <c r="I9" s="304">
        <f t="shared" ca="1" si="13"/>
        <v>153.38511682889262</v>
      </c>
      <c r="J9" s="306">
        <f t="shared" ca="1" si="14"/>
        <v>134.01146158285914</v>
      </c>
      <c r="K9" s="307">
        <f t="shared" ca="1" si="15"/>
        <v>577.6618496283611</v>
      </c>
      <c r="L9" s="304">
        <f t="shared" ca="1" si="0"/>
        <v>593.00276926135291</v>
      </c>
      <c r="M9" s="306">
        <f t="shared" ca="1" si="16"/>
        <v>1.3164650956386801</v>
      </c>
      <c r="N9" s="304">
        <f t="shared" ca="1" si="17"/>
        <v>75.427893856382653</v>
      </c>
      <c r="P9" s="310">
        <f t="shared" ca="1" si="18"/>
        <v>1</v>
      </c>
      <c r="Q9" s="304">
        <f t="shared" ca="1" si="19"/>
        <v>4.4999999999999034E-3</v>
      </c>
      <c r="R9" s="306">
        <f t="shared" ca="1" si="20"/>
        <v>4.4999999999999034E-4</v>
      </c>
      <c r="S9" s="307">
        <f t="shared" ca="1" si="21"/>
        <v>3.0820874999999996</v>
      </c>
      <c r="T9" s="304">
        <f t="shared" ca="1" si="1"/>
        <v>30.235278374999996</v>
      </c>
      <c r="U9" s="311">
        <f t="shared" ca="1" si="2"/>
        <v>0</v>
      </c>
      <c r="V9" s="306">
        <f t="shared" ca="1" si="3"/>
        <v>1.1562229182337815</v>
      </c>
      <c r="W9" s="304">
        <f t="shared" ca="1" si="4"/>
        <v>55.50743739710429</v>
      </c>
      <c r="Y9" s="314" t="str">
        <f t="shared" ca="1" si="22"/>
        <v/>
      </c>
      <c r="Z9" s="315" t="str">
        <f t="shared" ca="1" si="23"/>
        <v/>
      </c>
      <c r="AA9" s="316" t="str">
        <f t="shared" ca="1" si="24"/>
        <v/>
      </c>
      <c r="AC9" s="310" t="e">
        <f t="shared" ca="1" si="25"/>
        <v>#N/A</v>
      </c>
      <c r="AD9" s="323" t="e">
        <f t="shared" ca="1" si="26"/>
        <v>#N/A</v>
      </c>
      <c r="AE9" s="324">
        <f t="shared" ca="1" si="5"/>
        <v>577.6618496283611</v>
      </c>
      <c r="AG9" s="306">
        <f t="shared" ca="1" si="27"/>
        <v>-27.570545081507682</v>
      </c>
      <c r="AH9" s="304">
        <f t="shared" ca="1" si="28"/>
        <v>-18.075718591344938</v>
      </c>
    </row>
    <row r="10" spans="1:248" x14ac:dyDescent="0.2">
      <c r="A10" s="347">
        <f t="shared" ca="1" si="6"/>
        <v>0.01</v>
      </c>
      <c r="B10" s="304">
        <f t="shared" ca="1" si="7"/>
        <v>3.2599999999999989</v>
      </c>
      <c r="D10" s="306">
        <f t="shared" ca="1" si="8"/>
        <v>-4.5307646119829377</v>
      </c>
      <c r="E10" s="307">
        <f t="shared" ca="1" si="9"/>
        <v>-27.238653255947078</v>
      </c>
      <c r="F10" s="304">
        <f t="shared" ca="1" si="10"/>
        <v>27.612896609499579</v>
      </c>
      <c r="G10" s="306">
        <f t="shared" ca="1" si="11"/>
        <v>38.546113067586347</v>
      </c>
      <c r="H10" s="307">
        <f t="shared" ca="1" si="12"/>
        <v>148.17860306303322</v>
      </c>
      <c r="I10" s="304">
        <f t="shared" ca="1" si="13"/>
        <v>153.11009515486271</v>
      </c>
      <c r="J10" s="306">
        <f t="shared" ca="1" si="14"/>
        <v>134.3971492517656</v>
      </c>
      <c r="K10" s="307">
        <f t="shared" ca="1" si="15"/>
        <v>579.14499759165426</v>
      </c>
      <c r="L10" s="304">
        <f t="shared" ca="1" si="0"/>
        <v>594.5347104773939</v>
      </c>
      <c r="M10" s="306">
        <f t="shared" ca="1" si="16"/>
        <v>1.3163038927839272</v>
      </c>
      <c r="N10" s="304">
        <f t="shared" ca="1" si="17"/>
        <v>75.418657613159851</v>
      </c>
      <c r="P10" s="310">
        <f t="shared" ca="1" si="18"/>
        <v>1</v>
      </c>
      <c r="Q10" s="304">
        <f t="shared" ca="1" si="19"/>
        <v>5.4999999999998826E-3</v>
      </c>
      <c r="R10" s="306">
        <f t="shared" ca="1" si="20"/>
        <v>5.4999999999998822E-4</v>
      </c>
      <c r="S10" s="307">
        <f t="shared" ca="1" si="21"/>
        <v>3.0820819999999998</v>
      </c>
      <c r="T10" s="304">
        <f t="shared" ca="1" si="1"/>
        <v>30.235224419999998</v>
      </c>
      <c r="U10" s="311">
        <f t="shared" ca="1" si="2"/>
        <v>0</v>
      </c>
      <c r="V10" s="306">
        <f t="shared" ca="1" si="3"/>
        <v>1.1560513024586005</v>
      </c>
      <c r="W10" s="304">
        <f t="shared" ca="1" si="4"/>
        <v>55.300355278622504</v>
      </c>
      <c r="Y10" s="314" t="str">
        <f t="shared" ca="1" si="22"/>
        <v/>
      </c>
      <c r="Z10" s="315" t="str">
        <f t="shared" ca="1" si="23"/>
        <v/>
      </c>
      <c r="AA10" s="316" t="str">
        <f t="shared" ca="1" si="24"/>
        <v/>
      </c>
      <c r="AC10" s="310" t="e">
        <f t="shared" ca="1" si="25"/>
        <v>#N/A</v>
      </c>
      <c r="AD10" s="323" t="e">
        <f t="shared" ca="1" si="26"/>
        <v>#N/A</v>
      </c>
      <c r="AE10" s="324">
        <f t="shared" ca="1" si="5"/>
        <v>579.14499759165426</v>
      </c>
      <c r="AG10" s="306">
        <f t="shared" ca="1" si="27"/>
        <v>-27.50236634169806</v>
      </c>
      <c r="AH10" s="304">
        <f t="shared" ca="1" si="28"/>
        <v>-18.007936647079571</v>
      </c>
    </row>
    <row r="11" spans="1:248" x14ac:dyDescent="0.2">
      <c r="A11" s="347">
        <f t="shared" ca="1" si="6"/>
        <v>0.01</v>
      </c>
      <c r="B11" s="304">
        <f t="shared" ca="1" si="7"/>
        <v>3.2699999999999987</v>
      </c>
      <c r="D11" s="306">
        <f t="shared" ca="1" si="8"/>
        <v>-4.5165868203445401</v>
      </c>
      <c r="E11" s="307">
        <f t="shared" ca="1" si="9"/>
        <v>-27.172620310849112</v>
      </c>
      <c r="F11" s="304">
        <f t="shared" ca="1" si="10"/>
        <v>27.545432490038703</v>
      </c>
      <c r="G11" s="306">
        <f t="shared" ca="1" si="11"/>
        <v>38.5009471993829</v>
      </c>
      <c r="H11" s="307">
        <f t="shared" ca="1" si="12"/>
        <v>147.90687685992472</v>
      </c>
      <c r="I11" s="304">
        <f t="shared" ca="1" si="13"/>
        <v>152.83575222344609</v>
      </c>
      <c r="J11" s="306">
        <f t="shared" ca="1" si="14"/>
        <v>134.78238455310046</v>
      </c>
      <c r="K11" s="307">
        <f t="shared" ca="1" si="15"/>
        <v>580.62542499126903</v>
      </c>
      <c r="L11" s="304">
        <f t="shared" ca="1" si="0"/>
        <v>596.06390205422736</v>
      </c>
      <c r="M11" s="306">
        <f t="shared" ca="1" si="16"/>
        <v>1.3161423004271475</v>
      </c>
      <c r="N11" s="304">
        <f t="shared" ca="1" si="17"/>
        <v>75.409399053114797</v>
      </c>
      <c r="P11" s="310">
        <f t="shared" ca="1" si="18"/>
        <v>1</v>
      </c>
      <c r="Q11" s="304">
        <f t="shared" ca="1" si="19"/>
        <v>6.4999999999998609E-3</v>
      </c>
      <c r="R11" s="306">
        <f t="shared" ca="1" si="20"/>
        <v>6.4999999999998609E-4</v>
      </c>
      <c r="S11" s="307">
        <f t="shared" ca="1" si="21"/>
        <v>3.0820754999999997</v>
      </c>
      <c r="T11" s="304">
        <f t="shared" ca="1" si="1"/>
        <v>30.235160654999998</v>
      </c>
      <c r="U11" s="311">
        <f t="shared" ca="1" si="2"/>
        <v>0</v>
      </c>
      <c r="V11" s="306">
        <f t="shared" ca="1" si="3"/>
        <v>1.1558800261482236</v>
      </c>
      <c r="W11" s="304">
        <f t="shared" ca="1" si="4"/>
        <v>55.094194517466413</v>
      </c>
      <c r="Y11" s="314" t="str">
        <f t="shared" ca="1" si="22"/>
        <v/>
      </c>
      <c r="Z11" s="315" t="str">
        <f t="shared" ca="1" si="23"/>
        <v/>
      </c>
      <c r="AA11" s="316" t="str">
        <f t="shared" ca="1" si="24"/>
        <v/>
      </c>
      <c r="AC11" s="310" t="e">
        <f t="shared" ca="1" si="25"/>
        <v>#N/A</v>
      </c>
      <c r="AD11" s="323" t="e">
        <f t="shared" ca="1" si="26"/>
        <v>#N/A</v>
      </c>
      <c r="AE11" s="324">
        <f t="shared" ca="1" si="5"/>
        <v>580.62542499126903</v>
      </c>
      <c r="AG11" s="306">
        <f t="shared" ca="1" si="27"/>
        <v>-27.434492684703883</v>
      </c>
      <c r="AH11" s="304">
        <f t="shared" ca="1" si="28"/>
        <v>-17.94046099085584</v>
      </c>
    </row>
    <row r="12" spans="1:248" x14ac:dyDescent="0.2">
      <c r="A12" s="347">
        <f t="shared" ca="1" si="6"/>
        <v>0.01</v>
      </c>
      <c r="B12" s="304">
        <f t="shared" ca="1" si="7"/>
        <v>3.2799999999999985</v>
      </c>
      <c r="D12" s="306">
        <f t="shared" ca="1" si="8"/>
        <v>-4.5024712901615489</v>
      </c>
      <c r="E12" s="307">
        <f t="shared" ca="1" si="9"/>
        <v>-27.106885274810715</v>
      </c>
      <c r="F12" s="304">
        <f t="shared" ca="1" si="10"/>
        <v>27.478272817272902</v>
      </c>
      <c r="G12" s="306">
        <f t="shared" ca="1" si="11"/>
        <v>38.455922486481285</v>
      </c>
      <c r="H12" s="307">
        <f t="shared" ca="1" si="12"/>
        <v>147.63580800717662</v>
      </c>
      <c r="I12" s="304">
        <f t="shared" ca="1" si="13"/>
        <v>152.56208500219893</v>
      </c>
      <c r="J12" s="306">
        <f t="shared" ca="1" si="14"/>
        <v>135.16716890152978</v>
      </c>
      <c r="K12" s="307">
        <f t="shared" ca="1" si="15"/>
        <v>582.10313841560458</v>
      </c>
      <c r="L12" s="304">
        <f t="shared" ca="1" si="0"/>
        <v>597.59035074384462</v>
      </c>
      <c r="M12" s="306">
        <f t="shared" ca="1" si="16"/>
        <v>1.3159803176467648</v>
      </c>
      <c r="N12" s="304">
        <f t="shared" ca="1" si="17"/>
        <v>75.400118123445068</v>
      </c>
      <c r="P12" s="310">
        <f t="shared" ca="1" si="18"/>
        <v>1</v>
      </c>
      <c r="Q12" s="304">
        <f t="shared" ca="1" si="19"/>
        <v>7.4999999999998393E-3</v>
      </c>
      <c r="R12" s="306">
        <f t="shared" ca="1" si="20"/>
        <v>7.4999999999998397E-4</v>
      </c>
      <c r="S12" s="307">
        <f t="shared" ca="1" si="21"/>
        <v>3.0820679999999996</v>
      </c>
      <c r="T12" s="304">
        <f t="shared" ca="1" si="1"/>
        <v>30.235087079999996</v>
      </c>
      <c r="U12" s="311">
        <f t="shared" ca="1" si="2"/>
        <v>0</v>
      </c>
      <c r="V12" s="306">
        <f t="shared" ca="1" si="3"/>
        <v>1.1557090883994077</v>
      </c>
      <c r="W12" s="304">
        <f t="shared" ca="1" si="4"/>
        <v>54.888949703381655</v>
      </c>
      <c r="Y12" s="314" t="str">
        <f t="shared" ca="1" si="22"/>
        <v/>
      </c>
      <c r="Z12" s="315" t="str">
        <f t="shared" ca="1" si="23"/>
        <v/>
      </c>
      <c r="AA12" s="316" t="str">
        <f t="shared" ca="1" si="24"/>
        <v/>
      </c>
      <c r="AC12" s="310" t="e">
        <f t="shared" ca="1" si="25"/>
        <v>#N/A</v>
      </c>
      <c r="AD12" s="323" t="e">
        <f t="shared" ca="1" si="26"/>
        <v>#N/A</v>
      </c>
      <c r="AE12" s="324">
        <f t="shared" ca="1" si="5"/>
        <v>582.10313841560458</v>
      </c>
      <c r="AG12" s="306">
        <f t="shared" ca="1" si="27"/>
        <v>-27.366922274126999</v>
      </c>
      <c r="AH12" s="304">
        <f t="shared" ca="1" si="28"/>
        <v>-17.873289790318196</v>
      </c>
    </row>
    <row r="13" spans="1:248" x14ac:dyDescent="0.2">
      <c r="A13" s="347">
        <f t="shared" ca="1" si="6"/>
        <v>0.01</v>
      </c>
      <c r="B13" s="304">
        <f t="shared" ca="1" si="7"/>
        <v>3.2899999999999983</v>
      </c>
      <c r="D13" s="306">
        <f t="shared" ca="1" si="8"/>
        <v>-4.4884176461903502</v>
      </c>
      <c r="E13" s="307">
        <f t="shared" ca="1" si="9"/>
        <v>-27.041446368291624</v>
      </c>
      <c r="F13" s="304">
        <f t="shared" ca="1" si="10"/>
        <v>27.411415772554054</v>
      </c>
      <c r="G13" s="306">
        <f t="shared" ca="1" si="11"/>
        <v>38.411038310019379</v>
      </c>
      <c r="H13" s="307">
        <f t="shared" ca="1" si="12"/>
        <v>147.3653935434937</v>
      </c>
      <c r="I13" s="304">
        <f t="shared" ca="1" si="13"/>
        <v>152.28909047690368</v>
      </c>
      <c r="J13" s="306">
        <f t="shared" ca="1" si="14"/>
        <v>135.55150370551229</v>
      </c>
      <c r="K13" s="307">
        <f t="shared" ca="1" si="15"/>
        <v>583.57814442335791</v>
      </c>
      <c r="L13" s="304">
        <f t="shared" ca="1" si="0"/>
        <v>599.11406326795156</v>
      </c>
      <c r="M13" s="306">
        <f t="shared" ca="1" si="16"/>
        <v>1.3158179435176767</v>
      </c>
      <c r="N13" s="304">
        <f t="shared" ca="1" si="17"/>
        <v>75.390814771146211</v>
      </c>
      <c r="P13" s="310">
        <f t="shared" ca="1" si="18"/>
        <v>1</v>
      </c>
      <c r="Q13" s="304">
        <f t="shared" ca="1" si="19"/>
        <v>8.4999999999998185E-3</v>
      </c>
      <c r="R13" s="306">
        <f t="shared" ca="1" si="20"/>
        <v>8.4999999999998185E-4</v>
      </c>
      <c r="S13" s="307">
        <f t="shared" ca="1" si="21"/>
        <v>3.0820594999999997</v>
      </c>
      <c r="T13" s="304">
        <f t="shared" ca="1" si="1"/>
        <v>30.235003695</v>
      </c>
      <c r="U13" s="311">
        <f t="shared" ca="1" si="2"/>
        <v>0</v>
      </c>
      <c r="V13" s="306">
        <f t="shared" ca="1" si="3"/>
        <v>1.155538488313093</v>
      </c>
      <c r="W13" s="304">
        <f t="shared" ca="1" si="4"/>
        <v>54.684615466483237</v>
      </c>
      <c r="Y13" s="314" t="str">
        <f t="shared" ca="1" si="22"/>
        <v/>
      </c>
      <c r="Z13" s="315" t="str">
        <f t="shared" ca="1" si="23"/>
        <v/>
      </c>
      <c r="AA13" s="316" t="str">
        <f t="shared" ca="1" si="24"/>
        <v/>
      </c>
      <c r="AC13" s="310" t="e">
        <f t="shared" ca="1" si="25"/>
        <v>#N/A</v>
      </c>
      <c r="AD13" s="323" t="e">
        <f t="shared" ca="1" si="26"/>
        <v>#N/A</v>
      </c>
      <c r="AE13" s="324">
        <f t="shared" ca="1" si="5"/>
        <v>583.57814442335791</v>
      </c>
      <c r="AG13" s="306">
        <f t="shared" ca="1" si="27"/>
        <v>-27.29965328734388</v>
      </c>
      <c r="AH13" s="304">
        <f t="shared" ca="1" si="28"/>
        <v>-17.806421226904174</v>
      </c>
    </row>
    <row r="14" spans="1:248" x14ac:dyDescent="0.2">
      <c r="A14" s="347">
        <f t="shared" ca="1" si="6"/>
        <v>0.01</v>
      </c>
      <c r="B14" s="304">
        <f t="shared" ca="1" si="7"/>
        <v>3.299999999999998</v>
      </c>
      <c r="D14" s="306">
        <f t="shared" ca="1" si="8"/>
        <v>-4.4744255159995703</v>
      </c>
      <c r="E14" s="307">
        <f t="shared" ca="1" si="9"/>
        <v>-26.976301825127457</v>
      </c>
      <c r="F14" s="304">
        <f t="shared" ca="1" si="10"/>
        <v>27.344859550902854</v>
      </c>
      <c r="G14" s="306">
        <f t="shared" ca="1" si="11"/>
        <v>38.366294054859381</v>
      </c>
      <c r="H14" s="307">
        <f t="shared" ca="1" si="12"/>
        <v>147.09563052524243</v>
      </c>
      <c r="I14" s="304">
        <f t="shared" ca="1" si="13"/>
        <v>152.01676565143256</v>
      </c>
      <c r="J14" s="306">
        <f t="shared" ca="1" si="14"/>
        <v>135.93539036733668</v>
      </c>
      <c r="K14" s="307">
        <f t="shared" ca="1" si="15"/>
        <v>585.05044954370157</v>
      </c>
      <c r="L14" s="304">
        <f t="shared" ca="1" si="0"/>
        <v>600.63504631815113</v>
      </c>
      <c r="M14" s="306">
        <f t="shared" ca="1" si="16"/>
        <v>1.3156551771112399</v>
      </c>
      <c r="N14" s="304">
        <f t="shared" ca="1" si="17"/>
        <v>75.381488943010879</v>
      </c>
      <c r="P14" s="310">
        <f t="shared" ca="1" si="18"/>
        <v>1</v>
      </c>
      <c r="Q14" s="304">
        <f t="shared" ca="1" si="19"/>
        <v>9.4999999999997968E-3</v>
      </c>
      <c r="R14" s="306">
        <f t="shared" ca="1" si="20"/>
        <v>9.4999999999997972E-4</v>
      </c>
      <c r="S14" s="307">
        <f t="shared" ca="1" si="21"/>
        <v>3.0820499999999997</v>
      </c>
      <c r="T14" s="304">
        <f t="shared" ca="1" si="1"/>
        <v>30.234910499999998</v>
      </c>
      <c r="U14" s="311">
        <f t="shared" ca="1" si="2"/>
        <v>0</v>
      </c>
      <c r="V14" s="306">
        <f t="shared" ca="1" si="3"/>
        <v>1.1553682249943749</v>
      </c>
      <c r="W14" s="304">
        <f t="shared" ca="1" si="4"/>
        <v>54.481186476892638</v>
      </c>
      <c r="Y14" s="314" t="str">
        <f t="shared" ca="1" si="22"/>
        <v/>
      </c>
      <c r="Z14" s="315" t="str">
        <f t="shared" ca="1" si="23"/>
        <v/>
      </c>
      <c r="AA14" s="316" t="str">
        <f t="shared" ca="1" si="24"/>
        <v/>
      </c>
      <c r="AC14" s="310" t="e">
        <f t="shared" ca="1" si="25"/>
        <v>#N/A</v>
      </c>
      <c r="AD14" s="323" t="e">
        <f t="shared" ca="1" si="26"/>
        <v>#N/A</v>
      </c>
      <c r="AE14" s="324">
        <f t="shared" ca="1" si="5"/>
        <v>585.05044954370157</v>
      </c>
      <c r="AG14" s="306">
        <f t="shared" ca="1" si="27"/>
        <v>-27.232683915380914</v>
      </c>
      <c r="AH14" s="304">
        <f t="shared" ca="1" si="28"/>
        <v>-17.73985349571981</v>
      </c>
    </row>
    <row r="15" spans="1:248" x14ac:dyDescent="0.2">
      <c r="A15" s="347">
        <f t="shared" ca="1" si="6"/>
        <v>0.01</v>
      </c>
      <c r="B15" s="304">
        <f t="shared" ca="1" si="7"/>
        <v>3.3099999999999978</v>
      </c>
      <c r="D15" s="306">
        <f t="shared" ca="1" si="8"/>
        <v>-4.4605749706452125</v>
      </c>
      <c r="E15" s="307">
        <f t="shared" ca="1" si="9"/>
        <v>-26.911758300501482</v>
      </c>
      <c r="F15" s="304">
        <f t="shared" ca="1" si="10"/>
        <v>27.278919771379456</v>
      </c>
      <c r="G15" s="306">
        <f t="shared" ca="1" si="11"/>
        <v>38.321688305152932</v>
      </c>
      <c r="H15" s="307">
        <f t="shared" ca="1" si="12"/>
        <v>146.8265129422374</v>
      </c>
      <c r="I15" s="304">
        <f t="shared" ca="1" si="13"/>
        <v>151.7451043603526</v>
      </c>
      <c r="J15" s="306">
        <f t="shared" ca="1" si="14"/>
        <v>136.31883027913673</v>
      </c>
      <c r="K15" s="307">
        <f t="shared" ca="1" si="15"/>
        <v>586.52006026103902</v>
      </c>
      <c r="L15" s="304">
        <f t="shared" ca="1" si="0"/>
        <v>602.15330654019078</v>
      </c>
      <c r="M15" s="306">
        <f t="shared" ca="1" si="16"/>
        <v>1.3154920174918288</v>
      </c>
      <c r="N15" s="304">
        <f t="shared" ca="1" si="17"/>
        <v>75.372140585431652</v>
      </c>
      <c r="P15" s="310">
        <f t="shared" ca="1" si="18"/>
        <v>2</v>
      </c>
      <c r="Q15" s="304">
        <f t="shared" ca="1" si="19"/>
        <v>9.5000000000002253E-3</v>
      </c>
      <c r="R15" s="306">
        <f t="shared" ca="1" si="20"/>
        <v>9.5000000000002255E-4</v>
      </c>
      <c r="S15" s="307">
        <f t="shared" ca="1" si="21"/>
        <v>3.0820404999999997</v>
      </c>
      <c r="T15" s="304">
        <f t="shared" ca="1" si="1"/>
        <v>30.234817305</v>
      </c>
      <c r="U15" s="311">
        <f t="shared" ca="1" si="2"/>
        <v>0</v>
      </c>
      <c r="V15" s="306">
        <f t="shared" ca="1" si="3"/>
        <v>1.1551982975542627</v>
      </c>
      <c r="W15" s="304">
        <f t="shared" ca="1" si="4"/>
        <v>54.27865516432135</v>
      </c>
      <c r="Y15" s="314" t="str">
        <f t="shared" ca="1" si="22"/>
        <v/>
      </c>
      <c r="Z15" s="315" t="str">
        <f t="shared" ca="1" si="23"/>
        <v/>
      </c>
      <c r="AA15" s="316" t="str">
        <f t="shared" ca="1" si="24"/>
        <v/>
      </c>
      <c r="AC15" s="310" t="e">
        <f t="shared" ca="1" si="25"/>
        <v>#N/A</v>
      </c>
      <c r="AD15" s="323" t="e">
        <f t="shared" ca="1" si="26"/>
        <v>#N/A</v>
      </c>
      <c r="AE15" s="324">
        <f t="shared" ca="1" si="5"/>
        <v>586.52006026103902</v>
      </c>
      <c r="AG15" s="306">
        <f t="shared" ca="1" si="27"/>
        <v>-27.166331088782737</v>
      </c>
      <c r="AH15" s="304">
        <f t="shared" ca="1" si="28"/>
        <v>-17.673903531408051</v>
      </c>
    </row>
    <row r="16" spans="1:248" x14ac:dyDescent="0.2">
      <c r="A16" s="347">
        <f t="shared" ca="1" si="6"/>
        <v>0.01</v>
      </c>
      <c r="B16" s="304">
        <f t="shared" ca="1" si="7"/>
        <v>3.3199999999999976</v>
      </c>
      <c r="D16" s="306">
        <f t="shared" ca="1" si="8"/>
        <v>-4.4468641815578547</v>
      </c>
      <c r="E16" s="307">
        <f t="shared" ca="1" si="9"/>
        <v>-26.847807836302501</v>
      </c>
      <c r="F16" s="304">
        <f t="shared" ca="1" si="10"/>
        <v>27.213588272483438</v>
      </c>
      <c r="G16" s="306">
        <f t="shared" ca="1" si="11"/>
        <v>38.277219663337355</v>
      </c>
      <c r="H16" s="307">
        <f t="shared" ca="1" si="12"/>
        <v>146.55803486387438</v>
      </c>
      <c r="I16" s="304">
        <f t="shared" ca="1" si="13"/>
        <v>151.47410051991068</v>
      </c>
      <c r="J16" s="306">
        <f t="shared" ca="1" si="14"/>
        <v>136.70182481897919</v>
      </c>
      <c r="K16" s="307">
        <f t="shared" ca="1" si="15"/>
        <v>587.98698300006959</v>
      </c>
      <c r="L16" s="304">
        <f t="shared" ca="1" si="0"/>
        <v>603.66885051852967</v>
      </c>
      <c r="M16" s="306">
        <f t="shared" ca="1" si="16"/>
        <v>1.3153284637168299</v>
      </c>
      <c r="N16" s="304">
        <f t="shared" ca="1" si="17"/>
        <v>75.362769644400785</v>
      </c>
      <c r="P16" s="310">
        <f t="shared" ca="1" si="18"/>
        <v>2</v>
      </c>
      <c r="Q16" s="304">
        <f t="shared" ca="1" si="19"/>
        <v>8.5000000000002469E-3</v>
      </c>
      <c r="R16" s="306">
        <f t="shared" ca="1" si="20"/>
        <v>8.5000000000002467E-4</v>
      </c>
      <c r="S16" s="307">
        <f t="shared" ca="1" si="21"/>
        <v>3.0820319999999999</v>
      </c>
      <c r="T16" s="304">
        <f t="shared" ca="1" si="1"/>
        <v>30.23473392</v>
      </c>
      <c r="U16" s="311">
        <f t="shared" ca="1" si="2"/>
        <v>0</v>
      </c>
      <c r="V16" s="306">
        <f t="shared" ca="1" si="3"/>
        <v>1.1550287051113997</v>
      </c>
      <c r="W16" s="304">
        <f t="shared" ca="1" si="4"/>
        <v>54.077014061158685</v>
      </c>
      <c r="Y16" s="314" t="str">
        <f t="shared" ca="1" si="22"/>
        <v/>
      </c>
      <c r="Z16" s="315" t="str">
        <f t="shared" ca="1" si="23"/>
        <v/>
      </c>
      <c r="AA16" s="316" t="str">
        <f t="shared" ca="1" si="24"/>
        <v/>
      </c>
      <c r="AC16" s="310" t="e">
        <f t="shared" ca="1" si="25"/>
        <v>#N/A</v>
      </c>
      <c r="AD16" s="323" t="e">
        <f t="shared" ca="1" si="26"/>
        <v>#N/A</v>
      </c>
      <c r="AE16" s="324">
        <f t="shared" ca="1" si="5"/>
        <v>587.98698300006959</v>
      </c>
      <c r="AG16" s="306">
        <f t="shared" ca="1" si="27"/>
        <v>-27.100586639571674</v>
      </c>
      <c r="AH16" s="304">
        <f t="shared" ca="1" si="28"/>
        <v>-17.608563170116778</v>
      </c>
    </row>
    <row r="17" spans="1:34" x14ac:dyDescent="0.2">
      <c r="A17" s="347">
        <f t="shared" ca="1" si="6"/>
        <v>0.01</v>
      </c>
      <c r="B17" s="304">
        <f t="shared" ca="1" si="7"/>
        <v>3.3299999999999974</v>
      </c>
      <c r="D17" s="306">
        <f t="shared" ca="1" si="8"/>
        <v>-4.4332107933853386</v>
      </c>
      <c r="E17" s="307">
        <f t="shared" ca="1" si="9"/>
        <v>-26.784134164665815</v>
      </c>
      <c r="F17" s="304">
        <f t="shared" ca="1" si="10"/>
        <v>27.148539571943953</v>
      </c>
      <c r="G17" s="306">
        <f t="shared" ca="1" si="11"/>
        <v>38.232887555403501</v>
      </c>
      <c r="H17" s="307">
        <f t="shared" ca="1" si="12"/>
        <v>146.29019352222772</v>
      </c>
      <c r="I17" s="304">
        <f t="shared" ca="1" si="13"/>
        <v>151.20375131455887</v>
      </c>
      <c r="J17" s="306">
        <f t="shared" ca="1" si="14"/>
        <v>137.08437535507289</v>
      </c>
      <c r="K17" s="307">
        <f t="shared" ca="1" si="15"/>
        <v>589.45122414200011</v>
      </c>
      <c r="L17" s="304">
        <f t="shared" ca="1" si="0"/>
        <v>605.18168479308179</v>
      </c>
      <c r="M17" s="306">
        <f t="shared" ca="1" si="16"/>
        <v>1.3151645148400926</v>
      </c>
      <c r="N17" s="304">
        <f t="shared" ca="1" si="17"/>
        <v>75.353376065707835</v>
      </c>
      <c r="P17" s="310">
        <f t="shared" ca="1" si="18"/>
        <v>2</v>
      </c>
      <c r="Q17" s="304">
        <f t="shared" ca="1" si="19"/>
        <v>7.5000000000002669E-3</v>
      </c>
      <c r="R17" s="306">
        <f t="shared" ca="1" si="20"/>
        <v>7.5000000000002669E-4</v>
      </c>
      <c r="S17" s="307">
        <f t="shared" ca="1" si="21"/>
        <v>3.0820244999999997</v>
      </c>
      <c r="T17" s="304">
        <f t="shared" ca="1" si="1"/>
        <v>30.234660344999998</v>
      </c>
      <c r="U17" s="311">
        <f t="shared" ca="1" si="2"/>
        <v>0</v>
      </c>
      <c r="V17" s="306">
        <f t="shared" ca="1" si="3"/>
        <v>1.1548594467901812</v>
      </c>
      <c r="W17" s="304">
        <f t="shared" ca="1" si="4"/>
        <v>53.876258072385852</v>
      </c>
      <c r="Y17" s="314" t="str">
        <f t="shared" ca="1" si="22"/>
        <v/>
      </c>
      <c r="Z17" s="315" t="str">
        <f t="shared" ca="1" si="23"/>
        <v/>
      </c>
      <c r="AA17" s="316" t="str">
        <f t="shared" ca="1" si="24"/>
        <v/>
      </c>
      <c r="AC17" s="310" t="e">
        <f t="shared" ca="1" si="25"/>
        <v>#N/A</v>
      </c>
      <c r="AD17" s="323" t="e">
        <f t="shared" ca="1" si="26"/>
        <v>#N/A</v>
      </c>
      <c r="AE17" s="324">
        <f t="shared" ca="1" si="5"/>
        <v>589.45122414200011</v>
      </c>
      <c r="AG17" s="306">
        <f t="shared" ca="1" si="27"/>
        <v>-27.035123747229534</v>
      </c>
      <c r="AH17" s="304">
        <f t="shared" ca="1" si="28"/>
        <v>-17.543505595480728</v>
      </c>
    </row>
    <row r="18" spans="1:34" x14ac:dyDescent="0.2">
      <c r="A18" s="347">
        <f t="shared" ca="1" si="6"/>
        <v>0.01</v>
      </c>
      <c r="B18" s="304">
        <f t="shared" ca="1" si="7"/>
        <v>3.3399999999999972</v>
      </c>
      <c r="D18" s="306">
        <f t="shared" ca="1" si="8"/>
        <v>-4.4196144808583426</v>
      </c>
      <c r="E18" s="307">
        <f t="shared" ca="1" si="9"/>
        <v>-26.720735731416916</v>
      </c>
      <c r="F18" s="304">
        <f t="shared" ca="1" si="10"/>
        <v>27.083772081961431</v>
      </c>
      <c r="G18" s="306">
        <f t="shared" ca="1" si="11"/>
        <v>38.18869141059492</v>
      </c>
      <c r="H18" s="307">
        <f t="shared" ca="1" si="12"/>
        <v>146.02298616491356</v>
      </c>
      <c r="I18" s="304">
        <f t="shared" ca="1" si="13"/>
        <v>150.93405394466876</v>
      </c>
      <c r="J18" s="306">
        <f t="shared" ca="1" si="14"/>
        <v>137.46648324990289</v>
      </c>
      <c r="K18" s="307">
        <f t="shared" ca="1" si="15"/>
        <v>590.91279004043577</v>
      </c>
      <c r="L18" s="304">
        <f t="shared" ca="1" si="0"/>
        <v>606.69181587562889</v>
      </c>
      <c r="M18" s="306">
        <f t="shared" ca="1" si="16"/>
        <v>1.315000169911914</v>
      </c>
      <c r="N18" s="304">
        <f t="shared" ca="1" si="17"/>
        <v>75.343959794938812</v>
      </c>
      <c r="P18" s="310">
        <f t="shared" ca="1" si="18"/>
        <v>2</v>
      </c>
      <c r="Q18" s="304">
        <f t="shared" ca="1" si="19"/>
        <v>6.5000000000002885E-3</v>
      </c>
      <c r="R18" s="306">
        <f t="shared" ca="1" si="20"/>
        <v>6.5000000000002881E-4</v>
      </c>
      <c r="S18" s="307">
        <f t="shared" ca="1" si="21"/>
        <v>3.0820179999999997</v>
      </c>
      <c r="T18" s="304">
        <f t="shared" ca="1" si="1"/>
        <v>30.234596579999998</v>
      </c>
      <c r="U18" s="311">
        <f t="shared" ca="1" si="2"/>
        <v>0</v>
      </c>
      <c r="V18" s="306">
        <f t="shared" ca="1" si="3"/>
        <v>1.154690521718915</v>
      </c>
      <c r="W18" s="304">
        <f t="shared" ca="1" si="4"/>
        <v>53.676382139564915</v>
      </c>
      <c r="Y18" s="314" t="str">
        <f t="shared" ca="1" si="22"/>
        <v/>
      </c>
      <c r="Z18" s="315" t="str">
        <f t="shared" ca="1" si="23"/>
        <v/>
      </c>
      <c r="AA18" s="316" t="str">
        <f t="shared" ca="1" si="24"/>
        <v/>
      </c>
      <c r="AC18" s="310" t="e">
        <f t="shared" ca="1" si="25"/>
        <v>#N/A</v>
      </c>
      <c r="AD18" s="323" t="e">
        <f t="shared" ca="1" si="26"/>
        <v>#N/A</v>
      </c>
      <c r="AE18" s="324">
        <f t="shared" ca="1" si="5"/>
        <v>590.91279004043577</v>
      </c>
      <c r="AG18" s="306">
        <f t="shared" ca="1" si="27"/>
        <v>-26.969940819831521</v>
      </c>
      <c r="AH18" s="304">
        <f t="shared" ca="1" si="28"/>
        <v>-17.478729219746885</v>
      </c>
    </row>
    <row r="19" spans="1:34" x14ac:dyDescent="0.2">
      <c r="A19" s="347">
        <f t="shared" ca="1" si="6"/>
        <v>0.01</v>
      </c>
      <c r="B19" s="304">
        <f t="shared" ca="1" si="7"/>
        <v>3.349999999999997</v>
      </c>
      <c r="D19" s="306">
        <f t="shared" ca="1" si="8"/>
        <v>-4.4060749210258523</v>
      </c>
      <c r="E19" s="307">
        <f t="shared" ca="1" si="9"/>
        <v>-26.65761099344796</v>
      </c>
      <c r="F19" s="304">
        <f t="shared" ca="1" si="10"/>
        <v>27.019284226042899</v>
      </c>
      <c r="G19" s="306">
        <f t="shared" ca="1" si="11"/>
        <v>38.14463066138466</v>
      </c>
      <c r="H19" s="307">
        <f t="shared" ca="1" si="12"/>
        <v>145.75641005497909</v>
      </c>
      <c r="I19" s="304">
        <f t="shared" ca="1" si="13"/>
        <v>150.66500562641829</v>
      </c>
      <c r="J19" s="306">
        <f t="shared" ca="1" si="14"/>
        <v>137.84814986026279</v>
      </c>
      <c r="K19" s="307">
        <f t="shared" ca="1" si="15"/>
        <v>592.37168702153519</v>
      </c>
      <c r="L19" s="304">
        <f t="shared" ca="1" si="0"/>
        <v>608.1992502499794</v>
      </c>
      <c r="M19" s="306">
        <f t="shared" ca="1" si="16"/>
        <v>1.3148354279790251</v>
      </c>
      <c r="N19" s="304">
        <f t="shared" ca="1" si="17"/>
        <v>75.334520777475447</v>
      </c>
      <c r="P19" s="310">
        <f t="shared" ca="1" si="18"/>
        <v>2</v>
      </c>
      <c r="Q19" s="304">
        <f t="shared" ca="1" si="19"/>
        <v>5.5000000000003102E-3</v>
      </c>
      <c r="R19" s="306">
        <f t="shared" ca="1" si="20"/>
        <v>5.5000000000003104E-4</v>
      </c>
      <c r="S19" s="307">
        <f t="shared" ca="1" si="21"/>
        <v>3.0820124999999998</v>
      </c>
      <c r="T19" s="304">
        <f t="shared" ca="1" si="1"/>
        <v>30.234542625</v>
      </c>
      <c r="U19" s="311">
        <f t="shared" ca="1" si="2"/>
        <v>0</v>
      </c>
      <c r="V19" s="306">
        <f t="shared" ca="1" si="3"/>
        <v>1.1545219290297941</v>
      </c>
      <c r="W19" s="304">
        <f t="shared" ca="1" si="4"/>
        <v>53.47738124052411</v>
      </c>
      <c r="Y19" s="314" t="str">
        <f t="shared" ca="1" si="22"/>
        <v/>
      </c>
      <c r="Z19" s="315" t="str">
        <f t="shared" ca="1" si="23"/>
        <v/>
      </c>
      <c r="AA19" s="316" t="str">
        <f t="shared" ca="1" si="24"/>
        <v/>
      </c>
      <c r="AC19" s="310" t="e">
        <f t="shared" ca="1" si="25"/>
        <v>#N/A</v>
      </c>
      <c r="AD19" s="323" t="e">
        <f t="shared" ca="1" si="26"/>
        <v>#N/A</v>
      </c>
      <c r="AE19" s="324">
        <f t="shared" ca="1" si="5"/>
        <v>592.37168702153519</v>
      </c>
      <c r="AG19" s="306">
        <f t="shared" ca="1" si="27"/>
        <v>-26.905036276741132</v>
      </c>
      <c r="AH19" s="304">
        <f t="shared" ca="1" si="28"/>
        <v>-17.414232466469528</v>
      </c>
    </row>
    <row r="20" spans="1:34" x14ac:dyDescent="0.2">
      <c r="A20" s="347">
        <f t="shared" ca="1" si="6"/>
        <v>0.01</v>
      </c>
      <c r="B20" s="304">
        <f t="shared" ca="1" si="7"/>
        <v>3.3599999999999968</v>
      </c>
      <c r="D20" s="306">
        <f t="shared" ca="1" si="8"/>
        <v>-4.3925917932352974</v>
      </c>
      <c r="E20" s="307">
        <f t="shared" ca="1" si="9"/>
        <v>-26.594758418622973</v>
      </c>
      <c r="F20" s="304">
        <f t="shared" ca="1" si="10"/>
        <v>26.955074438905111</v>
      </c>
      <c r="G20" s="306">
        <f t="shared" ca="1" si="11"/>
        <v>38.100704743452305</v>
      </c>
      <c r="H20" s="307">
        <f t="shared" ca="1" si="12"/>
        <v>145.49046247079286</v>
      </c>
      <c r="I20" s="304">
        <f t="shared" ca="1" si="13"/>
        <v>150.39660359167993</v>
      </c>
      <c r="J20" s="306">
        <f t="shared" ca="1" si="14"/>
        <v>138.22937653728698</v>
      </c>
      <c r="K20" s="307">
        <f t="shared" ca="1" si="15"/>
        <v>593.82792138416403</v>
      </c>
      <c r="L20" s="304">
        <f t="shared" ca="1" si="0"/>
        <v>609.70399437212484</v>
      </c>
      <c r="M20" s="306">
        <f t="shared" ca="1" si="16"/>
        <v>1.3146702880845733</v>
      </c>
      <c r="N20" s="304">
        <f t="shared" ca="1" si="17"/>
        <v>75.325058958494125</v>
      </c>
      <c r="P20" s="310">
        <f t="shared" ca="1" si="18"/>
        <v>2</v>
      </c>
      <c r="Q20" s="304">
        <f t="shared" ca="1" si="19"/>
        <v>4.5000000000003319E-3</v>
      </c>
      <c r="R20" s="306">
        <f t="shared" ca="1" si="20"/>
        <v>4.5000000000003316E-4</v>
      </c>
      <c r="S20" s="307">
        <f t="shared" ca="1" si="21"/>
        <v>3.0820079999999996</v>
      </c>
      <c r="T20" s="304">
        <f t="shared" ca="1" si="1"/>
        <v>30.234498479999999</v>
      </c>
      <c r="U20" s="311">
        <f t="shared" ca="1" si="2"/>
        <v>0</v>
      </c>
      <c r="V20" s="306">
        <f t="shared" ca="1" si="3"/>
        <v>1.1543536678588791</v>
      </c>
      <c r="W20" s="304">
        <f t="shared" ca="1" si="4"/>
        <v>53.279250389046794</v>
      </c>
      <c r="Y20" s="314" t="str">
        <f t="shared" ca="1" si="22"/>
        <v/>
      </c>
      <c r="Z20" s="315" t="str">
        <f t="shared" ca="1" si="23"/>
        <v/>
      </c>
      <c r="AA20" s="316" t="str">
        <f t="shared" ca="1" si="24"/>
        <v/>
      </c>
      <c r="AC20" s="310" t="e">
        <f t="shared" ca="1" si="25"/>
        <v>#N/A</v>
      </c>
      <c r="AD20" s="323" t="e">
        <f t="shared" ca="1" si="26"/>
        <v>#N/A</v>
      </c>
      <c r="AE20" s="324">
        <f t="shared" ca="1" si="5"/>
        <v>593.82792138416403</v>
      </c>
      <c r="AG20" s="306">
        <f t="shared" ca="1" si="27"/>
        <v>-26.840408548513203</v>
      </c>
      <c r="AH20" s="304">
        <f t="shared" ca="1" si="28"/>
        <v>-17.350013770413351</v>
      </c>
    </row>
    <row r="21" spans="1:34" x14ac:dyDescent="0.2">
      <c r="A21" s="347">
        <f t="shared" ca="1" si="6"/>
        <v>0.01</v>
      </c>
      <c r="B21" s="304">
        <f t="shared" ca="1" si="7"/>
        <v>3.3699999999999966</v>
      </c>
      <c r="D21" s="306">
        <f t="shared" ca="1" si="8"/>
        <v>-4.3791647791129673</v>
      </c>
      <c r="E21" s="307">
        <f t="shared" ca="1" si="9"/>
        <v>-26.532176485684161</v>
      </c>
      <c r="F21" s="304">
        <f t="shared" ca="1" si="10"/>
        <v>26.891141166378844</v>
      </c>
      <c r="G21" s="306">
        <f t="shared" ca="1" si="11"/>
        <v>38.056913095661173</v>
      </c>
      <c r="H21" s="307">
        <f t="shared" ca="1" si="12"/>
        <v>145.22514070593601</v>
      </c>
      <c r="I21" s="304">
        <f t="shared" ca="1" si="13"/>
        <v>150.12884508790981</v>
      </c>
      <c r="J21" s="306">
        <f t="shared" ca="1" si="14"/>
        <v>138.61016462648254</v>
      </c>
      <c r="K21" s="307">
        <f t="shared" ca="1" si="15"/>
        <v>595.28149940004766</v>
      </c>
      <c r="L21" s="304">
        <f t="shared" ca="1" si="0"/>
        <v>611.20605467039468</v>
      </c>
      <c r="M21" s="306">
        <f t="shared" ca="1" si="16"/>
        <v>1.3145047492681103</v>
      </c>
      <c r="N21" s="304">
        <f t="shared" ca="1" si="17"/>
        <v>75.315574282965216</v>
      </c>
      <c r="P21" s="310">
        <f t="shared" ca="1" si="18"/>
        <v>2</v>
      </c>
      <c r="Q21" s="304">
        <f t="shared" ca="1" si="19"/>
        <v>3.5000000000003527E-3</v>
      </c>
      <c r="R21" s="306">
        <f t="shared" ca="1" si="20"/>
        <v>3.5000000000003529E-4</v>
      </c>
      <c r="S21" s="307">
        <f t="shared" ca="1" si="21"/>
        <v>3.0820044999999996</v>
      </c>
      <c r="T21" s="304">
        <f t="shared" ca="1" si="1"/>
        <v>30.234464144999997</v>
      </c>
      <c r="U21" s="311">
        <f t="shared" ca="1" si="2"/>
        <v>0</v>
      </c>
      <c r="V21" s="306">
        <f t="shared" ca="1" si="3"/>
        <v>1.1541857373460713</v>
      </c>
      <c r="W21" s="304">
        <f t="shared" ca="1" si="4"/>
        <v>53.081984634563248</v>
      </c>
      <c r="Y21" s="314" t="str">
        <f t="shared" ca="1" si="22"/>
        <v/>
      </c>
      <c r="Z21" s="315" t="str">
        <f t="shared" ca="1" si="23"/>
        <v/>
      </c>
      <c r="AA21" s="316" t="str">
        <f t="shared" ca="1" si="24"/>
        <v/>
      </c>
      <c r="AC21" s="310" t="e">
        <f t="shared" ca="1" si="25"/>
        <v>#N/A</v>
      </c>
      <c r="AD21" s="323" t="e">
        <f t="shared" ca="1" si="26"/>
        <v>#N/A</v>
      </c>
      <c r="AE21" s="324">
        <f t="shared" ca="1" si="5"/>
        <v>595.28149940004766</v>
      </c>
      <c r="AG21" s="306">
        <f t="shared" ca="1" si="27"/>
        <v>-26.776056076798071</v>
      </c>
      <c r="AH21" s="304">
        <f t="shared" ca="1" si="28"/>
        <v>-17.286071577457722</v>
      </c>
    </row>
    <row r="22" spans="1:34" x14ac:dyDescent="0.2">
      <c r="A22" s="347">
        <f t="shared" ca="1" si="6"/>
        <v>0.01</v>
      </c>
      <c r="B22" s="304">
        <f t="shared" ca="1" si="7"/>
        <v>3.3799999999999963</v>
      </c>
      <c r="D22" s="306">
        <f t="shared" ca="1" si="8"/>
        <v>-4.3657935625445363</v>
      </c>
      <c r="E22" s="307">
        <f t="shared" ca="1" si="9"/>
        <v>-26.469863684158987</v>
      </c>
      <c r="F22" s="304">
        <f t="shared" ca="1" si="10"/>
        <v>26.827482865313961</v>
      </c>
      <c r="G22" s="306">
        <f t="shared" ca="1" si="11"/>
        <v>38.013255160035726</v>
      </c>
      <c r="H22" s="307">
        <f t="shared" ca="1" si="12"/>
        <v>144.96044206909443</v>
      </c>
      <c r="I22" s="304">
        <f t="shared" ca="1" si="13"/>
        <v>149.86172737803761</v>
      </c>
      <c r="J22" s="306">
        <f t="shared" ca="1" si="14"/>
        <v>138.99051546776101</v>
      </c>
      <c r="K22" s="307">
        <f t="shared" ca="1" si="15"/>
        <v>596.73242731392281</v>
      </c>
      <c r="L22" s="304">
        <f t="shared" ca="1" si="0"/>
        <v>612.7054375456122</v>
      </c>
      <c r="M22" s="306">
        <f t="shared" ca="1" si="16"/>
        <v>1.3143388105655744</v>
      </c>
      <c r="N22" s="304">
        <f t="shared" ca="1" si="17"/>
        <v>75.306066695652035</v>
      </c>
      <c r="P22" s="310">
        <f t="shared" ca="1" si="18"/>
        <v>2</v>
      </c>
      <c r="Q22" s="304">
        <f t="shared" ca="1" si="19"/>
        <v>2.5000000000003743E-3</v>
      </c>
      <c r="R22" s="306">
        <f t="shared" ca="1" si="20"/>
        <v>2.5000000000003741E-4</v>
      </c>
      <c r="S22" s="307">
        <f t="shared" ca="1" si="21"/>
        <v>3.0820019999999997</v>
      </c>
      <c r="T22" s="304">
        <f t="shared" ca="1" si="1"/>
        <v>30.23443962</v>
      </c>
      <c r="U22" s="311">
        <f t="shared" ca="1" si="2"/>
        <v>0</v>
      </c>
      <c r="V22" s="306">
        <f t="shared" ca="1" si="3"/>
        <v>1.1540181366350946</v>
      </c>
      <c r="W22" s="304">
        <f t="shared" ca="1" si="4"/>
        <v>52.88557906184581</v>
      </c>
      <c r="Y22" s="314" t="str">
        <f t="shared" ca="1" si="22"/>
        <v/>
      </c>
      <c r="Z22" s="315" t="str">
        <f t="shared" ca="1" si="23"/>
        <v/>
      </c>
      <c r="AA22" s="316" t="str">
        <f t="shared" ca="1" si="24"/>
        <v/>
      </c>
      <c r="AC22" s="310" t="e">
        <f t="shared" ca="1" si="25"/>
        <v>#N/A</v>
      </c>
      <c r="AD22" s="323" t="e">
        <f t="shared" ca="1" si="26"/>
        <v>#N/A</v>
      </c>
      <c r="AE22" s="324">
        <f t="shared" ca="1" si="5"/>
        <v>596.73242731392281</v>
      </c>
      <c r="AG22" s="306">
        <f t="shared" ca="1" si="27"/>
        <v>-26.711977314246603</v>
      </c>
      <c r="AH22" s="304">
        <f t="shared" ca="1" si="28"/>
        <v>-17.222404344501808</v>
      </c>
    </row>
    <row r="23" spans="1:34" x14ac:dyDescent="0.2">
      <c r="A23" s="347">
        <f t="shared" ca="1" si="6"/>
        <v>0.01</v>
      </c>
      <c r="B23" s="304">
        <f t="shared" ca="1" si="7"/>
        <v>3.3899999999999961</v>
      </c>
      <c r="D23" s="306">
        <f t="shared" ca="1" si="8"/>
        <v>-4.3524778296558733</v>
      </c>
      <c r="E23" s="307">
        <f t="shared" ca="1" si="9"/>
        <v>-26.407818514268357</v>
      </c>
      <c r="F23" s="304">
        <f t="shared" ca="1" si="10"/>
        <v>26.764098003485575</v>
      </c>
      <c r="G23" s="306">
        <f t="shared" ca="1" si="11"/>
        <v>37.969730381739168</v>
      </c>
      <c r="H23" s="307">
        <f t="shared" ca="1" si="12"/>
        <v>144.69636388395173</v>
      </c>
      <c r="I23" s="304">
        <f t="shared" ca="1" si="13"/>
        <v>149.59524774035751</v>
      </c>
      <c r="J23" s="306">
        <f t="shared" ca="1" si="14"/>
        <v>139.3704303954699</v>
      </c>
      <c r="K23" s="307">
        <f t="shared" ca="1" si="15"/>
        <v>598.18071134368802</v>
      </c>
      <c r="L23" s="304">
        <f t="shared" ca="1" si="0"/>
        <v>614.20214937124661</v>
      </c>
      <c r="M23" s="306">
        <f t="shared" ca="1" si="16"/>
        <v>1.314172471009277</v>
      </c>
      <c r="N23" s="304">
        <f t="shared" ca="1" si="17"/>
        <v>75.29653614111011</v>
      </c>
      <c r="P23" s="310">
        <f t="shared" ca="1" si="18"/>
        <v>2</v>
      </c>
      <c r="Q23" s="304">
        <f t="shared" ca="1" si="19"/>
        <v>1.5000000000003951E-3</v>
      </c>
      <c r="R23" s="306">
        <f t="shared" ca="1" si="20"/>
        <v>1.5000000000003951E-4</v>
      </c>
      <c r="S23" s="307">
        <f t="shared" ca="1" si="21"/>
        <v>3.0820004999999995</v>
      </c>
      <c r="T23" s="304">
        <f t="shared" ca="1" si="1"/>
        <v>30.234424904999997</v>
      </c>
      <c r="U23" s="311">
        <f t="shared" ca="1" si="2"/>
        <v>0</v>
      </c>
      <c r="V23" s="306">
        <f t="shared" ca="1" si="3"/>
        <v>1.1538508648734722</v>
      </c>
      <c r="W23" s="304">
        <f t="shared" ca="1" si="4"/>
        <v>52.690028790706776</v>
      </c>
      <c r="Y23" s="314" t="str">
        <f t="shared" ca="1" si="22"/>
        <v/>
      </c>
      <c r="Z23" s="315" t="str">
        <f t="shared" ca="1" si="23"/>
        <v/>
      </c>
      <c r="AA23" s="316" t="str">
        <f t="shared" ca="1" si="24"/>
        <v/>
      </c>
      <c r="AC23" s="310" t="e">
        <f t="shared" ca="1" si="25"/>
        <v>#N/A</v>
      </c>
      <c r="AD23" s="323" t="e">
        <f t="shared" ca="1" si="26"/>
        <v>#N/A</v>
      </c>
      <c r="AE23" s="324">
        <f t="shared" ca="1" si="5"/>
        <v>598.18071134368802</v>
      </c>
      <c r="AG23" s="306">
        <f t="shared" ca="1" si="27"/>
        <v>-26.648170724416207</v>
      </c>
      <c r="AH23" s="304">
        <f t="shared" ca="1" si="28"/>
        <v>-17.159010539370716</v>
      </c>
    </row>
    <row r="24" spans="1:34" x14ac:dyDescent="0.2">
      <c r="A24" s="347">
        <f t="shared" ca="1" si="6"/>
        <v>0.01</v>
      </c>
      <c r="B24" s="304">
        <f t="shared" ca="1" si="7"/>
        <v>3.3999999999999959</v>
      </c>
      <c r="D24" s="306">
        <f t="shared" ca="1" si="8"/>
        <v>-4.3392172687939699</v>
      </c>
      <c r="E24" s="307">
        <f t="shared" ca="1" si="9"/>
        <v>-26.346039486835572</v>
      </c>
      <c r="F24" s="304">
        <f t="shared" ca="1" si="10"/>
        <v>26.700985059501061</v>
      </c>
      <c r="G24" s="306">
        <f t="shared" ca="1" si="11"/>
        <v>37.926338209051231</v>
      </c>
      <c r="H24" s="307">
        <f t="shared" ca="1" si="12"/>
        <v>144.43290348908337</v>
      </c>
      <c r="I24" s="304">
        <f t="shared" ca="1" si="13"/>
        <v>149.32940346842017</v>
      </c>
      <c r="J24" s="306">
        <f t="shared" ca="1" si="14"/>
        <v>139.74991073842384</v>
      </c>
      <c r="K24" s="307">
        <f t="shared" ca="1" si="15"/>
        <v>599.62635768055316</v>
      </c>
      <c r="L24" s="304">
        <f t="shared" ca="1" si="0"/>
        <v>615.69619649356616</v>
      </c>
      <c r="M24" s="306">
        <f t="shared" ca="1" si="16"/>
        <v>1.3140057296278864</v>
      </c>
      <c r="N24" s="304">
        <f t="shared" ca="1" si="17"/>
        <v>75.286982563686252</v>
      </c>
      <c r="P24" s="310">
        <f t="shared" ca="1" si="18"/>
        <v>2</v>
      </c>
      <c r="Q24" s="304">
        <f t="shared" ca="1" si="19"/>
        <v>5.0000000000041678E-4</v>
      </c>
      <c r="R24" s="306">
        <f t="shared" ca="1" si="20"/>
        <v>5.0000000000041676E-5</v>
      </c>
      <c r="S24" s="307">
        <f t="shared" ca="1" si="21"/>
        <v>3.0819999999999994</v>
      </c>
      <c r="T24" s="304">
        <f t="shared" ca="1" si="1"/>
        <v>30.234419999999997</v>
      </c>
      <c r="U24" s="311">
        <f t="shared" ca="1" si="2"/>
        <v>0</v>
      </c>
      <c r="V24" s="306">
        <f t="shared" ca="1" si="3"/>
        <v>1.1536839212125025</v>
      </c>
      <c r="W24" s="304">
        <f t="shared" ca="1" si="4"/>
        <v>52.495328975699429</v>
      </c>
      <c r="Y24" s="314" t="str">
        <f t="shared" ca="1" si="22"/>
        <v/>
      </c>
      <c r="Z24" s="315" t="str">
        <f t="shared" ca="1" si="23"/>
        <v/>
      </c>
      <c r="AA24" s="316" t="str">
        <f t="shared" ca="1" si="24"/>
        <v/>
      </c>
      <c r="AC24" s="310" t="e">
        <f t="shared" ca="1" si="25"/>
        <v>#N/A</v>
      </c>
      <c r="AD24" s="323" t="e">
        <f t="shared" ca="1" si="26"/>
        <v>#N/A</v>
      </c>
      <c r="AE24" s="324">
        <f t="shared" ca="1" si="5"/>
        <v>599.62635768055316</v>
      </c>
      <c r="AG24" s="306">
        <f t="shared" ca="1" si="27"/>
        <v>-26.584634781677792</v>
      </c>
      <c r="AH24" s="304">
        <f t="shared" ca="1" si="28"/>
        <v>-17.095888640722514</v>
      </c>
    </row>
    <row r="25" spans="1:34" x14ac:dyDescent="0.2">
      <c r="A25" s="347">
        <f t="shared" ca="1" si="6"/>
        <v>0.01</v>
      </c>
      <c r="B25" s="304">
        <f t="shared" ca="1" si="7"/>
        <v>3.4099999999999957</v>
      </c>
      <c r="D25" s="306">
        <f t="shared" ca="1" si="8"/>
        <v>-4.3259710689365498</v>
      </c>
      <c r="E25" s="307">
        <f t="shared" ca="1" si="9"/>
        <v>-26.284370883165472</v>
      </c>
      <c r="F25" s="304">
        <f t="shared" ca="1" si="10"/>
        <v>26.637983752774399</v>
      </c>
      <c r="G25" s="306">
        <f t="shared" ca="1" si="11"/>
        <v>37.883078498361868</v>
      </c>
      <c r="H25" s="307">
        <f t="shared" ca="1" si="12"/>
        <v>144.17005978025171</v>
      </c>
      <c r="I25" s="304">
        <f t="shared" ca="1" si="13"/>
        <v>149.06419346561532</v>
      </c>
      <c r="J25" s="306">
        <f t="shared" ca="1" si="14"/>
        <v>140.12895782196091</v>
      </c>
      <c r="K25" s="307">
        <f t="shared" ca="1" si="15"/>
        <v>601.06937249689986</v>
      </c>
      <c r="L25" s="304">
        <f t="shared" ca="1" si="0"/>
        <v>617.18758523975987</v>
      </c>
      <c r="M25" s="306">
        <f t="shared" ca="1" si="16"/>
        <v>1.3138385854482002</v>
      </c>
      <c r="N25" s="304">
        <f t="shared" ca="1" si="17"/>
        <v>75.27740590762005</v>
      </c>
      <c r="P25" s="310">
        <f t="shared" ca="1" si="18"/>
        <v>3</v>
      </c>
      <c r="Q25" s="304">
        <f t="shared" ca="1" si="19"/>
        <v>0</v>
      </c>
      <c r="R25" s="306">
        <f t="shared" ca="1" si="20"/>
        <v>0</v>
      </c>
      <c r="S25" s="307">
        <f t="shared" ca="1" si="21"/>
        <v>3.0819999999999994</v>
      </c>
      <c r="T25" s="304">
        <f t="shared" ca="1" si="1"/>
        <v>30.234419999999997</v>
      </c>
      <c r="U25" s="311">
        <f t="shared" ca="1" si="2"/>
        <v>0</v>
      </c>
      <c r="V25" s="306">
        <f t="shared" ca="1" si="3"/>
        <v>1.1535173048063516</v>
      </c>
      <c r="W25" s="304">
        <f t="shared" ca="1" si="4"/>
        <v>52.301475924825013</v>
      </c>
      <c r="Y25" s="314" t="str">
        <f t="shared" ca="1" si="22"/>
        <v>Fin de propulsion</v>
      </c>
      <c r="Z25" s="315" t="str">
        <f t="shared" ca="1" si="23"/>
        <v/>
      </c>
      <c r="AA25" s="316" t="str">
        <f t="shared" ca="1" si="24"/>
        <v/>
      </c>
      <c r="AC25" s="310" t="e">
        <f t="shared" ca="1" si="25"/>
        <v>#N/A</v>
      </c>
      <c r="AD25" s="323" t="e">
        <f t="shared" ca="1" si="26"/>
        <v>#N/A</v>
      </c>
      <c r="AE25" s="324">
        <f t="shared" ca="1" si="5"/>
        <v>601.06937249689986</v>
      </c>
      <c r="AG25" s="306">
        <f t="shared" ca="1" si="27"/>
        <v>-26.521208502115968</v>
      </c>
      <c r="AH25" s="304">
        <f t="shared" ca="1" si="28"/>
        <v>-17.032877668948554</v>
      </c>
    </row>
    <row r="26" spans="1:34" x14ac:dyDescent="0.2">
      <c r="A26" s="347">
        <f t="shared" ca="1" si="6"/>
        <v>0.01</v>
      </c>
      <c r="B26" s="304">
        <f t="shared" ca="1" si="7"/>
        <v>3.4199999999999955</v>
      </c>
      <c r="D26" s="306">
        <f t="shared" ca="1" si="8"/>
        <v>-4.3127396296645575</v>
      </c>
      <c r="E26" s="307">
        <f t="shared" ca="1" si="9"/>
        <v>-26.222814239800663</v>
      </c>
      <c r="F26" s="304">
        <f t="shared" ca="1" si="10"/>
        <v>26.575095668094434</v>
      </c>
      <c r="G26" s="306">
        <f t="shared" ca="1" si="11"/>
        <v>37.839951102065221</v>
      </c>
      <c r="H26" s="307">
        <f t="shared" ca="1" si="12"/>
        <v>143.90783163785369</v>
      </c>
      <c r="I26" s="304">
        <f t="shared" ca="1" si="13"/>
        <v>148.79961661951796</v>
      </c>
      <c r="J26" s="306">
        <f t="shared" ca="1" si="14"/>
        <v>140.50757296996304</v>
      </c>
      <c r="K26" s="307">
        <f t="shared" ca="1" si="15"/>
        <v>602.50976195399039</v>
      </c>
      <c r="L26" s="304">
        <f t="shared" ca="1" si="0"/>
        <v>618.67632192590304</v>
      </c>
      <c r="M26" s="306">
        <f t="shared" ca="1" si="16"/>
        <v>1.313671037495127</v>
      </c>
      <c r="N26" s="304">
        <f t="shared" ca="1" si="17"/>
        <v>75.267806117042895</v>
      </c>
      <c r="P26" s="310">
        <f t="shared" ca="1" si="18"/>
        <v>3</v>
      </c>
      <c r="Q26" s="304">
        <f t="shared" ca="1" si="19"/>
        <v>0</v>
      </c>
      <c r="R26" s="306">
        <f t="shared" ca="1" si="20"/>
        <v>0</v>
      </c>
      <c r="S26" s="307">
        <f t="shared" ca="1" si="21"/>
        <v>3.0819999999999994</v>
      </c>
      <c r="T26" s="304">
        <f t="shared" ca="1" si="1"/>
        <v>30.234419999999997</v>
      </c>
      <c r="U26" s="311">
        <f t="shared" ca="1" si="2"/>
        <v>0</v>
      </c>
      <c r="V26" s="306">
        <f t="shared" ca="1" si="3"/>
        <v>1.1533510148111548</v>
      </c>
      <c r="W26" s="304">
        <f t="shared" ca="1" si="4"/>
        <v>52.108465949956376</v>
      </c>
      <c r="Y26" s="314" t="str">
        <f t="shared" ca="1" si="22"/>
        <v/>
      </c>
      <c r="Z26" s="315" t="str">
        <f t="shared" ca="1" si="23"/>
        <v/>
      </c>
      <c r="AA26" s="316" t="str">
        <f t="shared" ca="1" si="24"/>
        <v/>
      </c>
      <c r="AC26" s="310" t="e">
        <f t="shared" ca="1" si="25"/>
        <v>#N/A</v>
      </c>
      <c r="AD26" s="323" t="e">
        <f t="shared" ca="1" si="26"/>
        <v>#N/A</v>
      </c>
      <c r="AE26" s="324">
        <f t="shared" ca="1" si="5"/>
        <v>602.50976195399039</v>
      </c>
      <c r="AG26" s="306">
        <f t="shared" ca="1" si="27"/>
        <v>-26.457893467231766</v>
      </c>
      <c r="AH26" s="304">
        <f t="shared" ca="1" si="28"/>
        <v>-16.969979209871845</v>
      </c>
    </row>
    <row r="27" spans="1:34" x14ac:dyDescent="0.2">
      <c r="A27" s="347">
        <f t="shared" ca="1" si="6"/>
        <v>0.01</v>
      </c>
      <c r="B27" s="304">
        <f t="shared" ca="1" si="7"/>
        <v>3.4299999999999953</v>
      </c>
      <c r="D27" s="306">
        <f t="shared" ca="1" si="8"/>
        <v>-4.2995638999577626</v>
      </c>
      <c r="E27" s="307">
        <f t="shared" ca="1" si="9"/>
        <v>-26.16152530092846</v>
      </c>
      <c r="F27" s="304">
        <f t="shared" ca="1" si="10"/>
        <v>26.51248113249569</v>
      </c>
      <c r="G27" s="306">
        <f t="shared" ca="1" si="11"/>
        <v>37.796955463065643</v>
      </c>
      <c r="H27" s="307">
        <f t="shared" ca="1" si="12"/>
        <v>143.64621638484439</v>
      </c>
      <c r="I27" s="304">
        <f t="shared" ca="1" si="13"/>
        <v>148.53567020738993</v>
      </c>
      <c r="J27" s="306">
        <f t="shared" ca="1" si="14"/>
        <v>140.88575750278869</v>
      </c>
      <c r="K27" s="307">
        <f t="shared" ca="1" si="15"/>
        <v>603.94753219410393</v>
      </c>
      <c r="L27" s="304">
        <f t="shared" ca="1" si="0"/>
        <v>620.16241284883006</v>
      </c>
      <c r="M27" s="306">
        <f t="shared" ca="1" si="16"/>
        <v>1.3135030847898639</v>
      </c>
      <c r="N27" s="304">
        <f t="shared" ca="1" si="17"/>
        <v>75.258183135873523</v>
      </c>
      <c r="P27" s="310">
        <f t="shared" ca="1" si="18"/>
        <v>3</v>
      </c>
      <c r="Q27" s="304">
        <f t="shared" ca="1" si="19"/>
        <v>0</v>
      </c>
      <c r="R27" s="306">
        <f t="shared" ca="1" si="20"/>
        <v>0</v>
      </c>
      <c r="S27" s="307">
        <f t="shared" ca="1" si="21"/>
        <v>3.0819999999999994</v>
      </c>
      <c r="T27" s="304">
        <f t="shared" ca="1" si="1"/>
        <v>30.234419999999997</v>
      </c>
      <c r="U27" s="311">
        <f t="shared" ca="1" si="2"/>
        <v>0</v>
      </c>
      <c r="V27" s="306">
        <f t="shared" ca="1" si="3"/>
        <v>1.1531850503859258</v>
      </c>
      <c r="W27" s="304">
        <f t="shared" ca="1" si="4"/>
        <v>51.91629425230763</v>
      </c>
      <c r="Y27" s="314" t="str">
        <f t="shared" ca="1" si="22"/>
        <v/>
      </c>
      <c r="Z27" s="315" t="str">
        <f t="shared" ca="1" si="23"/>
        <v/>
      </c>
      <c r="AA27" s="316" t="str">
        <f t="shared" ca="1" si="24"/>
        <v/>
      </c>
      <c r="AC27" s="310" t="e">
        <f t="shared" ca="1" si="25"/>
        <v>#N/A</v>
      </c>
      <c r="AD27" s="323" t="e">
        <f t="shared" ca="1" si="26"/>
        <v>#N/A</v>
      </c>
      <c r="AE27" s="324">
        <f t="shared" ca="1" si="5"/>
        <v>603.94753219410393</v>
      </c>
      <c r="AG27" s="306">
        <f t="shared" ca="1" si="27"/>
        <v>-26.394850708337749</v>
      </c>
      <c r="AH27" s="304">
        <f t="shared" ca="1" si="28"/>
        <v>-16.907354299142241</v>
      </c>
    </row>
    <row r="28" spans="1:34" x14ac:dyDescent="0.2">
      <c r="A28" s="347">
        <f t="shared" ca="1" si="6"/>
        <v>0.01</v>
      </c>
      <c r="B28" s="304">
        <f t="shared" ca="1" si="7"/>
        <v>3.4399999999999951</v>
      </c>
      <c r="D28" s="306">
        <f t="shared" ca="1" si="8"/>
        <v>-4.2864435595552282</v>
      </c>
      <c r="E28" s="307">
        <f t="shared" ca="1" si="9"/>
        <v>-26.100502542697448</v>
      </c>
      <c r="F28" s="304">
        <f t="shared" ca="1" si="10"/>
        <v>26.450138588873376</v>
      </c>
      <c r="G28" s="306">
        <f t="shared" ca="1" si="11"/>
        <v>37.754091027470089</v>
      </c>
      <c r="H28" s="307">
        <f t="shared" ca="1" si="12"/>
        <v>143.38521135941741</v>
      </c>
      <c r="I28" s="304">
        <f t="shared" ca="1" si="13"/>
        <v>148.27235152210713</v>
      </c>
      <c r="J28" s="306">
        <f t="shared" ca="1" si="14"/>
        <v>141.26351273524136</v>
      </c>
      <c r="K28" s="307">
        <f t="shared" ca="1" si="15"/>
        <v>605.38268933282529</v>
      </c>
      <c r="L28" s="304">
        <f t="shared" ca="1" si="0"/>
        <v>621.64586427816266</v>
      </c>
      <c r="M28" s="306">
        <f t="shared" ca="1" si="16"/>
        <v>1.3133347263498798</v>
      </c>
      <c r="N28" s="304">
        <f t="shared" ca="1" si="17"/>
        <v>75.248536907817027</v>
      </c>
      <c r="P28" s="310">
        <f t="shared" ca="1" si="18"/>
        <v>3</v>
      </c>
      <c r="Q28" s="304">
        <f t="shared" ca="1" si="19"/>
        <v>0</v>
      </c>
      <c r="R28" s="306">
        <f t="shared" ca="1" si="20"/>
        <v>0</v>
      </c>
      <c r="S28" s="307">
        <f t="shared" ca="1" si="21"/>
        <v>3.0819999999999994</v>
      </c>
      <c r="T28" s="304">
        <f t="shared" ca="1" si="1"/>
        <v>30.234419999999997</v>
      </c>
      <c r="U28" s="311">
        <f t="shared" ca="1" si="2"/>
        <v>0</v>
      </c>
      <c r="V28" s="306">
        <f t="shared" ca="1" si="3"/>
        <v>1.1530194106934375</v>
      </c>
      <c r="W28" s="304">
        <f t="shared" ca="1" si="4"/>
        <v>51.724956067613029</v>
      </c>
      <c r="Y28" s="314" t="str">
        <f t="shared" ca="1" si="22"/>
        <v/>
      </c>
      <c r="Z28" s="315" t="str">
        <f t="shared" ca="1" si="23"/>
        <v/>
      </c>
      <c r="AA28" s="316" t="str">
        <f t="shared" ca="1" si="24"/>
        <v/>
      </c>
      <c r="AC28" s="310" t="e">
        <f t="shared" ca="1" si="25"/>
        <v>#N/A</v>
      </c>
      <c r="AD28" s="323" t="e">
        <f t="shared" ca="1" si="26"/>
        <v>#N/A</v>
      </c>
      <c r="AE28" s="324">
        <f t="shared" ca="1" si="5"/>
        <v>605.38268933282529</v>
      </c>
      <c r="AG28" s="306">
        <f t="shared" ca="1" si="27"/>
        <v>-26.332078664040392</v>
      </c>
      <c r="AH28" s="304">
        <f t="shared" ca="1" si="28"/>
        <v>-16.845001379723438</v>
      </c>
    </row>
    <row r="29" spans="1:34" x14ac:dyDescent="0.2">
      <c r="A29" s="347">
        <f t="shared" ca="1" si="6"/>
        <v>0.01</v>
      </c>
      <c r="B29" s="304">
        <f t="shared" ca="1" si="7"/>
        <v>3.4499999999999948</v>
      </c>
      <c r="D29" s="306">
        <f t="shared" ca="1" si="8"/>
        <v>-4.273378290496618</v>
      </c>
      <c r="E29" s="307">
        <f t="shared" ca="1" si="9"/>
        <v>-26.039744452217661</v>
      </c>
      <c r="F29" s="304">
        <f t="shared" ca="1" si="10"/>
        <v>26.388066491323084</v>
      </c>
      <c r="G29" s="306">
        <f t="shared" ca="1" si="11"/>
        <v>37.711357244565122</v>
      </c>
      <c r="H29" s="307">
        <f t="shared" ca="1" si="12"/>
        <v>143.12481391489524</v>
      </c>
      <c r="I29" s="304">
        <f t="shared" ca="1" si="13"/>
        <v>148.00965787204768</v>
      </c>
      <c r="J29" s="306">
        <f t="shared" ca="1" si="14"/>
        <v>141.64083997660154</v>
      </c>
      <c r="K29" s="307">
        <f t="shared" ca="1" si="15"/>
        <v>606.81523945919685</v>
      </c>
      <c r="L29" s="304">
        <f t="shared" ca="1" si="0"/>
        <v>623.12668245646455</v>
      </c>
      <c r="M29" s="306">
        <f t="shared" ca="1" si="16"/>
        <v>1.3131659611889017</v>
      </c>
      <c r="N29" s="304">
        <f t="shared" ca="1" si="17"/>
        <v>75.238867376364126</v>
      </c>
      <c r="P29" s="310">
        <f t="shared" ca="1" si="18"/>
        <v>3</v>
      </c>
      <c r="Q29" s="304">
        <f t="shared" ca="1" si="19"/>
        <v>0</v>
      </c>
      <c r="R29" s="306">
        <f t="shared" ca="1" si="20"/>
        <v>0</v>
      </c>
      <c r="S29" s="307">
        <f t="shared" ca="1" si="21"/>
        <v>3.0819999999999994</v>
      </c>
      <c r="T29" s="304">
        <f t="shared" ca="1" si="1"/>
        <v>30.234419999999997</v>
      </c>
      <c r="U29" s="311">
        <f t="shared" ca="1" si="2"/>
        <v>0</v>
      </c>
      <c r="V29" s="306">
        <f t="shared" ca="1" si="3"/>
        <v>1.1528540949002053</v>
      </c>
      <c r="W29" s="304">
        <f t="shared" ca="1" si="4"/>
        <v>51.534446665829101</v>
      </c>
      <c r="Y29" s="314" t="str">
        <f t="shared" ca="1" si="22"/>
        <v/>
      </c>
      <c r="Z29" s="315" t="str">
        <f t="shared" ca="1" si="23"/>
        <v/>
      </c>
      <c r="AA29" s="316" t="str">
        <f t="shared" ca="1" si="24"/>
        <v/>
      </c>
      <c r="AC29" s="310" t="e">
        <f t="shared" ca="1" si="25"/>
        <v>#N/A</v>
      </c>
      <c r="AD29" s="323" t="e">
        <f t="shared" ca="1" si="26"/>
        <v>#N/A</v>
      </c>
      <c r="AE29" s="324">
        <f t="shared" ca="1" si="5"/>
        <v>606.81523945919685</v>
      </c>
      <c r="AG29" s="306">
        <f t="shared" ca="1" si="27"/>
        <v>-26.269575784126722</v>
      </c>
      <c r="AH29" s="304">
        <f t="shared" ca="1" si="28"/>
        <v>-16.782918905779702</v>
      </c>
    </row>
    <row r="30" spans="1:34" x14ac:dyDescent="0.2">
      <c r="A30" s="347">
        <f t="shared" ca="1" si="6"/>
        <v>0.01</v>
      </c>
      <c r="B30" s="304">
        <f t="shared" ca="1" si="7"/>
        <v>3.4599999999999946</v>
      </c>
      <c r="D30" s="306">
        <f t="shared" ca="1" si="8"/>
        <v>-4.2603677771023198</v>
      </c>
      <c r="E30" s="307">
        <f t="shared" ca="1" si="9"/>
        <v>-25.979249527465988</v>
      </c>
      <c r="F30" s="304">
        <f t="shared" ca="1" si="10"/>
        <v>26.32626330504414</v>
      </c>
      <c r="G30" s="306">
        <f t="shared" ca="1" si="11"/>
        <v>37.668753566794095</v>
      </c>
      <c r="H30" s="307">
        <f t="shared" ca="1" si="12"/>
        <v>142.86502141962058</v>
      </c>
      <c r="I30" s="304">
        <f t="shared" ca="1" si="13"/>
        <v>147.74758658098111</v>
      </c>
      <c r="J30" s="306">
        <f t="shared" ca="1" si="14"/>
        <v>142.01774053065833</v>
      </c>
      <c r="K30" s="307">
        <f t="shared" ca="1" si="15"/>
        <v>608.24518863586945</v>
      </c>
      <c r="L30" s="304">
        <f t="shared" ca="1" si="0"/>
        <v>624.60487359939623</v>
      </c>
      <c r="M30" s="306">
        <f t="shared" ca="1" si="16"/>
        <v>1.3129967883168967</v>
      </c>
      <c r="N30" s="304">
        <f t="shared" ca="1" si="17"/>
        <v>75.229174484790136</v>
      </c>
      <c r="P30" s="310">
        <f t="shared" ca="1" si="18"/>
        <v>3</v>
      </c>
      <c r="Q30" s="304">
        <f t="shared" ca="1" si="19"/>
        <v>0</v>
      </c>
      <c r="R30" s="306">
        <f t="shared" ca="1" si="20"/>
        <v>0</v>
      </c>
      <c r="S30" s="307">
        <f t="shared" ca="1" si="21"/>
        <v>3.0819999999999994</v>
      </c>
      <c r="T30" s="304">
        <f t="shared" ca="1" si="1"/>
        <v>30.234419999999997</v>
      </c>
      <c r="U30" s="311">
        <f t="shared" ca="1" si="2"/>
        <v>0</v>
      </c>
      <c r="V30" s="306">
        <f t="shared" ca="1" si="3"/>
        <v>1.1526891021764616</v>
      </c>
      <c r="W30" s="304">
        <f t="shared" ca="1" si="4"/>
        <v>51.344761350839399</v>
      </c>
      <c r="Y30" s="314" t="str">
        <f t="shared" ca="1" si="22"/>
        <v/>
      </c>
      <c r="Z30" s="315" t="str">
        <f t="shared" ca="1" si="23"/>
        <v/>
      </c>
      <c r="AA30" s="316" t="str">
        <f t="shared" ca="1" si="24"/>
        <v/>
      </c>
      <c r="AC30" s="310" t="e">
        <f t="shared" ca="1" si="25"/>
        <v>#N/A</v>
      </c>
      <c r="AD30" s="323" t="e">
        <f t="shared" ca="1" si="26"/>
        <v>#N/A</v>
      </c>
      <c r="AE30" s="324">
        <f t="shared" ca="1" si="5"/>
        <v>608.24518863586945</v>
      </c>
      <c r="AG30" s="306">
        <f t="shared" ca="1" si="27"/>
        <v>-26.207340529467537</v>
      </c>
      <c r="AH30" s="304">
        <f t="shared" ca="1" si="28"/>
        <v>-16.721105342579204</v>
      </c>
    </row>
    <row r="31" spans="1:34" x14ac:dyDescent="0.2">
      <c r="A31" s="347">
        <f t="shared" ca="1" si="6"/>
        <v>0.01</v>
      </c>
      <c r="B31" s="304">
        <f t="shared" ca="1" si="7"/>
        <v>3.4699999999999944</v>
      </c>
      <c r="D31" s="306">
        <f t="shared" ca="1" si="8"/>
        <v>-4.2474117059537955</v>
      </c>
      <c r="E31" s="307">
        <f t="shared" ca="1" si="9"/>
        <v>-25.919016277192426</v>
      </c>
      <c r="F31" s="304">
        <f t="shared" ca="1" si="10"/>
        <v>26.264727506243794</v>
      </c>
      <c r="G31" s="306">
        <f t="shared" ca="1" si="11"/>
        <v>37.626279449734554</v>
      </c>
      <c r="H31" s="307">
        <f t="shared" ca="1" si="12"/>
        <v>142.60583125684866</v>
      </c>
      <c r="I31" s="304">
        <f t="shared" ca="1" si="13"/>
        <v>147.48613498795848</v>
      </c>
      <c r="J31" s="306">
        <f t="shared" ca="1" si="14"/>
        <v>142.39421569574097</v>
      </c>
      <c r="K31" s="307">
        <f t="shared" ca="1" si="15"/>
        <v>609.67254289925177</v>
      </c>
      <c r="L31" s="304">
        <f t="shared" ca="1" si="0"/>
        <v>626.08044389586644</v>
      </c>
      <c r="M31" s="306">
        <f t="shared" ca="1" si="16"/>
        <v>1.3128272067400577</v>
      </c>
      <c r="N31" s="304">
        <f t="shared" ca="1" si="17"/>
        <v>75.219458176154092</v>
      </c>
      <c r="P31" s="310">
        <f t="shared" ca="1" si="18"/>
        <v>3</v>
      </c>
      <c r="Q31" s="304">
        <f t="shared" ca="1" si="19"/>
        <v>0</v>
      </c>
      <c r="R31" s="306">
        <f t="shared" ca="1" si="20"/>
        <v>0</v>
      </c>
      <c r="S31" s="307">
        <f t="shared" ca="1" si="21"/>
        <v>3.0819999999999994</v>
      </c>
      <c r="T31" s="304">
        <f t="shared" ca="1" si="1"/>
        <v>30.234419999999997</v>
      </c>
      <c r="U31" s="311">
        <f t="shared" ca="1" si="2"/>
        <v>0</v>
      </c>
      <c r="V31" s="306">
        <f t="shared" ca="1" si="3"/>
        <v>1.1525244316961363</v>
      </c>
      <c r="W31" s="304">
        <f t="shared" ca="1" si="4"/>
        <v>51.155895460162526</v>
      </c>
      <c r="Y31" s="314" t="str">
        <f t="shared" ca="1" si="22"/>
        <v/>
      </c>
      <c r="Z31" s="315" t="str">
        <f t="shared" ca="1" si="23"/>
        <v/>
      </c>
      <c r="AA31" s="316" t="str">
        <f t="shared" ca="1" si="24"/>
        <v/>
      </c>
      <c r="AC31" s="310" t="e">
        <f t="shared" ca="1" si="25"/>
        <v>#N/A</v>
      </c>
      <c r="AD31" s="323" t="e">
        <f t="shared" ca="1" si="26"/>
        <v>#N/A</v>
      </c>
      <c r="AE31" s="324">
        <f t="shared" ca="1" si="5"/>
        <v>609.67254289925177</v>
      </c>
      <c r="AG31" s="306">
        <f t="shared" ca="1" si="27"/>
        <v>-26.145371371921527</v>
      </c>
      <c r="AH31" s="304">
        <f t="shared" ca="1" si="28"/>
        <v>-16.65955916639825</v>
      </c>
    </row>
    <row r="32" spans="1:34" x14ac:dyDescent="0.2">
      <c r="A32" s="347">
        <f t="shared" ca="1" si="6"/>
        <v>0.01</v>
      </c>
      <c r="B32" s="304">
        <f t="shared" ca="1" si="7"/>
        <v>3.4799999999999942</v>
      </c>
      <c r="D32" s="306">
        <f t="shared" ca="1" si="8"/>
        <v>-4.234509765874094</v>
      </c>
      <c r="E32" s="307">
        <f t="shared" ca="1" si="9"/>
        <v>-25.859043220827374</v>
      </c>
      <c r="F32" s="304">
        <f t="shared" ca="1" si="10"/>
        <v>26.20345758204251</v>
      </c>
      <c r="G32" s="306">
        <f t="shared" ca="1" si="11"/>
        <v>37.583934352075815</v>
      </c>
      <c r="H32" s="307">
        <f t="shared" ca="1" si="12"/>
        <v>142.34724082464038</v>
      </c>
      <c r="I32" s="304">
        <f t="shared" ca="1" si="13"/>
        <v>147.22530044720338</v>
      </c>
      <c r="J32" s="306">
        <f t="shared" ca="1" si="14"/>
        <v>142.77026676475003</v>
      </c>
      <c r="K32" s="307">
        <f t="shared" ca="1" si="15"/>
        <v>611.09730825965926</v>
      </c>
      <c r="L32" s="304">
        <f t="shared" ca="1" si="0"/>
        <v>627.55339950818438</v>
      </c>
      <c r="M32" s="306">
        <f t="shared" ca="1" si="16"/>
        <v>1.3126572154607872</v>
      </c>
      <c r="N32" s="304">
        <f t="shared" ca="1" si="17"/>
        <v>75.209718393297862</v>
      </c>
      <c r="P32" s="310">
        <f t="shared" ca="1" si="18"/>
        <v>3</v>
      </c>
      <c r="Q32" s="304">
        <f t="shared" ca="1" si="19"/>
        <v>0</v>
      </c>
      <c r="R32" s="306">
        <f t="shared" ca="1" si="20"/>
        <v>0</v>
      </c>
      <c r="S32" s="307">
        <f t="shared" ca="1" si="21"/>
        <v>3.0819999999999994</v>
      </c>
      <c r="T32" s="304">
        <f t="shared" ca="1" si="1"/>
        <v>30.234419999999997</v>
      </c>
      <c r="U32" s="311">
        <f t="shared" ca="1" si="2"/>
        <v>0</v>
      </c>
      <c r="V32" s="306">
        <f t="shared" ca="1" si="3"/>
        <v>1.1523600826368334</v>
      </c>
      <c r="W32" s="304">
        <f t="shared" ca="1" si="4"/>
        <v>50.967844364662845</v>
      </c>
      <c r="Y32" s="314" t="str">
        <f t="shared" ca="1" si="22"/>
        <v/>
      </c>
      <c r="Z32" s="315" t="str">
        <f t="shared" ca="1" si="23"/>
        <v/>
      </c>
      <c r="AA32" s="316" t="str">
        <f t="shared" ca="1" si="24"/>
        <v/>
      </c>
      <c r="AC32" s="310" t="e">
        <f t="shared" ca="1" si="25"/>
        <v>#N/A</v>
      </c>
      <c r="AD32" s="323" t="e">
        <f t="shared" ca="1" si="26"/>
        <v>#N/A</v>
      </c>
      <c r="AE32" s="324">
        <f t="shared" ca="1" si="5"/>
        <v>611.09730825965926</v>
      </c>
      <c r="AG32" s="306">
        <f t="shared" ca="1" si="27"/>
        <v>-26.083666794240425</v>
      </c>
      <c r="AH32" s="304">
        <f t="shared" ca="1" si="28"/>
        <v>-16.598278864426522</v>
      </c>
    </row>
    <row r="33" spans="1:34" x14ac:dyDescent="0.2">
      <c r="A33" s="347">
        <f t="shared" ca="1" si="6"/>
        <v>0.01</v>
      </c>
      <c r="B33" s="304">
        <f t="shared" ca="1" si="7"/>
        <v>3.489999999999994</v>
      </c>
      <c r="D33" s="306">
        <f t="shared" ca="1" si="8"/>
        <v>-4.2216616479085678</v>
      </c>
      <c r="E33" s="307">
        <f t="shared" ca="1" si="9"/>
        <v>-25.799328888389734</v>
      </c>
      <c r="F33" s="304">
        <f t="shared" ca="1" si="10"/>
        <v>26.142452030380074</v>
      </c>
      <c r="G33" s="306">
        <f t="shared" ca="1" si="11"/>
        <v>37.541717735596727</v>
      </c>
      <c r="H33" s="307">
        <f t="shared" ca="1" si="12"/>
        <v>142.08924753575647</v>
      </c>
      <c r="I33" s="304">
        <f t="shared" ca="1" si="13"/>
        <v>146.96508032800409</v>
      </c>
      <c r="J33" s="306">
        <f t="shared" ca="1" si="14"/>
        <v>143.14589502518839</v>
      </c>
      <c r="K33" s="307">
        <f t="shared" ca="1" si="15"/>
        <v>612.51949070146122</v>
      </c>
      <c r="L33" s="304">
        <f t="shared" ca="1" si="0"/>
        <v>629.02374657220992</v>
      </c>
      <c r="M33" s="306">
        <f t="shared" ca="1" si="16"/>
        <v>1.3124868134776808</v>
      </c>
      <c r="N33" s="304">
        <f t="shared" ca="1" si="17"/>
        <v>75.199955078845207</v>
      </c>
      <c r="P33" s="310">
        <f t="shared" ca="1" si="18"/>
        <v>3</v>
      </c>
      <c r="Q33" s="304">
        <f t="shared" ca="1" si="19"/>
        <v>0</v>
      </c>
      <c r="R33" s="306">
        <f t="shared" ca="1" si="20"/>
        <v>0</v>
      </c>
      <c r="S33" s="307">
        <f t="shared" ca="1" si="21"/>
        <v>3.0819999999999994</v>
      </c>
      <c r="T33" s="304">
        <f t="shared" ca="1" si="1"/>
        <v>30.234419999999997</v>
      </c>
      <c r="U33" s="311">
        <f t="shared" ca="1" si="2"/>
        <v>0</v>
      </c>
      <c r="V33" s="306">
        <f t="shared" ca="1" si="3"/>
        <v>1.1521960541798126</v>
      </c>
      <c r="W33" s="304">
        <f t="shared" ca="1" si="4"/>
        <v>50.780603468264403</v>
      </c>
      <c r="Y33" s="314" t="str">
        <f t="shared" ca="1" si="22"/>
        <v/>
      </c>
      <c r="Z33" s="315" t="str">
        <f t="shared" ca="1" si="23"/>
        <v/>
      </c>
      <c r="AA33" s="316" t="str">
        <f t="shared" ca="1" si="24"/>
        <v/>
      </c>
      <c r="AC33" s="310" t="e">
        <f t="shared" ca="1" si="25"/>
        <v>#N/A</v>
      </c>
      <c r="AD33" s="323" t="e">
        <f t="shared" ca="1" si="26"/>
        <v>#N/A</v>
      </c>
      <c r="AE33" s="324">
        <f t="shared" ca="1" si="5"/>
        <v>612.51949070146122</v>
      </c>
      <c r="AG33" s="306">
        <f t="shared" ca="1" si="27"/>
        <v>-26.022225289975019</v>
      </c>
      <c r="AH33" s="304">
        <f t="shared" ca="1" si="28"/>
        <v>-16.537262934673215</v>
      </c>
    </row>
    <row r="34" spans="1:34" x14ac:dyDescent="0.2">
      <c r="A34" s="347">
        <f t="shared" ca="1" si="6"/>
        <v>0.01</v>
      </c>
      <c r="B34" s="304">
        <f t="shared" ca="1" si="7"/>
        <v>3.4999999999999938</v>
      </c>
      <c r="D34" s="306">
        <f t="shared" ca="1" si="8"/>
        <v>-4.2088670453058254</v>
      </c>
      <c r="E34" s="307">
        <f t="shared" ca="1" si="9"/>
        <v>-25.739871820396111</v>
      </c>
      <c r="F34" s="304">
        <f t="shared" ca="1" si="10"/>
        <v>26.081709359922773</v>
      </c>
      <c r="G34" s="306">
        <f t="shared" ca="1" si="11"/>
        <v>37.499629065143665</v>
      </c>
      <c r="H34" s="307">
        <f t="shared" ca="1" si="12"/>
        <v>141.8318488175525</v>
      </c>
      <c r="I34" s="304">
        <f t="shared" ca="1" si="13"/>
        <v>146.7054720146063</v>
      </c>
      <c r="J34" s="306">
        <f t="shared" ca="1" si="14"/>
        <v>143.52110175919211</v>
      </c>
      <c r="K34" s="307">
        <f t="shared" ca="1" si="15"/>
        <v>613.93909618322778</v>
      </c>
      <c r="L34" s="304">
        <f t="shared" ca="1" si="0"/>
        <v>630.49149119750302</v>
      </c>
      <c r="M34" s="306">
        <f t="shared" ca="1" si="16"/>
        <v>1.3123159997855118</v>
      </c>
      <c r="N34" s="304">
        <f t="shared" ca="1" si="17"/>
        <v>75.190168175200881</v>
      </c>
      <c r="P34" s="310">
        <f t="shared" ca="1" si="18"/>
        <v>3</v>
      </c>
      <c r="Q34" s="304">
        <f t="shared" ca="1" si="19"/>
        <v>0</v>
      </c>
      <c r="R34" s="306">
        <f t="shared" ca="1" si="20"/>
        <v>0</v>
      </c>
      <c r="S34" s="307">
        <f t="shared" ca="1" si="21"/>
        <v>3.0819999999999994</v>
      </c>
      <c r="T34" s="304">
        <f t="shared" ca="1" si="1"/>
        <v>30.234419999999997</v>
      </c>
      <c r="U34" s="311">
        <f t="shared" ca="1" si="2"/>
        <v>0</v>
      </c>
      <c r="V34" s="306">
        <f t="shared" ca="1" si="3"/>
        <v>1.1520323455099657</v>
      </c>
      <c r="W34" s="304">
        <f t="shared" ca="1" si="4"/>
        <v>50.594168207667337</v>
      </c>
      <c r="Y34" s="314" t="str">
        <f t="shared" ca="1" si="22"/>
        <v/>
      </c>
      <c r="Z34" s="315" t="str">
        <f t="shared" ca="1" si="23"/>
        <v/>
      </c>
      <c r="AA34" s="316" t="str">
        <f t="shared" ca="1" si="24"/>
        <v/>
      </c>
      <c r="AC34" s="310" t="e">
        <f t="shared" ca="1" si="25"/>
        <v>#N/A</v>
      </c>
      <c r="AD34" s="323" t="e">
        <f t="shared" ca="1" si="26"/>
        <v>#N/A</v>
      </c>
      <c r="AE34" s="324">
        <f t="shared" ca="1" si="5"/>
        <v>613.93909618322778</v>
      </c>
      <c r="AG34" s="306">
        <f t="shared" ca="1" si="27"/>
        <v>-25.961045363382262</v>
      </c>
      <c r="AH34" s="304">
        <f t="shared" ca="1" si="28"/>
        <v>-16.47650988587424</v>
      </c>
    </row>
    <row r="35" spans="1:34" x14ac:dyDescent="0.2">
      <c r="A35" s="347">
        <f t="shared" ca="1" si="6"/>
        <v>0.01</v>
      </c>
      <c r="B35" s="304">
        <f t="shared" ca="1" si="7"/>
        <v>3.5099999999999936</v>
      </c>
      <c r="D35" s="306">
        <f t="shared" ca="1" si="8"/>
        <v>-4.1961256534988012</v>
      </c>
      <c r="E35" s="307">
        <f t="shared" ca="1" si="9"/>
        <v>-25.68067056777074</v>
      </c>
      <c r="F35" s="304">
        <f t="shared" ca="1" si="10"/>
        <v>26.021228089971409</v>
      </c>
      <c r="G35" s="306">
        <f t="shared" ca="1" si="11"/>
        <v>37.457667808608676</v>
      </c>
      <c r="H35" s="307">
        <f t="shared" ca="1" si="12"/>
        <v>141.57504211187478</v>
      </c>
      <c r="I35" s="304">
        <f t="shared" ca="1" si="13"/>
        <v>146.4464729061072</v>
      </c>
      <c r="J35" s="306">
        <f t="shared" ca="1" si="14"/>
        <v>143.89588824356088</v>
      </c>
      <c r="K35" s="307">
        <f t="shared" ca="1" si="15"/>
        <v>615.35613063787491</v>
      </c>
      <c r="L35" s="304">
        <f t="shared" ca="1" si="0"/>
        <v>631.95663946747231</v>
      </c>
      <c r="M35" s="306">
        <f t="shared" ca="1" si="16"/>
        <v>1.3121447733752141</v>
      </c>
      <c r="N35" s="304">
        <f t="shared" ca="1" si="17"/>
        <v>75.180357624549643</v>
      </c>
      <c r="P35" s="310">
        <f t="shared" ca="1" si="18"/>
        <v>3</v>
      </c>
      <c r="Q35" s="304">
        <f t="shared" ca="1" si="19"/>
        <v>0</v>
      </c>
      <c r="R35" s="306">
        <f t="shared" ca="1" si="20"/>
        <v>0</v>
      </c>
      <c r="S35" s="307">
        <f t="shared" ca="1" si="21"/>
        <v>3.0819999999999994</v>
      </c>
      <c r="T35" s="304">
        <f t="shared" ca="1" si="1"/>
        <v>30.234419999999997</v>
      </c>
      <c r="U35" s="311">
        <f t="shared" ca="1" si="2"/>
        <v>0</v>
      </c>
      <c r="V35" s="306">
        <f t="shared" ca="1" si="3"/>
        <v>1.1518689558157953</v>
      </c>
      <c r="W35" s="304">
        <f t="shared" ca="1" si="4"/>
        <v>50.408534052067509</v>
      </c>
      <c r="Y35" s="314" t="str">
        <f t="shared" ca="1" si="22"/>
        <v/>
      </c>
      <c r="Z35" s="315" t="str">
        <f t="shared" ca="1" si="23"/>
        <v/>
      </c>
      <c r="AA35" s="316" t="str">
        <f t="shared" ca="1" si="24"/>
        <v/>
      </c>
      <c r="AC35" s="310" t="e">
        <f t="shared" ca="1" si="25"/>
        <v>#N/A</v>
      </c>
      <c r="AD35" s="323" t="e">
        <f t="shared" ca="1" si="26"/>
        <v>#N/A</v>
      </c>
      <c r="AE35" s="324">
        <f t="shared" ca="1" si="5"/>
        <v>615.35613063787491</v>
      </c>
      <c r="AG35" s="306">
        <f t="shared" ca="1" si="27"/>
        <v>-25.900125529333106</v>
      </c>
      <c r="AH35" s="304">
        <f t="shared" ca="1" si="28"/>
        <v>-16.416018237400177</v>
      </c>
    </row>
    <row r="36" spans="1:34" x14ac:dyDescent="0.2">
      <c r="A36" s="347">
        <f t="shared" ca="1" si="6"/>
        <v>0.01</v>
      </c>
      <c r="B36" s="304">
        <f t="shared" ca="1" si="7"/>
        <v>3.5199999999999934</v>
      </c>
      <c r="D36" s="306">
        <f t="shared" ca="1" si="8"/>
        <v>-4.1834371700860924</v>
      </c>
      <c r="E36" s="307">
        <f t="shared" ca="1" si="9"/>
        <v>-25.621723691756447</v>
      </c>
      <c r="F36" s="304">
        <f t="shared" ca="1" si="10"/>
        <v>25.961006750370284</v>
      </c>
      <c r="G36" s="306">
        <f t="shared" ca="1" si="11"/>
        <v>37.415833436907818</v>
      </c>
      <c r="H36" s="307">
        <f t="shared" ca="1" si="12"/>
        <v>141.31882487495722</v>
      </c>
      <c r="I36" s="304">
        <f t="shared" ca="1" si="13"/>
        <v>146.18808041635015</v>
      </c>
      <c r="J36" s="306">
        <f t="shared" ca="1" si="14"/>
        <v>144.27025574978845</v>
      </c>
      <c r="K36" s="307">
        <f t="shared" ca="1" si="15"/>
        <v>616.77059997280912</v>
      </c>
      <c r="L36" s="304">
        <f t="shared" ca="1" si="0"/>
        <v>633.41919743952212</v>
      </c>
      <c r="M36" s="306">
        <f t="shared" ca="1" si="16"/>
        <v>1.3119731332338669</v>
      </c>
      <c r="N36" s="304">
        <f t="shared" ca="1" si="17"/>
        <v>75.170523368855413</v>
      </c>
      <c r="P36" s="310">
        <f t="shared" ca="1" si="18"/>
        <v>3</v>
      </c>
      <c r="Q36" s="304">
        <f t="shared" ca="1" si="19"/>
        <v>0</v>
      </c>
      <c r="R36" s="306">
        <f t="shared" ca="1" si="20"/>
        <v>0</v>
      </c>
      <c r="S36" s="307">
        <f t="shared" ca="1" si="21"/>
        <v>3.0819999999999994</v>
      </c>
      <c r="T36" s="304">
        <f t="shared" ca="1" si="1"/>
        <v>30.234419999999997</v>
      </c>
      <c r="U36" s="311">
        <f t="shared" ca="1" si="2"/>
        <v>0</v>
      </c>
      <c r="V36" s="306">
        <f t="shared" ca="1" si="3"/>
        <v>1.1517058842893961</v>
      </c>
      <c r="W36" s="304">
        <f t="shared" ca="1" si="4"/>
        <v>50.223696502878674</v>
      </c>
      <c r="Y36" s="314" t="str">
        <f t="shared" ca="1" si="22"/>
        <v/>
      </c>
      <c r="Z36" s="315" t="str">
        <f t="shared" ca="1" si="23"/>
        <v/>
      </c>
      <c r="AA36" s="316" t="str">
        <f t="shared" ca="1" si="24"/>
        <v/>
      </c>
      <c r="AC36" s="310" t="e">
        <f t="shared" ca="1" si="25"/>
        <v>#N/A</v>
      </c>
      <c r="AD36" s="323" t="e">
        <f t="shared" ca="1" si="26"/>
        <v>#N/A</v>
      </c>
      <c r="AE36" s="324">
        <f t="shared" ca="1" si="5"/>
        <v>616.77059997280912</v>
      </c>
      <c r="AG36" s="306">
        <f t="shared" ca="1" si="27"/>
        <v>-25.839464313221448</v>
      </c>
      <c r="AH36" s="304">
        <f t="shared" ca="1" si="28"/>
        <v>-16.355786519165321</v>
      </c>
    </row>
    <row r="37" spans="1:34" x14ac:dyDescent="0.2">
      <c r="A37" s="347">
        <f t="shared" ca="1" si="6"/>
        <v>0.01</v>
      </c>
      <c r="B37" s="304">
        <f t="shared" ca="1" si="7"/>
        <v>3.5299999999999931</v>
      </c>
      <c r="D37" s="306">
        <f t="shared" ca="1" si="8"/>
        <v>-4.1708012948134137</v>
      </c>
      <c r="E37" s="307">
        <f t="shared" ca="1" si="9"/>
        <v>-25.563029763826442</v>
      </c>
      <c r="F37" s="304">
        <f t="shared" ca="1" si="10"/>
        <v>25.901043881417095</v>
      </c>
      <c r="G37" s="306">
        <f t="shared" ca="1" si="11"/>
        <v>37.374125423959683</v>
      </c>
      <c r="H37" s="307">
        <f t="shared" ca="1" si="12"/>
        <v>141.06319457731894</v>
      </c>
      <c r="I37" s="304">
        <f t="shared" ca="1" si="13"/>
        <v>145.9302919738202</v>
      </c>
      <c r="J37" s="306">
        <f t="shared" ca="1" si="14"/>
        <v>144.64420554409278</v>
      </c>
      <c r="K37" s="307">
        <f t="shared" ca="1" si="15"/>
        <v>618.18251007007052</v>
      </c>
      <c r="L37" s="304">
        <f t="shared" ca="1" si="0"/>
        <v>634.87917114519871</v>
      </c>
      <c r="M37" s="306">
        <f t="shared" ca="1" si="16"/>
        <v>1.3118010783446779</v>
      </c>
      <c r="N37" s="304">
        <f t="shared" ca="1" si="17"/>
        <v>75.160665349860295</v>
      </c>
      <c r="P37" s="310">
        <f t="shared" ca="1" si="18"/>
        <v>3</v>
      </c>
      <c r="Q37" s="304">
        <f t="shared" ca="1" si="19"/>
        <v>0</v>
      </c>
      <c r="R37" s="306">
        <f t="shared" ca="1" si="20"/>
        <v>0</v>
      </c>
      <c r="S37" s="307">
        <f t="shared" ca="1" si="21"/>
        <v>3.0819999999999994</v>
      </c>
      <c r="T37" s="304">
        <f t="shared" ca="1" si="1"/>
        <v>30.234419999999997</v>
      </c>
      <c r="U37" s="311">
        <f t="shared" ca="1" si="2"/>
        <v>0</v>
      </c>
      <c r="V37" s="306">
        <f t="shared" ca="1" si="3"/>
        <v>1.1515431301264329</v>
      </c>
      <c r="W37" s="304">
        <f t="shared" ca="1" si="4"/>
        <v>50.039651093457444</v>
      </c>
      <c r="Y37" s="314" t="str">
        <f t="shared" ca="1" si="22"/>
        <v/>
      </c>
      <c r="Z37" s="315" t="str">
        <f t="shared" ca="1" si="23"/>
        <v/>
      </c>
      <c r="AA37" s="316" t="str">
        <f t="shared" ca="1" si="24"/>
        <v/>
      </c>
      <c r="AC37" s="310" t="e">
        <f t="shared" ca="1" si="25"/>
        <v>#N/A</v>
      </c>
      <c r="AD37" s="323" t="e">
        <f t="shared" ca="1" si="26"/>
        <v>#N/A</v>
      </c>
      <c r="AE37" s="324">
        <f t="shared" ca="1" si="5"/>
        <v>618.18251007007052</v>
      </c>
      <c r="AG37" s="306">
        <f t="shared" ca="1" si="27"/>
        <v>-25.779060250873876</v>
      </c>
      <c r="AH37" s="304">
        <f t="shared" ca="1" si="28"/>
        <v>-16.295813271537536</v>
      </c>
    </row>
    <row r="38" spans="1:34" x14ac:dyDescent="0.2">
      <c r="A38" s="347">
        <f t="shared" ca="1" si="6"/>
        <v>0.01</v>
      </c>
      <c r="B38" s="304">
        <f t="shared" ca="1" si="7"/>
        <v>3.5399999999999929</v>
      </c>
      <c r="D38" s="306">
        <f t="shared" ca="1" si="8"/>
        <v>-4.1582177295552798</v>
      </c>
      <c r="E38" s="307">
        <f t="shared" ca="1" si="9"/>
        <v>-25.504587365596961</v>
      </c>
      <c r="F38" s="304">
        <f t="shared" ca="1" si="10"/>
        <v>25.841338033773638</v>
      </c>
      <c r="G38" s="306">
        <f t="shared" ca="1" si="11"/>
        <v>37.33254324666413</v>
      </c>
      <c r="H38" s="307">
        <f t="shared" ca="1" si="12"/>
        <v>140.80814870366297</v>
      </c>
      <c r="I38" s="304">
        <f t="shared" ca="1" si="13"/>
        <v>145.67310502154101</v>
      </c>
      <c r="J38" s="306">
        <f t="shared" ca="1" si="14"/>
        <v>145.01773888744592</v>
      </c>
      <c r="K38" s="307">
        <f t="shared" ca="1" si="15"/>
        <v>619.59186678647541</v>
      </c>
      <c r="L38" s="304">
        <f t="shared" ca="1" si="0"/>
        <v>636.33656659033591</v>
      </c>
      <c r="M38" s="306">
        <f t="shared" ca="1" si="16"/>
        <v>1.3116286076869663</v>
      </c>
      <c r="N38" s="304">
        <f t="shared" ca="1" si="17"/>
        <v>75.150783509083581</v>
      </c>
      <c r="P38" s="310">
        <f t="shared" ca="1" si="18"/>
        <v>3</v>
      </c>
      <c r="Q38" s="304">
        <f t="shared" ca="1" si="19"/>
        <v>0</v>
      </c>
      <c r="R38" s="306">
        <f t="shared" ca="1" si="20"/>
        <v>0</v>
      </c>
      <c r="S38" s="307">
        <f t="shared" ca="1" si="21"/>
        <v>3.0819999999999994</v>
      </c>
      <c r="T38" s="304">
        <f t="shared" ca="1" si="1"/>
        <v>30.234419999999997</v>
      </c>
      <c r="U38" s="311">
        <f t="shared" ca="1" si="2"/>
        <v>0</v>
      </c>
      <c r="V38" s="306">
        <f t="shared" ca="1" si="3"/>
        <v>1.1513806925261203</v>
      </c>
      <c r="W38" s="304">
        <f t="shared" ca="1" si="4"/>
        <v>49.856393388831265</v>
      </c>
      <c r="Y38" s="314" t="str">
        <f t="shared" ca="1" si="22"/>
        <v/>
      </c>
      <c r="Z38" s="315" t="str">
        <f t="shared" ca="1" si="23"/>
        <v/>
      </c>
      <c r="AA38" s="316" t="str">
        <f t="shared" ca="1" si="24"/>
        <v/>
      </c>
      <c r="AC38" s="310" t="e">
        <f t="shared" ca="1" si="25"/>
        <v>#N/A</v>
      </c>
      <c r="AD38" s="323" t="e">
        <f t="shared" ca="1" si="26"/>
        <v>#N/A</v>
      </c>
      <c r="AE38" s="324">
        <f t="shared" ca="1" si="5"/>
        <v>619.59186678647541</v>
      </c>
      <c r="AG38" s="306">
        <f t="shared" ca="1" si="27"/>
        <v>-25.718911888460298</v>
      </c>
      <c r="AH38" s="304">
        <f t="shared" ca="1" si="28"/>
        <v>-16.236097045249011</v>
      </c>
    </row>
    <row r="39" spans="1:34" x14ac:dyDescent="0.2">
      <c r="A39" s="347">
        <f t="shared" ca="1" si="6"/>
        <v>0.01</v>
      </c>
      <c r="B39" s="304">
        <f t="shared" ca="1" si="7"/>
        <v>3.5499999999999927</v>
      </c>
      <c r="D39" s="306">
        <f t="shared" ca="1" si="8"/>
        <v>-4.1456861782968808</v>
      </c>
      <c r="E39" s="307">
        <f t="shared" ca="1" si="9"/>
        <v>-25.446395088740928</v>
      </c>
      <c r="F39" s="304">
        <f t="shared" ca="1" si="10"/>
        <v>25.781887768377633</v>
      </c>
      <c r="G39" s="306">
        <f t="shared" ca="1" si="11"/>
        <v>37.291086384881162</v>
      </c>
      <c r="H39" s="307">
        <f t="shared" ca="1" si="12"/>
        <v>140.55368475277555</v>
      </c>
      <c r="I39" s="304">
        <f t="shared" ca="1" si="13"/>
        <v>145.41651701697191</v>
      </c>
      <c r="J39" s="306">
        <f t="shared" ca="1" si="14"/>
        <v>145.39085703560363</v>
      </c>
      <c r="K39" s="307">
        <f t="shared" ca="1" si="15"/>
        <v>620.99867595375758</v>
      </c>
      <c r="L39" s="304">
        <f t="shared" ca="1" si="0"/>
        <v>637.79138975519834</v>
      </c>
      <c r="M39" s="306">
        <f t="shared" ca="1" si="16"/>
        <v>1.3114557202361476</v>
      </c>
      <c r="N39" s="304">
        <f t="shared" ca="1" si="17"/>
        <v>75.140877787820884</v>
      </c>
      <c r="P39" s="310">
        <f t="shared" ca="1" si="18"/>
        <v>3</v>
      </c>
      <c r="Q39" s="304">
        <f t="shared" ca="1" si="19"/>
        <v>0</v>
      </c>
      <c r="R39" s="306">
        <f t="shared" ca="1" si="20"/>
        <v>0</v>
      </c>
      <c r="S39" s="307">
        <f t="shared" ca="1" si="21"/>
        <v>3.0819999999999994</v>
      </c>
      <c r="T39" s="304">
        <f t="shared" ca="1" si="1"/>
        <v>30.234419999999997</v>
      </c>
      <c r="U39" s="311">
        <f t="shared" ca="1" si="2"/>
        <v>0</v>
      </c>
      <c r="V39" s="306">
        <f t="shared" ca="1" si="3"/>
        <v>1.1512185706912019</v>
      </c>
      <c r="W39" s="304">
        <f t="shared" ca="1" si="4"/>
        <v>49.673918985428685</v>
      </c>
      <c r="Y39" s="314" t="str">
        <f t="shared" ca="1" si="22"/>
        <v/>
      </c>
      <c r="Z39" s="315" t="str">
        <f t="shared" ca="1" si="23"/>
        <v/>
      </c>
      <c r="AA39" s="316" t="str">
        <f t="shared" ca="1" si="24"/>
        <v/>
      </c>
      <c r="AC39" s="310" t="e">
        <f t="shared" ca="1" si="25"/>
        <v>#N/A</v>
      </c>
      <c r="AD39" s="323" t="e">
        <f t="shared" ca="1" si="26"/>
        <v>#N/A</v>
      </c>
      <c r="AE39" s="324">
        <f t="shared" ca="1" si="5"/>
        <v>620.99867595375758</v>
      </c>
      <c r="AG39" s="306">
        <f t="shared" ca="1" si="27"/>
        <v>-25.659017782405591</v>
      </c>
      <c r="AH39" s="304">
        <f t="shared" ca="1" si="28"/>
        <v>-16.176636401308006</v>
      </c>
    </row>
    <row r="40" spans="1:34" x14ac:dyDescent="0.2">
      <c r="A40" s="347">
        <f t="shared" ca="1" si="6"/>
        <v>0.01</v>
      </c>
      <c r="B40" s="304">
        <f t="shared" ca="1" si="7"/>
        <v>3.5599999999999925</v>
      </c>
      <c r="D40" s="306">
        <f t="shared" ca="1" si="8"/>
        <v>-4.1332063471160785</v>
      </c>
      <c r="E40" s="307">
        <f t="shared" ca="1" si="9"/>
        <v>-25.388451534902252</v>
      </c>
      <c r="F40" s="304">
        <f t="shared" ca="1" si="10"/>
        <v>25.722691656355117</v>
      </c>
      <c r="G40" s="306">
        <f t="shared" ca="1" si="11"/>
        <v>37.249754321410002</v>
      </c>
      <c r="H40" s="307">
        <f t="shared" ca="1" si="12"/>
        <v>140.29980023742652</v>
      </c>
      <c r="I40" s="304">
        <f t="shared" ca="1" si="13"/>
        <v>145.16052543190656</v>
      </c>
      <c r="J40" s="306">
        <f t="shared" ca="1" si="14"/>
        <v>145.7635612391351</v>
      </c>
      <c r="K40" s="307">
        <f t="shared" ca="1" si="15"/>
        <v>622.40294337870864</v>
      </c>
      <c r="L40" s="304">
        <f t="shared" ca="1" si="0"/>
        <v>639.24364659462594</v>
      </c>
      <c r="M40" s="306">
        <f t="shared" ca="1" si="16"/>
        <v>1.3112824149637159</v>
      </c>
      <c r="N40" s="304">
        <f t="shared" ca="1" si="17"/>
        <v>75.130948127143185</v>
      </c>
      <c r="P40" s="310">
        <f t="shared" ca="1" si="18"/>
        <v>3</v>
      </c>
      <c r="Q40" s="304">
        <f t="shared" ca="1" si="19"/>
        <v>0</v>
      </c>
      <c r="R40" s="306">
        <f t="shared" ca="1" si="20"/>
        <v>0</v>
      </c>
      <c r="S40" s="307">
        <f t="shared" ca="1" si="21"/>
        <v>3.0819999999999994</v>
      </c>
      <c r="T40" s="304">
        <f t="shared" ca="1" si="1"/>
        <v>30.234419999999997</v>
      </c>
      <c r="U40" s="311">
        <f t="shared" ca="1" si="2"/>
        <v>0</v>
      </c>
      <c r="V40" s="306">
        <f t="shared" ca="1" si="3"/>
        <v>1.1510567638279308</v>
      </c>
      <c r="W40" s="304">
        <f t="shared" ca="1" si="4"/>
        <v>49.492223510812643</v>
      </c>
      <c r="Y40" s="314" t="str">
        <f t="shared" ca="1" si="22"/>
        <v/>
      </c>
      <c r="Z40" s="315" t="str">
        <f t="shared" ca="1" si="23"/>
        <v/>
      </c>
      <c r="AA40" s="316" t="str">
        <f t="shared" ca="1" si="24"/>
        <v/>
      </c>
      <c r="AC40" s="310" t="e">
        <f t="shared" ca="1" si="25"/>
        <v>#N/A</v>
      </c>
      <c r="AD40" s="323" t="e">
        <f t="shared" ca="1" si="26"/>
        <v>#N/A</v>
      </c>
      <c r="AE40" s="324">
        <f t="shared" ca="1" si="5"/>
        <v>622.40294337870864</v>
      </c>
      <c r="AG40" s="306">
        <f t="shared" ca="1" si="27"/>
        <v>-25.599376499301975</v>
      </c>
      <c r="AH40" s="304">
        <f t="shared" ca="1" si="28"/>
        <v>-16.117429910911323</v>
      </c>
    </row>
    <row r="41" spans="1:34" x14ac:dyDescent="0.2">
      <c r="A41" s="347">
        <f t="shared" ca="1" si="6"/>
        <v>0.01</v>
      </c>
      <c r="B41" s="304">
        <f t="shared" ca="1" si="7"/>
        <v>3.5699999999999923</v>
      </c>
      <c r="D41" s="306">
        <f t="shared" ca="1" si="8"/>
        <v>-4.12077794416565</v>
      </c>
      <c r="E41" s="307">
        <f t="shared" ca="1" si="9"/>
        <v>-25.330755315611157</v>
      </c>
      <c r="F41" s="304">
        <f t="shared" ca="1" si="10"/>
        <v>25.663748278933944</v>
      </c>
      <c r="G41" s="306">
        <f t="shared" ca="1" si="11"/>
        <v>37.208546541968346</v>
      </c>
      <c r="H41" s="307">
        <f t="shared" ca="1" si="12"/>
        <v>140.04649268427042</v>
      </c>
      <c r="I41" s="304">
        <f t="shared" ca="1" si="13"/>
        <v>144.90512775237195</v>
      </c>
      <c r="J41" s="306">
        <f t="shared" ca="1" si="14"/>
        <v>146.13585274345201</v>
      </c>
      <c r="K41" s="307">
        <f t="shared" ca="1" si="15"/>
        <v>623.80467484331712</v>
      </c>
      <c r="L41" s="304">
        <f t="shared" ca="1" si="0"/>
        <v>640.69334303817493</v>
      </c>
      <c r="M41" s="306">
        <f t="shared" ca="1" si="16"/>
        <v>1.3111086908372271</v>
      </c>
      <c r="N41" s="304">
        <f t="shared" ca="1" si="17"/>
        <v>75.120994467895784</v>
      </c>
      <c r="P41" s="310">
        <f t="shared" ca="1" si="18"/>
        <v>3</v>
      </c>
      <c r="Q41" s="304">
        <f t="shared" ca="1" si="19"/>
        <v>0</v>
      </c>
      <c r="R41" s="306">
        <f t="shared" ca="1" si="20"/>
        <v>0</v>
      </c>
      <c r="S41" s="307">
        <f t="shared" ca="1" si="21"/>
        <v>3.0819999999999994</v>
      </c>
      <c r="T41" s="304">
        <f t="shared" ca="1" si="1"/>
        <v>30.234419999999997</v>
      </c>
      <c r="U41" s="311">
        <f t="shared" ca="1" si="2"/>
        <v>0</v>
      </c>
      <c r="V41" s="306">
        <f t="shared" ca="1" si="3"/>
        <v>1.1508952711460481</v>
      </c>
      <c r="W41" s="304">
        <f t="shared" ca="1" si="4"/>
        <v>49.311302623416239</v>
      </c>
      <c r="Y41" s="314" t="str">
        <f t="shared" ca="1" si="22"/>
        <v/>
      </c>
      <c r="Z41" s="315" t="str">
        <f t="shared" ca="1" si="23"/>
        <v/>
      </c>
      <c r="AA41" s="316" t="str">
        <f t="shared" ca="1" si="24"/>
        <v/>
      </c>
      <c r="AC41" s="310" t="e">
        <f t="shared" ca="1" si="25"/>
        <v>#N/A</v>
      </c>
      <c r="AD41" s="323" t="e">
        <f t="shared" ca="1" si="26"/>
        <v>#N/A</v>
      </c>
      <c r="AE41" s="324">
        <f t="shared" ca="1" si="5"/>
        <v>623.80467484331712</v>
      </c>
      <c r="AG41" s="306">
        <f t="shared" ca="1" si="27"/>
        <v>-25.539986615822336</v>
      </c>
      <c r="AH41" s="304">
        <f t="shared" ca="1" si="28"/>
        <v>-16.05847615535777</v>
      </c>
    </row>
    <row r="42" spans="1:34" x14ac:dyDescent="0.2">
      <c r="A42" s="347">
        <f t="shared" ca="1" si="6"/>
        <v>0.01</v>
      </c>
      <c r="B42" s="304">
        <f t="shared" ca="1" si="7"/>
        <v>3.5799999999999921</v>
      </c>
      <c r="D42" s="306">
        <f t="shared" ca="1" si="8"/>
        <v>-4.1084006796556656</v>
      </c>
      <c r="E42" s="307">
        <f t="shared" ca="1" si="9"/>
        <v>-25.273305052200289</v>
      </c>
      <c r="F42" s="304">
        <f t="shared" ca="1" si="10"/>
        <v>25.605056227358059</v>
      </c>
      <c r="G42" s="306">
        <f t="shared" ca="1" si="11"/>
        <v>37.167462535171786</v>
      </c>
      <c r="H42" s="307">
        <f t="shared" ca="1" si="12"/>
        <v>139.79375963374841</v>
      </c>
      <c r="I42" s="304">
        <f t="shared" ca="1" si="13"/>
        <v>144.65032147852844</v>
      </c>
      <c r="J42" s="306">
        <f t="shared" ca="1" si="14"/>
        <v>146.5077327888377</v>
      </c>
      <c r="K42" s="307">
        <f t="shared" ca="1" si="15"/>
        <v>625.20387610490718</v>
      </c>
      <c r="L42" s="304">
        <f t="shared" ca="1" si="0"/>
        <v>642.14048499025944</v>
      </c>
      <c r="M42" s="306">
        <f t="shared" ca="1" si="16"/>
        <v>1.3109345468202835</v>
      </c>
      <c r="N42" s="304">
        <f t="shared" ca="1" si="17"/>
        <v>75.111016750697459</v>
      </c>
      <c r="P42" s="310">
        <f t="shared" ca="1" si="18"/>
        <v>3</v>
      </c>
      <c r="Q42" s="304">
        <f t="shared" ca="1" si="19"/>
        <v>0</v>
      </c>
      <c r="R42" s="306">
        <f t="shared" ca="1" si="20"/>
        <v>0</v>
      </c>
      <c r="S42" s="307">
        <f t="shared" ca="1" si="21"/>
        <v>3.0819999999999994</v>
      </c>
      <c r="T42" s="304">
        <f t="shared" ca="1" si="1"/>
        <v>30.234419999999997</v>
      </c>
      <c r="U42" s="311">
        <f t="shared" ca="1" si="2"/>
        <v>0</v>
      </c>
      <c r="V42" s="306">
        <f t="shared" ca="1" si="3"/>
        <v>1.1507340918587663</v>
      </c>
      <c r="W42" s="304">
        <f t="shared" ca="1" si="4"/>
        <v>49.13115201228122</v>
      </c>
      <c r="Y42" s="314" t="str">
        <f t="shared" ca="1" si="22"/>
        <v/>
      </c>
      <c r="Z42" s="315" t="str">
        <f t="shared" ca="1" si="23"/>
        <v/>
      </c>
      <c r="AA42" s="316" t="str">
        <f t="shared" ca="1" si="24"/>
        <v/>
      </c>
      <c r="AC42" s="310" t="e">
        <f t="shared" ca="1" si="25"/>
        <v>#N/A</v>
      </c>
      <c r="AD42" s="323" t="e">
        <f t="shared" ca="1" si="26"/>
        <v>#N/A</v>
      </c>
      <c r="AE42" s="324">
        <f t="shared" ca="1" si="5"/>
        <v>625.20387610490718</v>
      </c>
      <c r="AG42" s="306">
        <f t="shared" ca="1" si="27"/>
        <v>-25.480846718634396</v>
      </c>
      <c r="AH42" s="304">
        <f t="shared" ca="1" si="28"/>
        <v>-15.999773725962443</v>
      </c>
    </row>
    <row r="43" spans="1:34" x14ac:dyDescent="0.2">
      <c r="A43" s="347">
        <f t="shared" ca="1" si="6"/>
        <v>0.01</v>
      </c>
      <c r="B43" s="304">
        <f t="shared" ca="1" si="7"/>
        <v>3.5899999999999919</v>
      </c>
      <c r="D43" s="306">
        <f t="shared" ca="1" si="8"/>
        <v>-4.0960742658360516</v>
      </c>
      <c r="E43" s="307">
        <f t="shared" ca="1" si="9"/>
        <v>-25.216099375721647</v>
      </c>
      <c r="F43" s="304">
        <f t="shared" ca="1" si="10"/>
        <v>25.546614102802625</v>
      </c>
      <c r="G43" s="306">
        <f t="shared" ca="1" si="11"/>
        <v>37.126501792513423</v>
      </c>
      <c r="H43" s="307">
        <f t="shared" ca="1" si="12"/>
        <v>139.54159863999118</v>
      </c>
      <c r="I43" s="304">
        <f t="shared" ca="1" si="13"/>
        <v>144.3961041245708</v>
      </c>
      <c r="J43" s="306">
        <f t="shared" ca="1" si="14"/>
        <v>146.87920261047611</v>
      </c>
      <c r="K43" s="307">
        <f t="shared" ca="1" si="15"/>
        <v>626.60055289627587</v>
      </c>
      <c r="L43" s="304">
        <f t="shared" ca="1" si="0"/>
        <v>643.58507833029182</v>
      </c>
      <c r="M43" s="306">
        <f t="shared" ca="1" si="16"/>
        <v>1.3107599818725149</v>
      </c>
      <c r="N43" s="304">
        <f t="shared" ca="1" si="17"/>
        <v>75.101014915939388</v>
      </c>
      <c r="P43" s="310">
        <f t="shared" ca="1" si="18"/>
        <v>3</v>
      </c>
      <c r="Q43" s="304">
        <f t="shared" ca="1" si="19"/>
        <v>0</v>
      </c>
      <c r="R43" s="306">
        <f t="shared" ca="1" si="20"/>
        <v>0</v>
      </c>
      <c r="S43" s="307">
        <f t="shared" ca="1" si="21"/>
        <v>3.0819999999999994</v>
      </c>
      <c r="T43" s="304">
        <f t="shared" ca="1" si="1"/>
        <v>30.234419999999997</v>
      </c>
      <c r="U43" s="311">
        <f t="shared" ca="1" si="2"/>
        <v>0</v>
      </c>
      <c r="V43" s="306">
        <f t="shared" ca="1" si="3"/>
        <v>1.1505732251827454</v>
      </c>
      <c r="W43" s="304">
        <f t="shared" ca="1" si="4"/>
        <v>48.951767396798921</v>
      </c>
      <c r="Y43" s="314" t="str">
        <f t="shared" ca="1" si="22"/>
        <v/>
      </c>
      <c r="Z43" s="315" t="str">
        <f t="shared" ca="1" si="23"/>
        <v/>
      </c>
      <c r="AA43" s="316" t="str">
        <f t="shared" ca="1" si="24"/>
        <v/>
      </c>
      <c r="AC43" s="310" t="e">
        <f t="shared" ca="1" si="25"/>
        <v>#N/A</v>
      </c>
      <c r="AD43" s="323" t="e">
        <f t="shared" ca="1" si="26"/>
        <v>#N/A</v>
      </c>
      <c r="AE43" s="324">
        <f t="shared" ca="1" si="5"/>
        <v>626.60055289627587</v>
      </c>
      <c r="AG43" s="306">
        <f t="shared" ca="1" si="27"/>
        <v>-25.42195540431576</v>
      </c>
      <c r="AH43" s="304">
        <f t="shared" ca="1" si="28"/>
        <v>-15.941321223971846</v>
      </c>
    </row>
    <row r="44" spans="1:34" x14ac:dyDescent="0.2">
      <c r="A44" s="347">
        <f t="shared" ca="1" si="6"/>
        <v>0.01</v>
      </c>
      <c r="B44" s="304">
        <f t="shared" ca="1" si="7"/>
        <v>3.5999999999999917</v>
      </c>
      <c r="D44" s="306">
        <f t="shared" ca="1" si="8"/>
        <v>-4.0837984169793415</v>
      </c>
      <c r="E44" s="307">
        <f t="shared" ca="1" si="9"/>
        <v>-25.159136926864335</v>
      </c>
      <c r="F44" s="304">
        <f t="shared" ca="1" si="10"/>
        <v>25.488420516289974</v>
      </c>
      <c r="G44" s="306">
        <f t="shared" ca="1" si="11"/>
        <v>37.085663808343632</v>
      </c>
      <c r="H44" s="307">
        <f t="shared" ca="1" si="12"/>
        <v>139.29000727072253</v>
      </c>
      <c r="I44" s="304">
        <f t="shared" ca="1" si="13"/>
        <v>144.14247321862985</v>
      </c>
      <c r="J44" s="306">
        <f t="shared" ca="1" si="14"/>
        <v>147.2502634384804</v>
      </c>
      <c r="K44" s="307">
        <f t="shared" ca="1" si="15"/>
        <v>627.99471092582939</v>
      </c>
      <c r="L44" s="304">
        <f t="shared" ca="1" si="0"/>
        <v>645.02712891282169</v>
      </c>
      <c r="M44" s="306">
        <f t="shared" ca="1" si="16"/>
        <v>1.3105849949495632</v>
      </c>
      <c r="N44" s="304">
        <f t="shared" ca="1" si="17"/>
        <v>75.090988903784279</v>
      </c>
      <c r="P44" s="310">
        <f t="shared" ca="1" si="18"/>
        <v>3</v>
      </c>
      <c r="Q44" s="304">
        <f t="shared" ca="1" si="19"/>
        <v>0</v>
      </c>
      <c r="R44" s="306">
        <f t="shared" ca="1" si="20"/>
        <v>0</v>
      </c>
      <c r="S44" s="307">
        <f t="shared" ca="1" si="21"/>
        <v>3.0819999999999994</v>
      </c>
      <c r="T44" s="304">
        <f t="shared" ca="1" si="1"/>
        <v>30.234419999999997</v>
      </c>
      <c r="U44" s="311">
        <f t="shared" ca="1" si="2"/>
        <v>0</v>
      </c>
      <c r="V44" s="306">
        <f t="shared" ca="1" si="3"/>
        <v>1.1504126703380746</v>
      </c>
      <c r="W44" s="304">
        <f t="shared" ca="1" si="4"/>
        <v>48.773144526453862</v>
      </c>
      <c r="Y44" s="314" t="str">
        <f t="shared" ca="1" si="22"/>
        <v/>
      </c>
      <c r="Z44" s="315" t="str">
        <f t="shared" ca="1" si="23"/>
        <v/>
      </c>
      <c r="AA44" s="316" t="str">
        <f t="shared" ca="1" si="24"/>
        <v/>
      </c>
      <c r="AC44" s="310" t="e">
        <f t="shared" ca="1" si="25"/>
        <v>#N/A</v>
      </c>
      <c r="AD44" s="323" t="e">
        <f t="shared" ca="1" si="26"/>
        <v>#N/A</v>
      </c>
      <c r="AE44" s="324">
        <f t="shared" ca="1" si="5"/>
        <v>627.99471092582939</v>
      </c>
      <c r="AG44" s="306">
        <f t="shared" ca="1" si="27"/>
        <v>-25.363311279269716</v>
      </c>
      <c r="AH44" s="304">
        <f t="shared" ca="1" si="28"/>
        <v>-15.88311726047986</v>
      </c>
    </row>
    <row r="45" spans="1:34" x14ac:dyDescent="0.2">
      <c r="A45" s="347">
        <f t="shared" ca="1" si="6"/>
        <v>0.01</v>
      </c>
      <c r="B45" s="304">
        <f t="shared" ca="1" si="7"/>
        <v>3.6099999999999914</v>
      </c>
      <c r="D45" s="306">
        <f t="shared" ca="1" si="8"/>
        <v>-4.0715728493635623</v>
      </c>
      <c r="E45" s="307">
        <f t="shared" ca="1" si="9"/>
        <v>-25.102416355873146</v>
      </c>
      <c r="F45" s="304">
        <f t="shared" ca="1" si="10"/>
        <v>25.430474088606413</v>
      </c>
      <c r="G45" s="306">
        <f t="shared" ca="1" si="11"/>
        <v>37.044948079849995</v>
      </c>
      <c r="H45" s="307">
        <f t="shared" ca="1" si="12"/>
        <v>139.0389831071638</v>
      </c>
      <c r="I45" s="304">
        <f t="shared" ca="1" si="13"/>
        <v>143.88942630267508</v>
      </c>
      <c r="J45" s="306">
        <f t="shared" ca="1" si="14"/>
        <v>147.62091649792137</v>
      </c>
      <c r="K45" s="307">
        <f t="shared" ca="1" si="15"/>
        <v>629.38635587771887</v>
      </c>
      <c r="L45" s="304">
        <f t="shared" ca="1" si="0"/>
        <v>646.46664256767406</v>
      </c>
      <c r="M45" s="306">
        <f t="shared" ca="1" si="16"/>
        <v>1.310409585003065</v>
      </c>
      <c r="N45" s="304">
        <f t="shared" ca="1" si="17"/>
        <v>75.080938654165323</v>
      </c>
      <c r="P45" s="310">
        <f t="shared" ca="1" si="18"/>
        <v>3</v>
      </c>
      <c r="Q45" s="304">
        <f t="shared" ca="1" si="19"/>
        <v>0</v>
      </c>
      <c r="R45" s="306">
        <f t="shared" ca="1" si="20"/>
        <v>0</v>
      </c>
      <c r="S45" s="307">
        <f t="shared" ca="1" si="21"/>
        <v>3.0819999999999994</v>
      </c>
      <c r="T45" s="304">
        <f t="shared" ca="1" si="1"/>
        <v>30.234419999999997</v>
      </c>
      <c r="U45" s="311">
        <f t="shared" ca="1" si="2"/>
        <v>0</v>
      </c>
      <c r="V45" s="306">
        <f t="shared" ca="1" si="3"/>
        <v>1.1502524265482543</v>
      </c>
      <c r="W45" s="304">
        <f t="shared" ca="1" si="4"/>
        <v>48.595279180569925</v>
      </c>
      <c r="Y45" s="314" t="str">
        <f t="shared" ca="1" si="22"/>
        <v/>
      </c>
      <c r="Z45" s="315" t="str">
        <f t="shared" ca="1" si="23"/>
        <v/>
      </c>
      <c r="AA45" s="316" t="str">
        <f t="shared" ca="1" si="24"/>
        <v/>
      </c>
      <c r="AC45" s="310" t="e">
        <f t="shared" ca="1" si="25"/>
        <v>#N/A</v>
      </c>
      <c r="AD45" s="323" t="e">
        <f t="shared" ca="1" si="26"/>
        <v>#N/A</v>
      </c>
      <c r="AE45" s="324">
        <f t="shared" ca="1" si="5"/>
        <v>629.38635587771887</v>
      </c>
      <c r="AG45" s="306">
        <f t="shared" ca="1" si="27"/>
        <v>-25.30491295964196</v>
      </c>
      <c r="AH45" s="304">
        <f t="shared" ca="1" si="28"/>
        <v>-15.825160456344539</v>
      </c>
    </row>
    <row r="46" spans="1:34" x14ac:dyDescent="0.2">
      <c r="A46" s="347">
        <f t="shared" ca="1" si="6"/>
        <v>0.01</v>
      </c>
      <c r="B46" s="304">
        <f t="shared" ca="1" si="7"/>
        <v>3.6199999999999912</v>
      </c>
      <c r="D46" s="306">
        <f t="shared" ca="1" si="8"/>
        <v>-4.0593972812553227</v>
      </c>
      <c r="E46" s="307">
        <f t="shared" ca="1" si="9"/>
        <v>-25.045936322467941</v>
      </c>
      <c r="F46" s="304">
        <f t="shared" ca="1" si="10"/>
        <v>25.372773450219864</v>
      </c>
      <c r="G46" s="306">
        <f t="shared" ca="1" si="11"/>
        <v>37.004354107037443</v>
      </c>
      <c r="H46" s="307">
        <f t="shared" ca="1" si="12"/>
        <v>138.78852374393912</v>
      </c>
      <c r="I46" s="304">
        <f t="shared" ca="1" si="13"/>
        <v>143.63696093241799</v>
      </c>
      <c r="J46" s="306">
        <f t="shared" ca="1" si="14"/>
        <v>147.99116300885581</v>
      </c>
      <c r="K46" s="307">
        <f t="shared" ca="1" si="15"/>
        <v>630.77549341197437</v>
      </c>
      <c r="L46" s="304">
        <f t="shared" ca="1" si="0"/>
        <v>647.90362510008651</v>
      </c>
      <c r="M46" s="306">
        <f t="shared" ca="1" si="16"/>
        <v>1.3102337509806337</v>
      </c>
      <c r="N46" s="304">
        <f t="shared" ca="1" si="17"/>
        <v>75.070864106785194</v>
      </c>
      <c r="P46" s="310">
        <f t="shared" ca="1" si="18"/>
        <v>3</v>
      </c>
      <c r="Q46" s="304">
        <f t="shared" ca="1" si="19"/>
        <v>0</v>
      </c>
      <c r="R46" s="306">
        <f t="shared" ca="1" si="20"/>
        <v>0</v>
      </c>
      <c r="S46" s="307">
        <f t="shared" ca="1" si="21"/>
        <v>3.0819999999999994</v>
      </c>
      <c r="T46" s="304">
        <f t="shared" ca="1" si="1"/>
        <v>30.234419999999997</v>
      </c>
      <c r="U46" s="311">
        <f t="shared" ca="1" si="2"/>
        <v>0</v>
      </c>
      <c r="V46" s="306">
        <f t="shared" ca="1" si="3"/>
        <v>1.1500924930401757</v>
      </c>
      <c r="W46" s="304">
        <f t="shared" ca="1" si="4"/>
        <v>48.418167168058915</v>
      </c>
      <c r="Y46" s="314" t="str">
        <f t="shared" ca="1" si="22"/>
        <v/>
      </c>
      <c r="Z46" s="315" t="str">
        <f t="shared" ca="1" si="23"/>
        <v/>
      </c>
      <c r="AA46" s="316" t="str">
        <f t="shared" ca="1" si="24"/>
        <v/>
      </c>
      <c r="AC46" s="310" t="e">
        <f t="shared" ca="1" si="25"/>
        <v>#N/A</v>
      </c>
      <c r="AD46" s="323" t="e">
        <f t="shared" ca="1" si="26"/>
        <v>#N/A</v>
      </c>
      <c r="AE46" s="324">
        <f t="shared" ca="1" si="5"/>
        <v>630.77549341197437</v>
      </c>
      <c r="AG46" s="306">
        <f t="shared" ca="1" si="27"/>
        <v>-25.246759071238102</v>
      </c>
      <c r="AH46" s="304">
        <f t="shared" ca="1" si="28"/>
        <v>-15.767449442105754</v>
      </c>
    </row>
    <row r="47" spans="1:34" x14ac:dyDescent="0.2">
      <c r="A47" s="347">
        <f t="shared" ca="1" si="6"/>
        <v>0.01</v>
      </c>
      <c r="B47" s="304">
        <f t="shared" ca="1" si="7"/>
        <v>3.629999999999991</v>
      </c>
      <c r="D47" s="306">
        <f t="shared" ca="1" si="8"/>
        <v>-4.047271432893071</v>
      </c>
      <c r="E47" s="307">
        <f t="shared" ca="1" si="9"/>
        <v>-24.989695495763836</v>
      </c>
      <c r="F47" s="304">
        <f t="shared" ca="1" si="10"/>
        <v>25.315317241198294</v>
      </c>
      <c r="G47" s="306">
        <f t="shared" ca="1" si="11"/>
        <v>36.963881392708515</v>
      </c>
      <c r="H47" s="307">
        <f t="shared" ca="1" si="12"/>
        <v>138.53862678898147</v>
      </c>
      <c r="I47" s="304">
        <f t="shared" ca="1" si="13"/>
        <v>143.38507467721638</v>
      </c>
      <c r="J47" s="306">
        <f t="shared" ca="1" si="14"/>
        <v>148.36100418635453</v>
      </c>
      <c r="K47" s="307">
        <f t="shared" ca="1" si="15"/>
        <v>632.16212916463894</v>
      </c>
      <c r="L47" s="304">
        <f t="shared" ca="1" si="0"/>
        <v>649.33808229084582</v>
      </c>
      <c r="M47" s="306">
        <f t="shared" ca="1" si="16"/>
        <v>1.3100574918258434</v>
      </c>
      <c r="N47" s="304">
        <f t="shared" ca="1" si="17"/>
        <v>75.060765201115174</v>
      </c>
      <c r="P47" s="310">
        <f t="shared" ca="1" si="18"/>
        <v>3</v>
      </c>
      <c r="Q47" s="304">
        <f t="shared" ca="1" si="19"/>
        <v>0</v>
      </c>
      <c r="R47" s="306">
        <f t="shared" ca="1" si="20"/>
        <v>0</v>
      </c>
      <c r="S47" s="307">
        <f t="shared" ca="1" si="21"/>
        <v>3.0819999999999994</v>
      </c>
      <c r="T47" s="304">
        <f t="shared" ca="1" si="1"/>
        <v>30.234419999999997</v>
      </c>
      <c r="U47" s="311">
        <f t="shared" ca="1" si="2"/>
        <v>0</v>
      </c>
      <c r="V47" s="306">
        <f t="shared" ca="1" si="3"/>
        <v>1.1499328690440997</v>
      </c>
      <c r="W47" s="304">
        <f t="shared" ca="1" si="4"/>
        <v>48.2418043271716</v>
      </c>
      <c r="Y47" s="314" t="str">
        <f t="shared" ca="1" si="22"/>
        <v/>
      </c>
      <c r="Z47" s="315" t="str">
        <f t="shared" ca="1" si="23"/>
        <v/>
      </c>
      <c r="AA47" s="316" t="str">
        <f t="shared" ca="1" si="24"/>
        <v/>
      </c>
      <c r="AC47" s="310" t="e">
        <f t="shared" ca="1" si="25"/>
        <v>#N/A</v>
      </c>
      <c r="AD47" s="323" t="e">
        <f t="shared" ca="1" si="26"/>
        <v>#N/A</v>
      </c>
      <c r="AE47" s="324">
        <f t="shared" ca="1" si="5"/>
        <v>632.16212916463894</v>
      </c>
      <c r="AG47" s="306">
        <f t="shared" ca="1" si="27"/>
        <v>-25.188848249441961</v>
      </c>
      <c r="AH47" s="304">
        <f t="shared" ca="1" si="28"/>
        <v>-15.70998285790361</v>
      </c>
    </row>
    <row r="48" spans="1:34" x14ac:dyDescent="0.2">
      <c r="A48" s="347">
        <f t="shared" ca="1" si="6"/>
        <v>0.01</v>
      </c>
      <c r="B48" s="304">
        <f t="shared" ca="1" si="7"/>
        <v>3.6399999999999908</v>
      </c>
      <c r="D48" s="306">
        <f t="shared" ca="1" si="8"/>
        <v>-4.0351950264704666</v>
      </c>
      <c r="E48" s="307">
        <f t="shared" ca="1" si="9"/>
        <v>-24.93369255419212</v>
      </c>
      <c r="F48" s="304">
        <f t="shared" ca="1" si="10"/>
        <v>25.258104111128919</v>
      </c>
      <c r="G48" s="306">
        <f t="shared" ca="1" si="11"/>
        <v>36.923529442443808</v>
      </c>
      <c r="H48" s="307">
        <f t="shared" ca="1" si="12"/>
        <v>138.28928986343956</v>
      </c>
      <c r="I48" s="304">
        <f t="shared" ca="1" si="13"/>
        <v>143.13376511997939</v>
      </c>
      <c r="J48" s="306">
        <f t="shared" ca="1" si="14"/>
        <v>148.7304412405303</v>
      </c>
      <c r="K48" s="307">
        <f t="shared" ca="1" si="15"/>
        <v>633.54626874790108</v>
      </c>
      <c r="L48" s="304">
        <f t="shared" ca="1" si="0"/>
        <v>650.77001989642281</v>
      </c>
      <c r="M48" s="306">
        <f t="shared" ca="1" si="16"/>
        <v>1.3098808064782104</v>
      </c>
      <c r="N48" s="304">
        <f t="shared" ca="1" si="17"/>
        <v>75.050641876393996</v>
      </c>
      <c r="P48" s="310">
        <f t="shared" ca="1" si="18"/>
        <v>3</v>
      </c>
      <c r="Q48" s="304">
        <f t="shared" ca="1" si="19"/>
        <v>0</v>
      </c>
      <c r="R48" s="306">
        <f t="shared" ca="1" si="20"/>
        <v>0</v>
      </c>
      <c r="S48" s="307">
        <f t="shared" ca="1" si="21"/>
        <v>3.0819999999999994</v>
      </c>
      <c r="T48" s="304">
        <f t="shared" ca="1" si="1"/>
        <v>30.234419999999997</v>
      </c>
      <c r="U48" s="311">
        <f t="shared" ca="1" si="2"/>
        <v>0</v>
      </c>
      <c r="V48" s="306">
        <f t="shared" ca="1" si="3"/>
        <v>1.1497735537936424</v>
      </c>
      <c r="W48" s="304">
        <f t="shared" ca="1" si="4"/>
        <v>48.066186525251439</v>
      </c>
      <c r="Y48" s="314" t="str">
        <f t="shared" ca="1" si="22"/>
        <v/>
      </c>
      <c r="Z48" s="315" t="str">
        <f t="shared" ca="1" si="23"/>
        <v/>
      </c>
      <c r="AA48" s="316" t="str">
        <f t="shared" ca="1" si="24"/>
        <v/>
      </c>
      <c r="AC48" s="310" t="e">
        <f t="shared" ca="1" si="25"/>
        <v>#N/A</v>
      </c>
      <c r="AD48" s="323" t="e">
        <f t="shared" ca="1" si="26"/>
        <v>#N/A</v>
      </c>
      <c r="AE48" s="324">
        <f t="shared" ca="1" si="5"/>
        <v>633.54626874790108</v>
      </c>
      <c r="AG48" s="306">
        <f t="shared" ca="1" si="27"/>
        <v>-25.131179139134687</v>
      </c>
      <c r="AH48" s="304">
        <f t="shared" ca="1" si="28"/>
        <v>-15.652759353397666</v>
      </c>
    </row>
    <row r="49" spans="1:34" x14ac:dyDescent="0.2">
      <c r="A49" s="347">
        <f t="shared" ca="1" si="6"/>
        <v>0.01</v>
      </c>
      <c r="B49" s="304">
        <f t="shared" ca="1" si="7"/>
        <v>3.6499999999999906</v>
      </c>
      <c r="D49" s="306">
        <f t="shared" ca="1" si="8"/>
        <v>-4.0231677861200019</v>
      </c>
      <c r="E49" s="307">
        <f t="shared" ca="1" si="9"/>
        <v>-24.877926185422055</v>
      </c>
      <c r="F49" s="304">
        <f t="shared" ca="1" si="10"/>
        <v>25.201132719038288</v>
      </c>
      <c r="G49" s="306">
        <f t="shared" ca="1" si="11"/>
        <v>36.883297764582608</v>
      </c>
      <c r="H49" s="307">
        <f t="shared" ca="1" si="12"/>
        <v>138.04051060158534</v>
      </c>
      <c r="I49" s="304">
        <f t="shared" ca="1" si="13"/>
        <v>142.88302985707315</v>
      </c>
      <c r="J49" s="306">
        <f t="shared" ca="1" si="14"/>
        <v>149.09947537656544</v>
      </c>
      <c r="K49" s="307">
        <f t="shared" ca="1" si="15"/>
        <v>634.92791775022624</v>
      </c>
      <c r="L49" s="304">
        <f t="shared" ca="1" si="0"/>
        <v>652.19944364910737</v>
      </c>
      <c r="M49" s="306">
        <f t="shared" ca="1" si="16"/>
        <v>1.3097036938731768</v>
      </c>
      <c r="N49" s="304">
        <f t="shared" ca="1" si="17"/>
        <v>75.040494071627009</v>
      </c>
      <c r="P49" s="310">
        <f t="shared" ca="1" si="18"/>
        <v>3</v>
      </c>
      <c r="Q49" s="304">
        <f t="shared" ca="1" si="19"/>
        <v>0</v>
      </c>
      <c r="R49" s="306">
        <f t="shared" ca="1" si="20"/>
        <v>0</v>
      </c>
      <c r="S49" s="307">
        <f t="shared" ca="1" si="21"/>
        <v>3.0819999999999994</v>
      </c>
      <c r="T49" s="304">
        <f t="shared" ca="1" si="1"/>
        <v>30.234419999999997</v>
      </c>
      <c r="U49" s="311">
        <f t="shared" ca="1" si="2"/>
        <v>0</v>
      </c>
      <c r="V49" s="306">
        <f t="shared" ca="1" si="3"/>
        <v>1.1496145465257506</v>
      </c>
      <c r="W49" s="304">
        <f t="shared" ca="1" si="4"/>
        <v>47.891309658490215</v>
      </c>
      <c r="Y49" s="314" t="str">
        <f t="shared" ca="1" si="22"/>
        <v/>
      </c>
      <c r="Z49" s="315" t="str">
        <f t="shared" ca="1" si="23"/>
        <v/>
      </c>
      <c r="AA49" s="316" t="str">
        <f t="shared" ca="1" si="24"/>
        <v/>
      </c>
      <c r="AC49" s="310" t="e">
        <f t="shared" ca="1" si="25"/>
        <v>#N/A</v>
      </c>
      <c r="AD49" s="323" t="e">
        <f t="shared" ca="1" si="26"/>
        <v>#N/A</v>
      </c>
      <c r="AE49" s="324">
        <f t="shared" ca="1" si="5"/>
        <v>634.92791775022624</v>
      </c>
      <c r="AG49" s="306">
        <f t="shared" ca="1" si="27"/>
        <v>-25.073750394614748</v>
      </c>
      <c r="AH49" s="304">
        <f t="shared" ca="1" si="28"/>
        <v>-15.595777587687037</v>
      </c>
    </row>
    <row r="50" spans="1:34" x14ac:dyDescent="0.2">
      <c r="A50" s="347">
        <f t="shared" ca="1" si="6"/>
        <v>0.01</v>
      </c>
      <c r="B50" s="304">
        <f t="shared" ca="1" si="7"/>
        <v>3.6599999999999904</v>
      </c>
      <c r="D50" s="306">
        <f t="shared" ca="1" si="8"/>
        <v>-4.0111894378966779</v>
      </c>
      <c r="E50" s="307">
        <f t="shared" ca="1" si="9"/>
        <v>-24.822395086283287</v>
      </c>
      <c r="F50" s="304">
        <f t="shared" ca="1" si="10"/>
        <v>25.144401733313014</v>
      </c>
      <c r="G50" s="306">
        <f t="shared" ca="1" si="11"/>
        <v>36.843185870203641</v>
      </c>
      <c r="H50" s="307">
        <f t="shared" ca="1" si="12"/>
        <v>137.7922866507225</v>
      </c>
      <c r="I50" s="304">
        <f t="shared" ca="1" si="13"/>
        <v>142.63286649822771</v>
      </c>
      <c r="J50" s="306">
        <f t="shared" ca="1" si="14"/>
        <v>149.46810779473938</v>
      </c>
      <c r="K50" s="307">
        <f t="shared" ca="1" si="15"/>
        <v>636.30708173648782</v>
      </c>
      <c r="L50" s="304">
        <f t="shared" ca="1" si="0"/>
        <v>653.62635925714108</v>
      </c>
      <c r="M50" s="306">
        <f t="shared" ca="1" si="16"/>
        <v>1.3095261529420923</v>
      </c>
      <c r="N50" s="304">
        <f t="shared" ca="1" si="17"/>
        <v>75.03032172558504</v>
      </c>
      <c r="P50" s="310">
        <f t="shared" ca="1" si="18"/>
        <v>3</v>
      </c>
      <c r="Q50" s="304">
        <f t="shared" ca="1" si="19"/>
        <v>0</v>
      </c>
      <c r="R50" s="306">
        <f t="shared" ca="1" si="20"/>
        <v>0</v>
      </c>
      <c r="S50" s="307">
        <f t="shared" ca="1" si="21"/>
        <v>3.0819999999999994</v>
      </c>
      <c r="T50" s="304">
        <f t="shared" ca="1" si="1"/>
        <v>30.234419999999997</v>
      </c>
      <c r="U50" s="311">
        <f t="shared" ca="1" si="2"/>
        <v>0</v>
      </c>
      <c r="V50" s="306">
        <f t="shared" ca="1" si="3"/>
        <v>1.1494558464806868</v>
      </c>
      <c r="W50" s="304">
        <f t="shared" ca="1" si="4"/>
        <v>47.717169651686739</v>
      </c>
      <c r="Y50" s="314" t="str">
        <f t="shared" ca="1" si="22"/>
        <v/>
      </c>
      <c r="Z50" s="315" t="str">
        <f t="shared" ca="1" si="23"/>
        <v/>
      </c>
      <c r="AA50" s="316" t="str">
        <f t="shared" ca="1" si="24"/>
        <v/>
      </c>
      <c r="AC50" s="310" t="e">
        <f t="shared" ca="1" si="25"/>
        <v>#N/A</v>
      </c>
      <c r="AD50" s="323" t="e">
        <f t="shared" ca="1" si="26"/>
        <v>#N/A</v>
      </c>
      <c r="AE50" s="324">
        <f t="shared" ca="1" si="5"/>
        <v>636.30708173648782</v>
      </c>
      <c r="AG50" s="306">
        <f t="shared" ca="1" si="27"/>
        <v>-25.01656067951847</v>
      </c>
      <c r="AH50" s="304">
        <f t="shared" ca="1" si="28"/>
        <v>-15.539036229231092</v>
      </c>
    </row>
    <row r="51" spans="1:34" x14ac:dyDescent="0.2">
      <c r="A51" s="347">
        <f t="shared" ca="1" si="6"/>
        <v>0.01</v>
      </c>
      <c r="B51" s="304">
        <f t="shared" ca="1" si="7"/>
        <v>3.6699999999999902</v>
      </c>
      <c r="D51" s="306">
        <f t="shared" ca="1" si="8"/>
        <v>-3.9992597097619451</v>
      </c>
      <c r="E51" s="307">
        <f t="shared" ca="1" si="9"/>
        <v>-24.767097962689224</v>
      </c>
      <c r="F51" s="304">
        <f t="shared" ca="1" si="10"/>
        <v>25.087909831621484</v>
      </c>
      <c r="G51" s="306">
        <f t="shared" ca="1" si="11"/>
        <v>36.803193273106018</v>
      </c>
      <c r="H51" s="307">
        <f t="shared" ca="1" si="12"/>
        <v>137.54461567109561</v>
      </c>
      <c r="I51" s="304">
        <f t="shared" ca="1" si="13"/>
        <v>142.38327266644421</v>
      </c>
      <c r="J51" s="306">
        <f t="shared" ca="1" si="14"/>
        <v>149.83633969045593</v>
      </c>
      <c r="K51" s="307">
        <f t="shared" ca="1" si="15"/>
        <v>637.68376624809696</v>
      </c>
      <c r="L51" s="304">
        <f t="shared" ca="1" si="0"/>
        <v>655.05077240485048</v>
      </c>
      <c r="M51" s="306">
        <f t="shared" ca="1" si="16"/>
        <v>1.3093481826121969</v>
      </c>
      <c r="N51" s="304">
        <f t="shared" ca="1" si="17"/>
        <v>75.020124776803485</v>
      </c>
      <c r="P51" s="310">
        <f t="shared" ca="1" si="18"/>
        <v>3</v>
      </c>
      <c r="Q51" s="304">
        <f t="shared" ca="1" si="19"/>
        <v>0</v>
      </c>
      <c r="R51" s="306">
        <f t="shared" ca="1" si="20"/>
        <v>0</v>
      </c>
      <c r="S51" s="307">
        <f t="shared" ca="1" si="21"/>
        <v>3.0819999999999994</v>
      </c>
      <c r="T51" s="304">
        <f t="shared" ca="1" si="1"/>
        <v>30.234419999999997</v>
      </c>
      <c r="U51" s="311">
        <f t="shared" ca="1" si="2"/>
        <v>0</v>
      </c>
      <c r="V51" s="306">
        <f t="shared" ca="1" si="3"/>
        <v>1.1492974529020092</v>
      </c>
      <c r="W51" s="304">
        <f t="shared" ca="1" si="4"/>
        <v>47.543762458007343</v>
      </c>
      <c r="Y51" s="314" t="str">
        <f t="shared" ca="1" si="22"/>
        <v/>
      </c>
      <c r="Z51" s="315" t="str">
        <f t="shared" ca="1" si="23"/>
        <v/>
      </c>
      <c r="AA51" s="316" t="str">
        <f t="shared" ca="1" si="24"/>
        <v/>
      </c>
      <c r="AC51" s="310" t="e">
        <f t="shared" ca="1" si="25"/>
        <v>#N/A</v>
      </c>
      <c r="AD51" s="323" t="e">
        <f t="shared" ca="1" si="26"/>
        <v>#N/A</v>
      </c>
      <c r="AE51" s="324">
        <f t="shared" ca="1" si="5"/>
        <v>637.68376624809696</v>
      </c>
      <c r="AG51" s="306">
        <f t="shared" ca="1" si="27"/>
        <v>-24.959608666741687</v>
      </c>
      <c r="AH51" s="304">
        <f t="shared" ca="1" si="28"/>
        <v>-15.482533955771171</v>
      </c>
    </row>
    <row r="52" spans="1:34" x14ac:dyDescent="0.2">
      <c r="A52" s="347">
        <f t="shared" ca="1" si="6"/>
        <v>0.01</v>
      </c>
      <c r="B52" s="304">
        <f t="shared" ca="1" si="7"/>
        <v>3.6799999999999899</v>
      </c>
      <c r="D52" s="306">
        <f t="shared" ca="1" si="8"/>
        <v>-3.9873783315677347</v>
      </c>
      <c r="E52" s="307">
        <f t="shared" ca="1" si="9"/>
        <v>-24.712033529560969</v>
      </c>
      <c r="F52" s="304">
        <f t="shared" ca="1" si="10"/>
        <v>25.031655700836122</v>
      </c>
      <c r="G52" s="306">
        <f t="shared" ca="1" si="11"/>
        <v>36.763319489790341</v>
      </c>
      <c r="H52" s="307">
        <f t="shared" ca="1" si="12"/>
        <v>137.29749533579999</v>
      </c>
      <c r="I52" s="304">
        <f t="shared" ca="1" si="13"/>
        <v>142.13424599790304</v>
      </c>
      <c r="J52" s="306">
        <f t="shared" ca="1" si="14"/>
        <v>150.20417225427042</v>
      </c>
      <c r="K52" s="307">
        <f t="shared" ca="1" si="15"/>
        <v>639.0579768031314</v>
      </c>
      <c r="L52" s="304">
        <f t="shared" ca="1" si="0"/>
        <v>656.47268875277837</v>
      </c>
      <c r="M52" s="306">
        <f t="shared" ca="1" si="16"/>
        <v>1.3091697818066028</v>
      </c>
      <c r="N52" s="304">
        <f t="shared" ca="1" si="17"/>
        <v>75.009903163581214</v>
      </c>
      <c r="P52" s="310">
        <f t="shared" ca="1" si="18"/>
        <v>3</v>
      </c>
      <c r="Q52" s="304">
        <f t="shared" ca="1" si="19"/>
        <v>0</v>
      </c>
      <c r="R52" s="306">
        <f t="shared" ca="1" si="20"/>
        <v>0</v>
      </c>
      <c r="S52" s="307">
        <f t="shared" ca="1" si="21"/>
        <v>3.0819999999999994</v>
      </c>
      <c r="T52" s="304">
        <f t="shared" ca="1" si="1"/>
        <v>30.234419999999997</v>
      </c>
      <c r="U52" s="311">
        <f t="shared" ca="1" si="2"/>
        <v>0</v>
      </c>
      <c r="V52" s="306">
        <f t="shared" ca="1" si="3"/>
        <v>1.1491393650365536</v>
      </c>
      <c r="W52" s="304">
        <f t="shared" ca="1" si="4"/>
        <v>47.371084058748913</v>
      </c>
      <c r="Y52" s="314" t="str">
        <f t="shared" ca="1" si="22"/>
        <v/>
      </c>
      <c r="Z52" s="315" t="str">
        <f t="shared" ca="1" si="23"/>
        <v/>
      </c>
      <c r="AA52" s="316" t="str">
        <f t="shared" ca="1" si="24"/>
        <v/>
      </c>
      <c r="AC52" s="310" t="e">
        <f t="shared" ca="1" si="25"/>
        <v>#N/A</v>
      </c>
      <c r="AD52" s="323" t="e">
        <f t="shared" ca="1" si="26"/>
        <v>#N/A</v>
      </c>
      <c r="AE52" s="324">
        <f t="shared" ca="1" si="5"/>
        <v>639.0579768031314</v>
      </c>
      <c r="AG52" s="306">
        <f t="shared" ca="1" si="27"/>
        <v>-24.902893038361878</v>
      </c>
      <c r="AH52" s="304">
        <f t="shared" ca="1" si="28"/>
        <v>-15.426269454252873</v>
      </c>
    </row>
    <row r="53" spans="1:34" x14ac:dyDescent="0.2">
      <c r="A53" s="347">
        <f t="shared" ca="1" si="6"/>
        <v>0.01</v>
      </c>
      <c r="B53" s="304">
        <f t="shared" ca="1" si="7"/>
        <v>3.6899999999999897</v>
      </c>
      <c r="D53" s="306">
        <f t="shared" ca="1" si="8"/>
        <v>-3.9755450350406552</v>
      </c>
      <c r="E53" s="307">
        <f t="shared" ca="1" si="9"/>
        <v>-24.657200510752084</v>
      </c>
      <c r="F53" s="304">
        <f t="shared" ca="1" si="10"/>
        <v>24.975638036956518</v>
      </c>
      <c r="G53" s="306">
        <f t="shared" ca="1" si="11"/>
        <v>36.723564039439935</v>
      </c>
      <c r="H53" s="307">
        <f t="shared" ca="1" si="12"/>
        <v>137.05092333069248</v>
      </c>
      <c r="I53" s="304">
        <f t="shared" ca="1" si="13"/>
        <v>141.88578414187305</v>
      </c>
      <c r="J53" s="306">
        <f t="shared" ca="1" si="14"/>
        <v>150.57160667191656</v>
      </c>
      <c r="K53" s="307">
        <f t="shared" ca="1" si="15"/>
        <v>640.4297188964639</v>
      </c>
      <c r="L53" s="304">
        <f t="shared" ca="1" si="0"/>
        <v>657.89211393781432</v>
      </c>
      <c r="M53" s="306">
        <f t="shared" ca="1" si="16"/>
        <v>1.3089909494442775</v>
      </c>
      <c r="N53" s="304">
        <f t="shared" ca="1" si="17"/>
        <v>74.99965682397962</v>
      </c>
      <c r="P53" s="310">
        <f t="shared" ca="1" si="18"/>
        <v>3</v>
      </c>
      <c r="Q53" s="304">
        <f t="shared" ca="1" si="19"/>
        <v>0</v>
      </c>
      <c r="R53" s="306">
        <f t="shared" ca="1" si="20"/>
        <v>0</v>
      </c>
      <c r="S53" s="307">
        <f t="shared" ca="1" si="21"/>
        <v>3.0819999999999994</v>
      </c>
      <c r="T53" s="304">
        <f t="shared" ca="1" si="1"/>
        <v>30.234419999999997</v>
      </c>
      <c r="U53" s="311">
        <f t="shared" ca="1" si="2"/>
        <v>0</v>
      </c>
      <c r="V53" s="306">
        <f t="shared" ca="1" si="3"/>
        <v>1.148981582134414</v>
      </c>
      <c r="W53" s="304">
        <f t="shared" ca="1" si="4"/>
        <v>47.199130463104446</v>
      </c>
      <c r="Y53" s="314" t="str">
        <f t="shared" ca="1" si="22"/>
        <v/>
      </c>
      <c r="Z53" s="315" t="str">
        <f t="shared" ca="1" si="23"/>
        <v/>
      </c>
      <c r="AA53" s="316" t="str">
        <f t="shared" ca="1" si="24"/>
        <v/>
      </c>
      <c r="AC53" s="310" t="e">
        <f t="shared" ca="1" si="25"/>
        <v>#N/A</v>
      </c>
      <c r="AD53" s="323" t="e">
        <f t="shared" ca="1" si="26"/>
        <v>#N/A</v>
      </c>
      <c r="AE53" s="324">
        <f t="shared" ca="1" si="5"/>
        <v>640.4297188964639</v>
      </c>
      <c r="AG53" s="306">
        <f t="shared" ca="1" si="27"/>
        <v>-24.846412485561153</v>
      </c>
      <c r="AH53" s="304">
        <f t="shared" ca="1" si="28"/>
        <v>-15.370241420749164</v>
      </c>
    </row>
    <row r="54" spans="1:34" x14ac:dyDescent="0.2">
      <c r="A54" s="347">
        <f t="shared" ca="1" si="6"/>
        <v>0.01</v>
      </c>
      <c r="B54" s="304">
        <f t="shared" ca="1" si="7"/>
        <v>3.6999999999999895</v>
      </c>
      <c r="D54" s="306">
        <f t="shared" ca="1" si="8"/>
        <v>-3.9637595537663692</v>
      </c>
      <c r="E54" s="307">
        <f t="shared" ca="1" si="9"/>
        <v>-24.602597638974132</v>
      </c>
      <c r="F54" s="304">
        <f t="shared" ca="1" si="10"/>
        <v>24.919855545033357</v>
      </c>
      <c r="G54" s="306">
        <f t="shared" ca="1" si="11"/>
        <v>36.683926443902273</v>
      </c>
      <c r="H54" s="307">
        <f t="shared" ca="1" si="12"/>
        <v>136.80489735430274</v>
      </c>
      <c r="I54" s="304">
        <f t="shared" ca="1" si="13"/>
        <v>141.63788476062095</v>
      </c>
      <c r="J54" s="306">
        <f t="shared" ca="1" si="14"/>
        <v>150.93864412433328</v>
      </c>
      <c r="K54" s="307">
        <f t="shared" ca="1" si="15"/>
        <v>641.79899799988891</v>
      </c>
      <c r="L54" s="304">
        <f t="shared" ca="1" si="0"/>
        <v>659.30905357332495</v>
      </c>
      <c r="M54" s="306">
        <f t="shared" ca="1" si="16"/>
        <v>1.3088116844400248</v>
      </c>
      <c r="N54" s="304">
        <f t="shared" ca="1" si="17"/>
        <v>74.989385695821539</v>
      </c>
      <c r="P54" s="310">
        <f t="shared" ca="1" si="18"/>
        <v>3</v>
      </c>
      <c r="Q54" s="304">
        <f t="shared" ca="1" si="19"/>
        <v>0</v>
      </c>
      <c r="R54" s="306">
        <f t="shared" ca="1" si="20"/>
        <v>0</v>
      </c>
      <c r="S54" s="307">
        <f t="shared" ca="1" si="21"/>
        <v>3.0819999999999994</v>
      </c>
      <c r="T54" s="304">
        <f t="shared" ca="1" si="1"/>
        <v>30.234419999999997</v>
      </c>
      <c r="U54" s="311">
        <f t="shared" ca="1" si="2"/>
        <v>0</v>
      </c>
      <c r="V54" s="306">
        <f t="shared" ca="1" si="3"/>
        <v>1.1488241034489248</v>
      </c>
      <c r="W54" s="304">
        <f t="shared" ca="1" si="4"/>
        <v>47.027897707930457</v>
      </c>
      <c r="Y54" s="314" t="str">
        <f t="shared" ca="1" si="22"/>
        <v/>
      </c>
      <c r="Z54" s="315" t="str">
        <f t="shared" ca="1" si="23"/>
        <v/>
      </c>
      <c r="AA54" s="316" t="str">
        <f t="shared" ca="1" si="24"/>
        <v/>
      </c>
      <c r="AC54" s="310" t="e">
        <f t="shared" ca="1" si="25"/>
        <v>#N/A</v>
      </c>
      <c r="AD54" s="323" t="e">
        <f t="shared" ca="1" si="26"/>
        <v>#N/A</v>
      </c>
      <c r="AE54" s="324">
        <f t="shared" ca="1" si="5"/>
        <v>641.79899799988891</v>
      </c>
      <c r="AG54" s="306">
        <f t="shared" ca="1" si="27"/>
        <v>-24.790165708550084</v>
      </c>
      <c r="AH54" s="304">
        <f t="shared" ca="1" si="28"/>
        <v>-15.314448560384314</v>
      </c>
    </row>
    <row r="55" spans="1:34" x14ac:dyDescent="0.2">
      <c r="A55" s="347">
        <f t="shared" ca="1" si="6"/>
        <v>0.01</v>
      </c>
      <c r="B55" s="304">
        <f t="shared" ca="1" si="7"/>
        <v>3.7099999999999893</v>
      </c>
      <c r="D55" s="306">
        <f t="shared" ca="1" si="8"/>
        <v>-3.952021623174093</v>
      </c>
      <c r="E55" s="307">
        <f t="shared" ca="1" si="9"/>
        <v>-24.548223655722829</v>
      </c>
      <c r="F55" s="304">
        <f t="shared" ca="1" si="10"/>
        <v>24.864306939092941</v>
      </c>
      <c r="G55" s="306">
        <f t="shared" ca="1" si="11"/>
        <v>36.64440622767053</v>
      </c>
      <c r="H55" s="307">
        <f t="shared" ca="1" si="12"/>
        <v>136.55941511774552</v>
      </c>
      <c r="I55" s="304">
        <f t="shared" ca="1" si="13"/>
        <v>141.390545529322</v>
      </c>
      <c r="J55" s="306">
        <f t="shared" ca="1" si="14"/>
        <v>151.30528578769113</v>
      </c>
      <c r="K55" s="307">
        <f t="shared" ca="1" si="15"/>
        <v>643.16581956224911</v>
      </c>
      <c r="L55" s="304">
        <f t="shared" ca="1" si="0"/>
        <v>660.72351324928229</v>
      </c>
      <c r="M55" s="306">
        <f t="shared" ca="1" si="16"/>
        <v>1.3086319857044675</v>
      </c>
      <c r="N55" s="304">
        <f t="shared" ca="1" si="17"/>
        <v>74.979089716690268</v>
      </c>
      <c r="P55" s="310">
        <f t="shared" ca="1" si="18"/>
        <v>3</v>
      </c>
      <c r="Q55" s="304">
        <f t="shared" ca="1" si="19"/>
        <v>0</v>
      </c>
      <c r="R55" s="306">
        <f t="shared" ca="1" si="20"/>
        <v>0</v>
      </c>
      <c r="S55" s="307">
        <f t="shared" ca="1" si="21"/>
        <v>3.0819999999999994</v>
      </c>
      <c r="T55" s="304">
        <f t="shared" ca="1" si="1"/>
        <v>30.234419999999997</v>
      </c>
      <c r="U55" s="311">
        <f t="shared" ca="1" si="2"/>
        <v>0</v>
      </c>
      <c r="V55" s="306">
        <f t="shared" ca="1" si="3"/>
        <v>1.148666928236644</v>
      </c>
      <c r="W55" s="304">
        <f t="shared" ca="1" si="4"/>
        <v>46.857381857517083</v>
      </c>
      <c r="Y55" s="314" t="str">
        <f t="shared" ca="1" si="22"/>
        <v/>
      </c>
      <c r="Z55" s="315" t="str">
        <f t="shared" ca="1" si="23"/>
        <v/>
      </c>
      <c r="AA55" s="316" t="str">
        <f t="shared" ca="1" si="24"/>
        <v/>
      </c>
      <c r="AC55" s="310" t="e">
        <f t="shared" ca="1" si="25"/>
        <v>#N/A</v>
      </c>
      <c r="AD55" s="323" t="e">
        <f t="shared" ca="1" si="26"/>
        <v>#N/A</v>
      </c>
      <c r="AE55" s="324">
        <f t="shared" ca="1" si="5"/>
        <v>643.16581956224911</v>
      </c>
      <c r="AG55" s="306">
        <f t="shared" ca="1" si="27"/>
        <v>-24.734151416492104</v>
      </c>
      <c r="AH55" s="304">
        <f t="shared" ca="1" si="28"/>
        <v>-15.258889587258425</v>
      </c>
    </row>
    <row r="56" spans="1:34" x14ac:dyDescent="0.2">
      <c r="A56" s="347">
        <f t="shared" ca="1" si="6"/>
        <v>0.01</v>
      </c>
      <c r="B56" s="304">
        <f t="shared" ca="1" si="7"/>
        <v>3.7199999999999891</v>
      </c>
      <c r="D56" s="306">
        <f t="shared" ca="1" si="8"/>
        <v>-3.9403309805212698</v>
      </c>
      <c r="E56" s="307">
        <f t="shared" ca="1" si="9"/>
        <v>-24.494077311205036</v>
      </c>
      <c r="F56" s="304">
        <f t="shared" ca="1" si="10"/>
        <v>24.808990942062618</v>
      </c>
      <c r="G56" s="306">
        <f t="shared" ca="1" si="11"/>
        <v>36.605002917865313</v>
      </c>
      <c r="H56" s="307">
        <f t="shared" ca="1" si="12"/>
        <v>136.31447434463345</v>
      </c>
      <c r="I56" s="304">
        <f t="shared" ca="1" si="13"/>
        <v>141.14376413597117</v>
      </c>
      <c r="J56" s="306">
        <f t="shared" ca="1" si="14"/>
        <v>151.67153283341881</v>
      </c>
      <c r="K56" s="307">
        <f t="shared" ca="1" si="15"/>
        <v>644.53018900956101</v>
      </c>
      <c r="L56" s="304">
        <f t="shared" ca="1" si="0"/>
        <v>662.13549853239203</v>
      </c>
      <c r="M56" s="306">
        <f t="shared" ca="1" si="16"/>
        <v>1.3084518521440287</v>
      </c>
      <c r="N56" s="304">
        <f t="shared" ca="1" si="17"/>
        <v>74.968768823928457</v>
      </c>
      <c r="P56" s="310">
        <f t="shared" ca="1" si="18"/>
        <v>3</v>
      </c>
      <c r="Q56" s="304">
        <f t="shared" ca="1" si="19"/>
        <v>0</v>
      </c>
      <c r="R56" s="306">
        <f t="shared" ca="1" si="20"/>
        <v>0</v>
      </c>
      <c r="S56" s="307">
        <f t="shared" ca="1" si="21"/>
        <v>3.0819999999999994</v>
      </c>
      <c r="T56" s="304">
        <f t="shared" ca="1" si="1"/>
        <v>30.234419999999997</v>
      </c>
      <c r="U56" s="311">
        <f t="shared" ca="1" si="2"/>
        <v>0</v>
      </c>
      <c r="V56" s="306">
        <f t="shared" ca="1" si="3"/>
        <v>1.1485100557573316</v>
      </c>
      <c r="W56" s="304">
        <f t="shared" ca="1" si="4"/>
        <v>46.687579003360099</v>
      </c>
      <c r="Y56" s="314" t="str">
        <f t="shared" ca="1" si="22"/>
        <v/>
      </c>
      <c r="Z56" s="315" t="str">
        <f t="shared" ca="1" si="23"/>
        <v/>
      </c>
      <c r="AA56" s="316" t="str">
        <f t="shared" ca="1" si="24"/>
        <v/>
      </c>
      <c r="AC56" s="310" t="e">
        <f t="shared" ca="1" si="25"/>
        <v>#N/A</v>
      </c>
      <c r="AD56" s="323" t="e">
        <f t="shared" ca="1" si="26"/>
        <v>#N/A</v>
      </c>
      <c r="AE56" s="324">
        <f t="shared" ca="1" si="5"/>
        <v>644.53018900956101</v>
      </c>
      <c r="AG56" s="306">
        <f t="shared" ca="1" si="27"/>
        <v>-24.678368327428778</v>
      </c>
      <c r="AH56" s="304">
        <f t="shared" ca="1" si="28"/>
        <v>-15.203563224372839</v>
      </c>
    </row>
    <row r="57" spans="1:34" x14ac:dyDescent="0.2">
      <c r="A57" s="347">
        <f t="shared" ca="1" si="6"/>
        <v>0.01</v>
      </c>
      <c r="B57" s="304">
        <f t="shared" ca="1" si="7"/>
        <v>3.7299999999999889</v>
      </c>
      <c r="D57" s="306">
        <f t="shared" ca="1" si="8"/>
        <v>-3.928687364878376</v>
      </c>
      <c r="E57" s="307">
        <f t="shared" ca="1" si="9"/>
        <v>-24.440157364266362</v>
      </c>
      <c r="F57" s="304">
        <f t="shared" ca="1" si="10"/>
        <v>24.753906285696775</v>
      </c>
      <c r="G57" s="306">
        <f t="shared" ca="1" si="11"/>
        <v>36.565716044216529</v>
      </c>
      <c r="H57" s="307">
        <f t="shared" ca="1" si="12"/>
        <v>136.07007277099078</v>
      </c>
      <c r="I57" s="304">
        <f t="shared" ca="1" si="13"/>
        <v>140.89753828129503</v>
      </c>
      <c r="J57" s="306">
        <f t="shared" ca="1" si="14"/>
        <v>152.03738642822921</v>
      </c>
      <c r="K57" s="307">
        <f t="shared" ca="1" si="15"/>
        <v>645.89211174513912</v>
      </c>
      <c r="L57" s="304">
        <f t="shared" ca="1" si="0"/>
        <v>663.54501496622061</v>
      </c>
      <c r="M57" s="306">
        <f t="shared" ca="1" si="16"/>
        <v>1.3082712826609149</v>
      </c>
      <c r="N57" s="304">
        <f t="shared" ca="1" si="17"/>
        <v>74.958422954637172</v>
      </c>
      <c r="P57" s="310">
        <f t="shared" ca="1" si="18"/>
        <v>3</v>
      </c>
      <c r="Q57" s="304">
        <f t="shared" ca="1" si="19"/>
        <v>0</v>
      </c>
      <c r="R57" s="306">
        <f t="shared" ca="1" si="20"/>
        <v>0</v>
      </c>
      <c r="S57" s="307">
        <f t="shared" ca="1" si="21"/>
        <v>3.0819999999999994</v>
      </c>
      <c r="T57" s="304">
        <f t="shared" ca="1" si="1"/>
        <v>30.234419999999997</v>
      </c>
      <c r="U57" s="311">
        <f t="shared" ca="1" si="2"/>
        <v>0</v>
      </c>
      <c r="V57" s="306">
        <f t="shared" ca="1" si="3"/>
        <v>1.1483534852739365</v>
      </c>
      <c r="W57" s="304">
        <f t="shared" ca="1" si="4"/>
        <v>46.518485263935411</v>
      </c>
      <c r="Y57" s="314" t="str">
        <f t="shared" ca="1" si="22"/>
        <v/>
      </c>
      <c r="Z57" s="315" t="str">
        <f t="shared" ca="1" si="23"/>
        <v/>
      </c>
      <c r="AA57" s="316" t="str">
        <f t="shared" ca="1" si="24"/>
        <v/>
      </c>
      <c r="AC57" s="310" t="e">
        <f t="shared" ca="1" si="25"/>
        <v>#N/A</v>
      </c>
      <c r="AD57" s="323" t="e">
        <f t="shared" ca="1" si="26"/>
        <v>#N/A</v>
      </c>
      <c r="AE57" s="324">
        <f t="shared" ca="1" si="5"/>
        <v>645.89211174513912</v>
      </c>
      <c r="AG57" s="306">
        <f t="shared" ca="1" si="27"/>
        <v>-24.622815168205744</v>
      </c>
      <c r="AH57" s="304">
        <f t="shared" ca="1" si="28"/>
        <v>-15.148468203556167</v>
      </c>
    </row>
    <row r="58" spans="1:34" x14ac:dyDescent="0.2">
      <c r="A58" s="347">
        <f t="shared" ca="1" si="6"/>
        <v>0.01</v>
      </c>
      <c r="B58" s="304">
        <f t="shared" ca="1" si="7"/>
        <v>3.7399999999999887</v>
      </c>
      <c r="D58" s="306">
        <f t="shared" ca="1" si="8"/>
        <v>-3.9170905171138815</v>
      </c>
      <c r="E58" s="307">
        <f t="shared" ca="1" si="9"/>
        <v>-24.386462582319549</v>
      </c>
      <c r="F58" s="304">
        <f t="shared" ca="1" si="10"/>
        <v>24.699051710503682</v>
      </c>
      <c r="G58" s="306">
        <f t="shared" ca="1" si="11"/>
        <v>36.526545139045389</v>
      </c>
      <c r="H58" s="307">
        <f t="shared" ca="1" si="12"/>
        <v>135.82620814516758</v>
      </c>
      <c r="I58" s="304">
        <f t="shared" ca="1" si="13"/>
        <v>140.65186567866459</v>
      </c>
      <c r="J58" s="306">
        <f t="shared" ca="1" si="14"/>
        <v>152.40284773414552</v>
      </c>
      <c r="K58" s="307">
        <f t="shared" ca="1" si="15"/>
        <v>647.25159314971995</v>
      </c>
      <c r="L58" s="304">
        <f t="shared" ca="1" si="0"/>
        <v>664.95206807132172</v>
      </c>
      <c r="M58" s="306">
        <f t="shared" ca="1" si="16"/>
        <v>1.3080902761530959</v>
      </c>
      <c r="N58" s="304">
        <f t="shared" ca="1" si="17"/>
        <v>74.948052045674757</v>
      </c>
      <c r="P58" s="310">
        <f t="shared" ca="1" si="18"/>
        <v>3</v>
      </c>
      <c r="Q58" s="304">
        <f t="shared" ca="1" si="19"/>
        <v>0</v>
      </c>
      <c r="R58" s="306">
        <f t="shared" ca="1" si="20"/>
        <v>0</v>
      </c>
      <c r="S58" s="307">
        <f t="shared" ca="1" si="21"/>
        <v>3.0819999999999994</v>
      </c>
      <c r="T58" s="304">
        <f t="shared" ca="1" si="1"/>
        <v>30.234419999999997</v>
      </c>
      <c r="U58" s="311">
        <f t="shared" ca="1" si="2"/>
        <v>0</v>
      </c>
      <c r="V58" s="306">
        <f t="shared" ca="1" si="3"/>
        <v>1.1481972160525749</v>
      </c>
      <c r="W58" s="304">
        <f t="shared" ca="1" si="4"/>
        <v>46.350096784475468</v>
      </c>
      <c r="Y58" s="314" t="str">
        <f t="shared" ca="1" si="22"/>
        <v/>
      </c>
      <c r="Z58" s="315" t="str">
        <f t="shared" ca="1" si="23"/>
        <v/>
      </c>
      <c r="AA58" s="316" t="str">
        <f t="shared" ca="1" si="24"/>
        <v/>
      </c>
      <c r="AC58" s="310" t="e">
        <f t="shared" ca="1" si="25"/>
        <v>#N/A</v>
      </c>
      <c r="AD58" s="323" t="e">
        <f t="shared" ca="1" si="26"/>
        <v>#N/A</v>
      </c>
      <c r="AE58" s="324">
        <f t="shared" ca="1" si="5"/>
        <v>647.25159314971995</v>
      </c>
      <c r="AG58" s="306">
        <f t="shared" ca="1" si="27"/>
        <v>-24.567490674399373</v>
      </c>
      <c r="AH58" s="304">
        <f t="shared" ca="1" si="28"/>
        <v>-15.093603265391115</v>
      </c>
    </row>
    <row r="59" spans="1:34" x14ac:dyDescent="0.2">
      <c r="A59" s="347">
        <f t="shared" ca="1" si="6"/>
        <v>0.01</v>
      </c>
      <c r="B59" s="304">
        <f t="shared" ca="1" si="7"/>
        <v>3.7499999999999885</v>
      </c>
      <c r="D59" s="306">
        <f t="shared" ca="1" si="8"/>
        <v>-3.9055401798793601</v>
      </c>
      <c r="E59" s="307">
        <f t="shared" ca="1" si="9"/>
        <v>-24.332991741273485</v>
      </c>
      <c r="F59" s="304">
        <f t="shared" ca="1" si="10"/>
        <v>24.644425965672962</v>
      </c>
      <c r="G59" s="306">
        <f t="shared" ca="1" si="11"/>
        <v>36.487489737246598</v>
      </c>
      <c r="H59" s="307">
        <f t="shared" ca="1" si="12"/>
        <v>135.58287822775486</v>
      </c>
      <c r="I59" s="304">
        <f t="shared" ca="1" si="13"/>
        <v>140.40674405400858</v>
      </c>
      <c r="J59" s="306">
        <f t="shared" ca="1" si="14"/>
        <v>152.76791790852698</v>
      </c>
      <c r="K59" s="307">
        <f t="shared" ca="1" si="15"/>
        <v>648.60863858158461</v>
      </c>
      <c r="L59" s="304">
        <f t="shared" ca="1" si="0"/>
        <v>666.3566633453612</v>
      </c>
      <c r="M59" s="306">
        <f t="shared" ca="1" si="16"/>
        <v>1.3079088315142879</v>
      </c>
      <c r="N59" s="304">
        <f t="shared" ca="1" si="17"/>
        <v>74.937656033655784</v>
      </c>
      <c r="P59" s="310">
        <f t="shared" ca="1" si="18"/>
        <v>3</v>
      </c>
      <c r="Q59" s="304">
        <f t="shared" ca="1" si="19"/>
        <v>0</v>
      </c>
      <c r="R59" s="306">
        <f t="shared" ca="1" si="20"/>
        <v>0</v>
      </c>
      <c r="S59" s="307">
        <f t="shared" ca="1" si="21"/>
        <v>3.0819999999999994</v>
      </c>
      <c r="T59" s="304">
        <f t="shared" ca="1" si="1"/>
        <v>30.234419999999997</v>
      </c>
      <c r="U59" s="311">
        <f t="shared" ca="1" si="2"/>
        <v>0</v>
      </c>
      <c r="V59" s="306">
        <f t="shared" ca="1" si="3"/>
        <v>1.148041247362513</v>
      </c>
      <c r="W59" s="304">
        <f t="shared" ca="1" si="4"/>
        <v>46.182409736748021</v>
      </c>
      <c r="Y59" s="314" t="str">
        <f t="shared" ca="1" si="22"/>
        <v/>
      </c>
      <c r="Z59" s="315" t="str">
        <f t="shared" ca="1" si="23"/>
        <v/>
      </c>
      <c r="AA59" s="316" t="str">
        <f t="shared" ca="1" si="24"/>
        <v/>
      </c>
      <c r="AC59" s="310" t="e">
        <f t="shared" ca="1" si="25"/>
        <v>#N/A</v>
      </c>
      <c r="AD59" s="323" t="e">
        <f t="shared" ca="1" si="26"/>
        <v>#N/A</v>
      </c>
      <c r="AE59" s="324">
        <f t="shared" ca="1" si="5"/>
        <v>648.60863858158461</v>
      </c>
      <c r="AG59" s="306">
        <f t="shared" ca="1" si="27"/>
        <v>-24.512393590244123</v>
      </c>
      <c r="AH59" s="304">
        <f t="shared" ca="1" si="28"/>
        <v>-15.038967159141945</v>
      </c>
    </row>
    <row r="60" spans="1:34" x14ac:dyDescent="0.2">
      <c r="A60" s="347">
        <f t="shared" ca="1" si="6"/>
        <v>0.01</v>
      </c>
      <c r="B60" s="304">
        <f t="shared" ca="1" si="7"/>
        <v>3.7599999999999882</v>
      </c>
      <c r="D60" s="306">
        <f t="shared" ca="1" si="8"/>
        <v>-3.894036097594733</v>
      </c>
      <c r="E60" s="307">
        <f t="shared" ca="1" si="9"/>
        <v>-24.279743625462942</v>
      </c>
      <c r="F60" s="304">
        <f t="shared" ca="1" si="10"/>
        <v>24.590027809003779</v>
      </c>
      <c r="G60" s="306">
        <f t="shared" ca="1" si="11"/>
        <v>36.448549376270648</v>
      </c>
      <c r="H60" s="307">
        <f t="shared" ca="1" si="12"/>
        <v>135.34008079150024</v>
      </c>
      <c r="I60" s="304">
        <f t="shared" ca="1" si="13"/>
        <v>140.16217114572765</v>
      </c>
      <c r="J60" s="306">
        <f t="shared" ca="1" si="14"/>
        <v>153.13259810409457</v>
      </c>
      <c r="K60" s="307">
        <f t="shared" ca="1" si="15"/>
        <v>649.96325337668088</v>
      </c>
      <c r="L60" s="304">
        <f t="shared" ca="1" si="0"/>
        <v>667.75880626324169</v>
      </c>
      <c r="M60" s="306">
        <f t="shared" ca="1" si="16"/>
        <v>1.3077269476339344</v>
      </c>
      <c r="N60" s="304">
        <f t="shared" ca="1" si="17"/>
        <v>74.927234854950058</v>
      </c>
      <c r="P60" s="310">
        <f t="shared" ca="1" si="18"/>
        <v>3</v>
      </c>
      <c r="Q60" s="304">
        <f t="shared" ca="1" si="19"/>
        <v>0</v>
      </c>
      <c r="R60" s="306">
        <f t="shared" ca="1" si="20"/>
        <v>0</v>
      </c>
      <c r="S60" s="307">
        <f t="shared" ca="1" si="21"/>
        <v>3.0819999999999994</v>
      </c>
      <c r="T60" s="304">
        <f t="shared" ca="1" si="1"/>
        <v>30.234419999999997</v>
      </c>
      <c r="U60" s="311">
        <f t="shared" ca="1" si="2"/>
        <v>0</v>
      </c>
      <c r="V60" s="306">
        <f t="shared" ca="1" si="3"/>
        <v>1.1478855784761517</v>
      </c>
      <c r="W60" s="304">
        <f t="shared" ca="1" si="4"/>
        <v>46.015420318836995</v>
      </c>
      <c r="Y60" s="314" t="str">
        <f t="shared" ca="1" si="22"/>
        <v/>
      </c>
      <c r="Z60" s="315" t="str">
        <f t="shared" ca="1" si="23"/>
        <v/>
      </c>
      <c r="AA60" s="316" t="str">
        <f t="shared" ca="1" si="24"/>
        <v/>
      </c>
      <c r="AC60" s="310" t="e">
        <f t="shared" ca="1" si="25"/>
        <v>#N/A</v>
      </c>
      <c r="AD60" s="323" t="e">
        <f t="shared" ca="1" si="26"/>
        <v>#N/A</v>
      </c>
      <c r="AE60" s="324">
        <f t="shared" ca="1" si="5"/>
        <v>649.96325337668088</v>
      </c>
      <c r="AG60" s="306">
        <f t="shared" ca="1" si="27"/>
        <v>-24.457522668560628</v>
      </c>
      <c r="AH60" s="304">
        <f t="shared" ca="1" si="28"/>
        <v>-14.984558642682684</v>
      </c>
    </row>
    <row r="61" spans="1:34" x14ac:dyDescent="0.2">
      <c r="A61" s="347">
        <f t="shared" ca="1" si="6"/>
        <v>0.01</v>
      </c>
      <c r="B61" s="304">
        <f t="shared" ca="1" si="7"/>
        <v>3.769999999999988</v>
      </c>
      <c r="D61" s="306">
        <f t="shared" ca="1" si="8"/>
        <v>-3.8825780164336625</v>
      </c>
      <c r="E61" s="307">
        <f t="shared" ca="1" si="9"/>
        <v>-24.226717027578996</v>
      </c>
      <c r="F61" s="304">
        <f t="shared" ca="1" si="10"/>
        <v>24.535856006833754</v>
      </c>
      <c r="G61" s="306">
        <f t="shared" ca="1" si="11"/>
        <v>36.409723596106311</v>
      </c>
      <c r="H61" s="307">
        <f t="shared" ca="1" si="12"/>
        <v>135.09781362122445</v>
      </c>
      <c r="I61" s="304">
        <f t="shared" ca="1" si="13"/>
        <v>139.9181447046092</v>
      </c>
      <c r="J61" s="306">
        <f t="shared" ca="1" si="14"/>
        <v>153.49688946895645</v>
      </c>
      <c r="K61" s="307">
        <f t="shared" ca="1" si="15"/>
        <v>651.31544284874451</v>
      </c>
      <c r="L61" s="304">
        <f t="shared" ca="1" si="0"/>
        <v>669.15850227722672</v>
      </c>
      <c r="M61" s="306">
        <f t="shared" ca="1" si="16"/>
        <v>1.3075446233971872</v>
      </c>
      <c r="N61" s="304">
        <f t="shared" ca="1" si="17"/>
        <v>74.916788445681505</v>
      </c>
      <c r="P61" s="310">
        <f t="shared" ca="1" si="18"/>
        <v>3</v>
      </c>
      <c r="Q61" s="304">
        <f t="shared" ca="1" si="19"/>
        <v>0</v>
      </c>
      <c r="R61" s="306">
        <f t="shared" ca="1" si="20"/>
        <v>0</v>
      </c>
      <c r="S61" s="307">
        <f t="shared" ca="1" si="21"/>
        <v>3.0819999999999994</v>
      </c>
      <c r="T61" s="304">
        <f t="shared" ca="1" si="1"/>
        <v>30.234419999999997</v>
      </c>
      <c r="U61" s="311">
        <f t="shared" ca="1" si="2"/>
        <v>0</v>
      </c>
      <c r="V61" s="306">
        <f t="shared" ca="1" si="3"/>
        <v>1.1477302086690078</v>
      </c>
      <c r="W61" s="304">
        <f t="shared" ca="1" si="4"/>
        <v>45.849124754925434</v>
      </c>
      <c r="Y61" s="314" t="str">
        <f t="shared" ca="1" si="22"/>
        <v/>
      </c>
      <c r="Z61" s="315" t="str">
        <f t="shared" ca="1" si="23"/>
        <v/>
      </c>
      <c r="AA61" s="316" t="str">
        <f t="shared" ca="1" si="24"/>
        <v/>
      </c>
      <c r="AC61" s="310" t="e">
        <f t="shared" ca="1" si="25"/>
        <v>#N/A</v>
      </c>
      <c r="AD61" s="323" t="e">
        <f t="shared" ca="1" si="26"/>
        <v>#N/A</v>
      </c>
      <c r="AE61" s="324">
        <f t="shared" ca="1" si="5"/>
        <v>651.31544284874451</v>
      </c>
      <c r="AG61" s="306">
        <f t="shared" ca="1" si="27"/>
        <v>-24.402876670684467</v>
      </c>
      <c r="AH61" s="304">
        <f t="shared" ca="1" si="28"/>
        <v>-14.930376482426023</v>
      </c>
    </row>
    <row r="62" spans="1:34" x14ac:dyDescent="0.2">
      <c r="A62" s="347">
        <f t="shared" ca="1" si="6"/>
        <v>0.01</v>
      </c>
      <c r="B62" s="304">
        <f t="shared" ca="1" si="7"/>
        <v>3.7799999999999878</v>
      </c>
      <c r="D62" s="306">
        <f t="shared" ca="1" si="8"/>
        <v>-3.8711656843090934</v>
      </c>
      <c r="E62" s="307">
        <f t="shared" ca="1" si="9"/>
        <v>-24.173910748600086</v>
      </c>
      <c r="F62" s="304">
        <f t="shared" ca="1" si="10"/>
        <v>24.48190933396852</v>
      </c>
      <c r="G62" s="306">
        <f t="shared" ca="1" si="11"/>
        <v>36.371011939263219</v>
      </c>
      <c r="H62" s="307">
        <f t="shared" ca="1" si="12"/>
        <v>134.85607451373843</v>
      </c>
      <c r="I62" s="304">
        <f t="shared" ca="1" si="13"/>
        <v>139.67466249374294</v>
      </c>
      <c r="J62" s="306">
        <f t="shared" ca="1" si="14"/>
        <v>153.86079314663331</v>
      </c>
      <c r="K62" s="307">
        <f t="shared" ca="1" si="15"/>
        <v>652.66521228941929</v>
      </c>
      <c r="L62" s="304">
        <f t="shared" ca="1" si="0"/>
        <v>670.55575681706273</v>
      </c>
      <c r="M62" s="306">
        <f t="shared" ca="1" si="16"/>
        <v>1.3073618576848891</v>
      </c>
      <c r="N62" s="304">
        <f t="shared" ca="1" si="17"/>
        <v>74.90631674172711</v>
      </c>
      <c r="P62" s="310">
        <f t="shared" ca="1" si="18"/>
        <v>3</v>
      </c>
      <c r="Q62" s="304">
        <f t="shared" ca="1" si="19"/>
        <v>0</v>
      </c>
      <c r="R62" s="306">
        <f t="shared" ca="1" si="20"/>
        <v>0</v>
      </c>
      <c r="S62" s="307">
        <f t="shared" ca="1" si="21"/>
        <v>3.0819999999999994</v>
      </c>
      <c r="T62" s="304">
        <f t="shared" ca="1" si="1"/>
        <v>30.234419999999997</v>
      </c>
      <c r="U62" s="311">
        <f t="shared" ca="1" si="2"/>
        <v>0</v>
      </c>
      <c r="V62" s="306">
        <f t="shared" ca="1" si="3"/>
        <v>1.1475751372196956</v>
      </c>
      <c r="W62" s="304">
        <f t="shared" ca="1" si="4"/>
        <v>45.683519295080522</v>
      </c>
      <c r="Y62" s="314" t="str">
        <f t="shared" ca="1" si="22"/>
        <v/>
      </c>
      <c r="Z62" s="315" t="str">
        <f t="shared" ca="1" si="23"/>
        <v/>
      </c>
      <c r="AA62" s="316" t="str">
        <f t="shared" ca="1" si="24"/>
        <v/>
      </c>
      <c r="AC62" s="310" t="e">
        <f t="shared" ca="1" si="25"/>
        <v>#N/A</v>
      </c>
      <c r="AD62" s="323" t="e">
        <f t="shared" ca="1" si="26"/>
        <v>#N/A</v>
      </c>
      <c r="AE62" s="324">
        <f t="shared" ca="1" si="5"/>
        <v>652.66521228941929</v>
      </c>
      <c r="AG62" s="306">
        <f t="shared" ca="1" si="27"/>
        <v>-24.348454366395611</v>
      </c>
      <c r="AH62" s="304">
        <f t="shared" ca="1" si="28"/>
        <v>-14.876419453252902</v>
      </c>
    </row>
    <row r="63" spans="1:34" x14ac:dyDescent="0.2">
      <c r="A63" s="347">
        <f t="shared" ca="1" si="6"/>
        <v>0.01</v>
      </c>
      <c r="B63" s="304">
        <f t="shared" ca="1" si="7"/>
        <v>3.7899999999999876</v>
      </c>
      <c r="D63" s="306">
        <f t="shared" ca="1" si="8"/>
        <v>-3.8597988508589069</v>
      </c>
      <c r="E63" s="307">
        <f t="shared" ca="1" si="9"/>
        <v>-24.121323597723773</v>
      </c>
      <c r="F63" s="304">
        <f t="shared" ca="1" si="10"/>
        <v>24.428186573611995</v>
      </c>
      <c r="G63" s="306">
        <f t="shared" ca="1" si="11"/>
        <v>36.332413950754628</v>
      </c>
      <c r="H63" s="307">
        <f t="shared" ca="1" si="12"/>
        <v>134.61486127776121</v>
      </c>
      <c r="I63" s="304">
        <f t="shared" ca="1" si="13"/>
        <v>139.43172228843724</v>
      </c>
      <c r="J63" s="306">
        <f t="shared" ca="1" si="14"/>
        <v>154.2243102760834</v>
      </c>
      <c r="K63" s="307">
        <f t="shared" ca="1" si="15"/>
        <v>654.01256696837675</v>
      </c>
      <c r="L63" s="304">
        <f t="shared" ca="1" si="0"/>
        <v>671.95057529010205</v>
      </c>
      <c r="M63" s="306">
        <f t="shared" ca="1" si="16"/>
        <v>1.3071786493735535</v>
      </c>
      <c r="N63" s="304">
        <f t="shared" ca="1" si="17"/>
        <v>74.895819678715867</v>
      </c>
      <c r="P63" s="310">
        <f t="shared" ca="1" si="18"/>
        <v>3</v>
      </c>
      <c r="Q63" s="304">
        <f t="shared" ca="1" si="19"/>
        <v>0</v>
      </c>
      <c r="R63" s="306">
        <f t="shared" ca="1" si="20"/>
        <v>0</v>
      </c>
      <c r="S63" s="307">
        <f t="shared" ca="1" si="21"/>
        <v>3.0819999999999994</v>
      </c>
      <c r="T63" s="304">
        <f t="shared" ca="1" si="1"/>
        <v>30.234419999999997</v>
      </c>
      <c r="U63" s="311">
        <f t="shared" ca="1" si="2"/>
        <v>0</v>
      </c>
      <c r="V63" s="306">
        <f t="shared" ca="1" si="3"/>
        <v>1.1474203634099118</v>
      </c>
      <c r="W63" s="304">
        <f t="shared" ca="1" si="4"/>
        <v>45.51860021504077</v>
      </c>
      <c r="Y63" s="314" t="str">
        <f t="shared" ca="1" si="22"/>
        <v/>
      </c>
      <c r="Z63" s="315" t="str">
        <f t="shared" ca="1" si="23"/>
        <v/>
      </c>
      <c r="AA63" s="316" t="str">
        <f t="shared" ca="1" si="24"/>
        <v/>
      </c>
      <c r="AC63" s="310" t="e">
        <f t="shared" ca="1" si="25"/>
        <v>#N/A</v>
      </c>
      <c r="AD63" s="323" t="e">
        <f t="shared" ca="1" si="26"/>
        <v>#N/A</v>
      </c>
      <c r="AE63" s="324">
        <f t="shared" ca="1" si="5"/>
        <v>654.01256696837675</v>
      </c>
      <c r="AG63" s="306">
        <f t="shared" ca="1" si="27"/>
        <v>-24.294254533848537</v>
      </c>
      <c r="AH63" s="304">
        <f t="shared" ca="1" si="28"/>
        <v>-14.822686338442741</v>
      </c>
    </row>
    <row r="64" spans="1:34" x14ac:dyDescent="0.2">
      <c r="A64" s="347">
        <f t="shared" ca="1" si="6"/>
        <v>0.01</v>
      </c>
      <c r="B64" s="304">
        <f t="shared" ca="1" si="7"/>
        <v>3.7999999999999874</v>
      </c>
      <c r="D64" s="306">
        <f t="shared" ca="1" si="8"/>
        <v>-3.8484772674317562</v>
      </c>
      <c r="E64" s="307">
        <f t="shared" ca="1" si="9"/>
        <v>-24.068954392299148</v>
      </c>
      <c r="F64" s="304">
        <f t="shared" ca="1" si="10"/>
        <v>24.374686517297313</v>
      </c>
      <c r="G64" s="306">
        <f t="shared" ca="1" si="11"/>
        <v>36.293929178080312</v>
      </c>
      <c r="H64" s="307">
        <f t="shared" ca="1" si="12"/>
        <v>134.37417173383821</v>
      </c>
      <c r="I64" s="304">
        <f t="shared" ca="1" si="13"/>
        <v>139.18932187613586</v>
      </c>
      <c r="J64" s="306">
        <f t="shared" ca="1" si="14"/>
        <v>154.58744199172759</v>
      </c>
      <c r="K64" s="307">
        <f t="shared" ca="1" si="15"/>
        <v>655.35751213343474</v>
      </c>
      <c r="L64" s="304">
        <f t="shared" ca="1" si="0"/>
        <v>673.34296308142314</v>
      </c>
      <c r="M64" s="306">
        <f t="shared" ca="1" si="16"/>
        <v>1.3069949973353463</v>
      </c>
      <c r="N64" s="304">
        <f t="shared" ca="1" si="17"/>
        <v>74.885297192027622</v>
      </c>
      <c r="P64" s="310">
        <f t="shared" ca="1" si="18"/>
        <v>3</v>
      </c>
      <c r="Q64" s="304">
        <f t="shared" ca="1" si="19"/>
        <v>0</v>
      </c>
      <c r="R64" s="306">
        <f t="shared" ca="1" si="20"/>
        <v>0</v>
      </c>
      <c r="S64" s="307">
        <f t="shared" ca="1" si="21"/>
        <v>3.0819999999999994</v>
      </c>
      <c r="T64" s="304">
        <f t="shared" ca="1" si="1"/>
        <v>30.234419999999997</v>
      </c>
      <c r="U64" s="311">
        <f t="shared" ca="1" si="2"/>
        <v>0</v>
      </c>
      <c r="V64" s="306">
        <f t="shared" ca="1" si="3"/>
        <v>1.147265886524417</v>
      </c>
      <c r="W64" s="304">
        <f t="shared" ca="1" si="4"/>
        <v>45.35436381600509</v>
      </c>
      <c r="Y64" s="314" t="str">
        <f t="shared" ca="1" si="22"/>
        <v/>
      </c>
      <c r="Z64" s="315" t="str">
        <f t="shared" ca="1" si="23"/>
        <v/>
      </c>
      <c r="AA64" s="316" t="str">
        <f t="shared" ca="1" si="24"/>
        <v/>
      </c>
      <c r="AC64" s="310" t="e">
        <f t="shared" ca="1" si="25"/>
        <v>#N/A</v>
      </c>
      <c r="AD64" s="323" t="e">
        <f t="shared" ca="1" si="26"/>
        <v>#N/A</v>
      </c>
      <c r="AE64" s="324">
        <f t="shared" ca="1" si="5"/>
        <v>655.35751213343474</v>
      </c>
      <c r="AG64" s="306">
        <f t="shared" ca="1" si="27"/>
        <v>-24.240275959503052</v>
      </c>
      <c r="AH64" s="304">
        <f t="shared" ca="1" si="28"/>
        <v>-14.769175929604407</v>
      </c>
    </row>
    <row r="65" spans="1:34" x14ac:dyDescent="0.2">
      <c r="A65" s="347">
        <f t="shared" ca="1" si="6"/>
        <v>0.01</v>
      </c>
      <c r="B65" s="304">
        <f t="shared" ca="1" si="7"/>
        <v>3.8099999999999872</v>
      </c>
      <c r="D65" s="306">
        <f t="shared" ca="1" si="8"/>
        <v>-3.8372006870729951</v>
      </c>
      <c r="E65" s="307">
        <f t="shared" ca="1" si="9"/>
        <v>-24.016801957759846</v>
      </c>
      <c r="F65" s="304">
        <f t="shared" ca="1" si="10"/>
        <v>24.321407964818377</v>
      </c>
      <c r="G65" s="306">
        <f t="shared" ca="1" si="11"/>
        <v>36.255557171209581</v>
      </c>
      <c r="H65" s="307">
        <f t="shared" ca="1" si="12"/>
        <v>134.13400371426061</v>
      </c>
      <c r="I65" s="304">
        <f t="shared" ca="1" si="13"/>
        <v>138.94745905633584</v>
      </c>
      <c r="J65" s="306">
        <f t="shared" ca="1" si="14"/>
        <v>154.95018942347403</v>
      </c>
      <c r="K65" s="307">
        <f t="shared" ca="1" si="15"/>
        <v>656.70005301067522</v>
      </c>
      <c r="L65" s="304">
        <f t="shared" ca="1" si="0"/>
        <v>674.73292555395142</v>
      </c>
      <c r="M65" s="306">
        <f t="shared" ca="1" si="16"/>
        <v>1.3068109004380675</v>
      </c>
      <c r="N65" s="304">
        <f t="shared" ca="1" si="17"/>
        <v>74.874749216792083</v>
      </c>
      <c r="P65" s="310">
        <f t="shared" ca="1" si="18"/>
        <v>3</v>
      </c>
      <c r="Q65" s="304">
        <f t="shared" ca="1" si="19"/>
        <v>0</v>
      </c>
      <c r="R65" s="306">
        <f t="shared" ca="1" si="20"/>
        <v>0</v>
      </c>
      <c r="S65" s="307">
        <f t="shared" ca="1" si="21"/>
        <v>3.0819999999999994</v>
      </c>
      <c r="T65" s="304">
        <f t="shared" ca="1" si="1"/>
        <v>30.234419999999997</v>
      </c>
      <c r="U65" s="311">
        <f t="shared" ca="1" si="2"/>
        <v>0</v>
      </c>
      <c r="V65" s="306">
        <f t="shared" ca="1" si="3"/>
        <v>1.1471117058510198</v>
      </c>
      <c r="W65" s="304">
        <f t="shared" ca="1" si="4"/>
        <v>45.190806424424139</v>
      </c>
      <c r="Y65" s="314" t="str">
        <f t="shared" ca="1" si="22"/>
        <v/>
      </c>
      <c r="Z65" s="315" t="str">
        <f t="shared" ca="1" si="23"/>
        <v/>
      </c>
      <c r="AA65" s="316" t="str">
        <f t="shared" ca="1" si="24"/>
        <v/>
      </c>
      <c r="AC65" s="310" t="e">
        <f t="shared" ca="1" si="25"/>
        <v>#N/A</v>
      </c>
      <c r="AD65" s="323" t="e">
        <f t="shared" ca="1" si="26"/>
        <v>#N/A</v>
      </c>
      <c r="AE65" s="324">
        <f t="shared" ca="1" si="5"/>
        <v>656.70005301067522</v>
      </c>
      <c r="AG65" s="306">
        <f t="shared" ca="1" si="27"/>
        <v>-24.186517438055731</v>
      </c>
      <c r="AH65" s="304">
        <f t="shared" ca="1" si="28"/>
        <v>-14.715887026607755</v>
      </c>
    </row>
    <row r="66" spans="1:34" x14ac:dyDescent="0.2">
      <c r="A66" s="347">
        <f t="shared" ca="1" si="6"/>
        <v>0.01</v>
      </c>
      <c r="B66" s="304">
        <f t="shared" ca="1" si="7"/>
        <v>3.819999999999987</v>
      </c>
      <c r="D66" s="306">
        <f t="shared" ca="1" si="8"/>
        <v>-3.8259688645107639</v>
      </c>
      <c r="E66" s="307">
        <f t="shared" ca="1" si="9"/>
        <v>-23.9648651275578</v>
      </c>
      <c r="F66" s="304">
        <f t="shared" ca="1" si="10"/>
        <v>24.268349724162164</v>
      </c>
      <c r="G66" s="306">
        <f t="shared" ca="1" si="11"/>
        <v>36.217297482564476</v>
      </c>
      <c r="H66" s="307">
        <f t="shared" ca="1" si="12"/>
        <v>133.89435506298503</v>
      </c>
      <c r="I66" s="304">
        <f t="shared" ca="1" si="13"/>
        <v>138.70613164050562</v>
      </c>
      <c r="J66" s="306">
        <f t="shared" ca="1" si="14"/>
        <v>155.3125536967429</v>
      </c>
      <c r="K66" s="307">
        <f t="shared" ca="1" si="15"/>
        <v>658.04019480456145</v>
      </c>
      <c r="L66" s="304">
        <f t="shared" ca="1" si="0"/>
        <v>676.12046804857846</v>
      </c>
      <c r="M66" s="306">
        <f t="shared" ca="1" si="16"/>
        <v>1.3066263575451302</v>
      </c>
      <c r="N66" s="304">
        <f t="shared" ca="1" si="17"/>
        <v>74.864175687887652</v>
      </c>
      <c r="P66" s="310">
        <f t="shared" ca="1" si="18"/>
        <v>3</v>
      </c>
      <c r="Q66" s="304">
        <f t="shared" ca="1" si="19"/>
        <v>0</v>
      </c>
      <c r="R66" s="306">
        <f t="shared" ca="1" si="20"/>
        <v>0</v>
      </c>
      <c r="S66" s="307">
        <f t="shared" ca="1" si="21"/>
        <v>3.0819999999999994</v>
      </c>
      <c r="T66" s="304">
        <f t="shared" ca="1" si="1"/>
        <v>30.234419999999997</v>
      </c>
      <c r="U66" s="311">
        <f t="shared" ca="1" si="2"/>
        <v>0</v>
      </c>
      <c r="V66" s="306">
        <f t="shared" ca="1" si="3"/>
        <v>1.1469578206805582</v>
      </c>
      <c r="W66" s="304">
        <f t="shared" ca="1" si="4"/>
        <v>45.027924391793299</v>
      </c>
      <c r="Y66" s="314" t="str">
        <f t="shared" ca="1" si="22"/>
        <v/>
      </c>
      <c r="Z66" s="315" t="str">
        <f t="shared" ca="1" si="23"/>
        <v/>
      </c>
      <c r="AA66" s="316" t="str">
        <f t="shared" ca="1" si="24"/>
        <v/>
      </c>
      <c r="AC66" s="310" t="e">
        <f t="shared" ca="1" si="25"/>
        <v>#N/A</v>
      </c>
      <c r="AD66" s="323" t="e">
        <f t="shared" ca="1" si="26"/>
        <v>#N/A</v>
      </c>
      <c r="AE66" s="324">
        <f t="shared" ca="1" si="5"/>
        <v>658.04019480456145</v>
      </c>
      <c r="AG66" s="306">
        <f t="shared" ca="1" si="27"/>
        <v>-24.132977772372062</v>
      </c>
      <c r="AH66" s="304">
        <f t="shared" ca="1" si="28"/>
        <v>-14.662818437515947</v>
      </c>
    </row>
    <row r="67" spans="1:34" x14ac:dyDescent="0.2">
      <c r="A67" s="347">
        <f t="shared" ca="1" si="6"/>
        <v>0.01</v>
      </c>
      <c r="B67" s="304">
        <f t="shared" ca="1" si="7"/>
        <v>3.8299999999999867</v>
      </c>
      <c r="D67" s="306">
        <f t="shared" ca="1" si="8"/>
        <v>-3.8147815561422154</v>
      </c>
      <c r="E67" s="307">
        <f t="shared" ca="1" si="9"/>
        <v>-23.913142743097488</v>
      </c>
      <c r="F67" s="304">
        <f t="shared" ca="1" si="10"/>
        <v>24.215510611441562</v>
      </c>
      <c r="G67" s="306">
        <f t="shared" ca="1" si="11"/>
        <v>36.179149667003053</v>
      </c>
      <c r="H67" s="307">
        <f t="shared" ca="1" si="12"/>
        <v>133.65522363555405</v>
      </c>
      <c r="I67" s="304">
        <f t="shared" ca="1" si="13"/>
        <v>138.46533745200412</v>
      </c>
      <c r="J67" s="306">
        <f t="shared" ca="1" si="14"/>
        <v>155.67453593249073</v>
      </c>
      <c r="K67" s="307">
        <f t="shared" ca="1" si="15"/>
        <v>659.3779426980542</v>
      </c>
      <c r="L67" s="304">
        <f t="shared" ca="1" si="0"/>
        <v>677.50559588428109</v>
      </c>
      <c r="M67" s="306">
        <f t="shared" ca="1" si="16"/>
        <v>1.3064413675155444</v>
      </c>
      <c r="N67" s="304">
        <f t="shared" ca="1" si="17"/>
        <v>74.853576539940377</v>
      </c>
      <c r="P67" s="310">
        <f t="shared" ca="1" si="18"/>
        <v>3</v>
      </c>
      <c r="Q67" s="304">
        <f t="shared" ca="1" si="19"/>
        <v>0</v>
      </c>
      <c r="R67" s="306">
        <f t="shared" ca="1" si="20"/>
        <v>0</v>
      </c>
      <c r="S67" s="307">
        <f t="shared" ca="1" si="21"/>
        <v>3.0819999999999994</v>
      </c>
      <c r="T67" s="304">
        <f t="shared" ca="1" si="1"/>
        <v>30.234419999999997</v>
      </c>
      <c r="U67" s="311">
        <f t="shared" ca="1" si="2"/>
        <v>0</v>
      </c>
      <c r="V67" s="306">
        <f t="shared" ca="1" si="3"/>
        <v>1.1468042303068853</v>
      </c>
      <c r="W67" s="304">
        <f t="shared" ca="1" si="4"/>
        <v>44.865714094448073</v>
      </c>
      <c r="Y67" s="314" t="str">
        <f t="shared" ca="1" si="22"/>
        <v/>
      </c>
      <c r="Z67" s="315" t="str">
        <f t="shared" ca="1" si="23"/>
        <v/>
      </c>
      <c r="AA67" s="316" t="str">
        <f t="shared" ca="1" si="24"/>
        <v/>
      </c>
      <c r="AC67" s="310" t="e">
        <f t="shared" ca="1" si="25"/>
        <v>#N/A</v>
      </c>
      <c r="AD67" s="323" t="e">
        <f t="shared" ca="1" si="26"/>
        <v>#N/A</v>
      </c>
      <c r="AE67" s="324">
        <f t="shared" ca="1" si="5"/>
        <v>659.3779426980542</v>
      </c>
      <c r="AG67" s="306">
        <f t="shared" ca="1" si="27"/>
        <v>-24.079655773419177</v>
      </c>
      <c r="AH67" s="304">
        <f t="shared" ca="1" si="28"/>
        <v>-14.609968978518269</v>
      </c>
    </row>
    <row r="68" spans="1:34" x14ac:dyDescent="0.2">
      <c r="A68" s="347">
        <f t="shared" ca="1" si="6"/>
        <v>0.01</v>
      </c>
      <c r="B68" s="304">
        <f t="shared" ca="1" si="7"/>
        <v>3.8399999999999865</v>
      </c>
      <c r="D68" s="306">
        <f t="shared" ca="1" si="8"/>
        <v>-3.8036385200198404</v>
      </c>
      <c r="E68" s="307">
        <f t="shared" ca="1" si="9"/>
        <v>-23.861633653670992</v>
      </c>
      <c r="F68" s="304">
        <f t="shared" ca="1" si="10"/>
        <v>24.162889450828988</v>
      </c>
      <c r="G68" s="306">
        <f t="shared" ca="1" si="11"/>
        <v>36.141113281802852</v>
      </c>
      <c r="H68" s="307">
        <f t="shared" ca="1" si="12"/>
        <v>133.41660729901733</v>
      </c>
      <c r="I68" s="304">
        <f t="shared" ca="1" si="13"/>
        <v>138.22507432600031</v>
      </c>
      <c r="J68" s="306">
        <f t="shared" ca="1" si="14"/>
        <v>156.03613724723476</v>
      </c>
      <c r="K68" s="307">
        <f t="shared" ca="1" si="15"/>
        <v>660.713301852727</v>
      </c>
      <c r="L68" s="304">
        <f t="shared" ref="L68:L131" ca="1" si="29">SQRT(pos_x^2+pos_z^2)</f>
        <v>678.88831435823863</v>
      </c>
      <c r="M68" s="306">
        <f t="shared" ca="1" si="16"/>
        <v>1.3062559292038944</v>
      </c>
      <c r="N68" s="304">
        <f t="shared" ca="1" si="17"/>
        <v>74.842951707322811</v>
      </c>
      <c r="P68" s="310">
        <f t="shared" ca="1" si="18"/>
        <v>3</v>
      </c>
      <c r="Q68" s="304">
        <f t="shared" ca="1" si="19"/>
        <v>0</v>
      </c>
      <c r="R68" s="306">
        <f t="shared" ca="1" si="20"/>
        <v>0</v>
      </c>
      <c r="S68" s="307">
        <f t="shared" ca="1" si="21"/>
        <v>3.0819999999999994</v>
      </c>
      <c r="T68" s="304">
        <f t="shared" ref="T68:T131" ca="1" si="30">m*g</f>
        <v>30.234419999999997</v>
      </c>
      <c r="U68" s="311">
        <f t="shared" ref="U68:U131" ca="1" si="31">IF(pos_xz&lt;L_rampe,Poids*COS(Beta),0)</f>
        <v>0</v>
      </c>
      <c r="V68" s="306">
        <f t="shared" ref="V68:V131" ca="1" si="32">Rho_moyen*(20000-Alt_rampe-pos_z)/(20000+Alt_rampe+pos_z)</f>
        <v>1.1466509340268509</v>
      </c>
      <c r="W68" s="304">
        <f t="shared" ref="W68:W131" ca="1" si="33">1/2*Rho*Sref*Cx*vit_xz^2</f>
        <v>44.704171933360996</v>
      </c>
      <c r="Y68" s="314" t="str">
        <f t="shared" ca="1" si="22"/>
        <v/>
      </c>
      <c r="Z68" s="315" t="str">
        <f t="shared" ca="1" si="23"/>
        <v/>
      </c>
      <c r="AA68" s="316" t="str">
        <f t="shared" ca="1" si="24"/>
        <v/>
      </c>
      <c r="AC68" s="310" t="e">
        <f t="shared" ca="1" si="25"/>
        <v>#N/A</v>
      </c>
      <c r="AD68" s="323" t="e">
        <f t="shared" ca="1" si="26"/>
        <v>#N/A</v>
      </c>
      <c r="AE68" s="324">
        <f t="shared" ref="AE68:AE131" ca="1" si="34">IF(t&lt;T_para, pos_z, NA())</f>
        <v>660.713301852727</v>
      </c>
      <c r="AG68" s="306">
        <f t="shared" ca="1" si="27"/>
        <v>-24.026550260199311</v>
      </c>
      <c r="AH68" s="304">
        <f t="shared" ca="1" si="28"/>
        <v>-14.557337473863752</v>
      </c>
    </row>
    <row r="69" spans="1:34" x14ac:dyDescent="0.2">
      <c r="A69" s="347">
        <f t="shared" ref="A69:A132" ca="1" si="35">IF(B68+0.01&lt;=T_ini+ROUNDUP(Temps_fin_propu,0), 0.01, IF(K68&gt;0, 0.1, 0.0001))</f>
        <v>0.01</v>
      </c>
      <c r="B69" s="304">
        <f t="shared" ref="B69:B132" ca="1" si="36">B68+pas</f>
        <v>3.8499999999999863</v>
      </c>
      <c r="D69" s="306">
        <f t="shared" ref="D69:D132" ca="1" si="37">IF(AND(L68&lt;L_rampe,Poussee&lt;Poids*SIN(M68)),0,(-W68+Poussee)/m*COS(M68)-U68/m*SIN(M68))</f>
        <v>-3.7925395158379689</v>
      </c>
      <c r="E69" s="307">
        <f t="shared" ref="E69:E132" ca="1" si="38">IF(AND(L68&lt;L_rampe,Poussee&lt;Poids*SIN(M68)),0,(-W68+Poussee)/m*SIN(M68)+U68/m*COS(M68)-Poids/m)</f>
        <v>-23.810336716393461</v>
      </c>
      <c r="F69" s="304">
        <f t="shared" ref="F69:F132" ca="1" si="39">SQRT(acc_x^2+acc_z^2)</f>
        <v>24.110485074490455</v>
      </c>
      <c r="G69" s="306">
        <f t="shared" ref="G69:G132" ca="1" si="40">G68+acc_x*pas</f>
        <v>36.10318788664447</v>
      </c>
      <c r="H69" s="307">
        <f t="shared" ref="H69:H132" ca="1" si="41">H68+acc_z*pas</f>
        <v>133.17850393185338</v>
      </c>
      <c r="I69" s="304">
        <f t="shared" ref="I69:I132" ca="1" si="42">SQRT(vit_x^2+vit_z^2)</f>
        <v>137.98534010939363</v>
      </c>
      <c r="J69" s="306">
        <f t="shared" ref="J69:J132" ca="1" si="43">J68+0.5*(vit_x+G68)*pas*(K68&gt;=0)</f>
        <v>156.39735875307699</v>
      </c>
      <c r="K69" s="307">
        <f t="shared" ref="K69:K132" ca="1" si="44">K68+0.5*(vit_z+H68)*pas</f>
        <v>662.04627740888134</v>
      </c>
      <c r="L69" s="304">
        <f t="shared" ca="1" si="29"/>
        <v>680.26862874595076</v>
      </c>
      <c r="M69" s="306">
        <f t="shared" ref="M69:M132" ca="1" si="45">IF(AND(L68&gt;L_rampe,G69&gt;0),ATAN2(G69,H69),$M$4)</f>
        <v>1.3060700414603219</v>
      </c>
      <c r="N69" s="304">
        <f t="shared" ref="N69:N132" ca="1" si="46">DEGREES(Beta)</f>
        <v>74.832301124152892</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3.0819999999999994</v>
      </c>
      <c r="T69" s="304">
        <f t="shared" ca="1" si="30"/>
        <v>30.234419999999997</v>
      </c>
      <c r="U69" s="311">
        <f t="shared" ca="1" si="31"/>
        <v>0</v>
      </c>
      <c r="V69" s="306">
        <f t="shared" ca="1" si="32"/>
        <v>1.1464979311402856</v>
      </c>
      <c r="W69" s="304">
        <f t="shared" ca="1" si="33"/>
        <v>44.543294333940878</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662.04627740888134</v>
      </c>
      <c r="AG69" s="306">
        <f t="shared" ref="AG69:AG132" ca="1" si="56">IF(AND(L68&lt;L_rampe,Poussee&lt;Poids*SIN(M68)),0,(-W68+Poussee)/m-Poids*SIN(M68)/m)</f>
        <v>-23.97366005968377</v>
      </c>
      <c r="AH69" s="304">
        <f t="shared" ref="AH69:AH132" ca="1" si="57">IF(AND(L68&lt;L_rampe,Poussee&lt;Poids*SIN(M68)), g*SIN(M68), (-W68+Poussee)/m)</f>
        <v>-14.504922755795265</v>
      </c>
    </row>
    <row r="70" spans="1:34" x14ac:dyDescent="0.2">
      <c r="A70" s="347">
        <f t="shared" ca="1" si="35"/>
        <v>0.01</v>
      </c>
      <c r="B70" s="304">
        <f t="shared" ca="1" si="36"/>
        <v>3.8599999999999861</v>
      </c>
      <c r="D70" s="306">
        <f t="shared" ca="1" si="37"/>
        <v>-3.7814843049193638</v>
      </c>
      <c r="E70" s="307">
        <f t="shared" ca="1" si="38"/>
        <v>-23.759250796139398</v>
      </c>
      <c r="F70" s="304">
        <f t="shared" ca="1" si="39"/>
        <v>24.058296322520473</v>
      </c>
      <c r="G70" s="306">
        <f t="shared" ca="1" si="40"/>
        <v>36.06537304359528</v>
      </c>
      <c r="H70" s="307">
        <f t="shared" ca="1" si="41"/>
        <v>132.940911423892</v>
      </c>
      <c r="I70" s="304">
        <f t="shared" ca="1" si="42"/>
        <v>137.74613266073496</v>
      </c>
      <c r="J70" s="306">
        <f t="shared" ca="1" si="43"/>
        <v>156.75820155772817</v>
      </c>
      <c r="K70" s="307">
        <f t="shared" ca="1" si="44"/>
        <v>663.3768744856601</v>
      </c>
      <c r="L70" s="304">
        <f t="shared" ca="1" si="29"/>
        <v>681.64654430135317</v>
      </c>
      <c r="M70" s="306">
        <f t="shared" ca="1" si="45"/>
        <v>1.3058837031305051</v>
      </c>
      <c r="N70" s="304">
        <f t="shared" ca="1" si="46"/>
        <v>74.821624724292874</v>
      </c>
      <c r="P70" s="310">
        <f t="shared" ca="1" si="47"/>
        <v>3</v>
      </c>
      <c r="Q70" s="304">
        <f t="shared" ca="1" si="48"/>
        <v>0</v>
      </c>
      <c r="R70" s="306">
        <f t="shared" ca="1" si="49"/>
        <v>0</v>
      </c>
      <c r="S70" s="307">
        <f t="shared" ca="1" si="50"/>
        <v>3.0819999999999994</v>
      </c>
      <c r="T70" s="304">
        <f t="shared" ca="1" si="30"/>
        <v>30.234419999999997</v>
      </c>
      <c r="U70" s="311">
        <f t="shared" ca="1" si="31"/>
        <v>0</v>
      </c>
      <c r="V70" s="306">
        <f t="shared" ca="1" si="32"/>
        <v>1.1463452209499845</v>
      </c>
      <c r="W70" s="304">
        <f t="shared" ca="1" si="33"/>
        <v>44.383077745833738</v>
      </c>
      <c r="Y70" s="314" t="str">
        <f t="shared" ca="1" si="51"/>
        <v/>
      </c>
      <c r="Z70" s="315" t="str">
        <f t="shared" ca="1" si="52"/>
        <v/>
      </c>
      <c r="AA70" s="316" t="str">
        <f t="shared" ca="1" si="53"/>
        <v/>
      </c>
      <c r="AC70" s="310" t="e">
        <f t="shared" ca="1" si="54"/>
        <v>#N/A</v>
      </c>
      <c r="AD70" s="323" t="e">
        <f t="shared" ca="1" si="55"/>
        <v>#N/A</v>
      </c>
      <c r="AE70" s="324">
        <f t="shared" ca="1" si="34"/>
        <v>663.3768744856601</v>
      </c>
      <c r="AG70" s="306">
        <f t="shared" ca="1" si="56"/>
        <v>-23.920984006747663</v>
      </c>
      <c r="AH70" s="304">
        <f t="shared" ca="1" si="57"/>
        <v>-14.452723664484388</v>
      </c>
    </row>
    <row r="71" spans="1:34" x14ac:dyDescent="0.2">
      <c r="A71" s="347">
        <f t="shared" ca="1" si="35"/>
        <v>0.01</v>
      </c>
      <c r="B71" s="304">
        <f t="shared" ca="1" si="36"/>
        <v>3.8699999999999859</v>
      </c>
      <c r="D71" s="306">
        <f t="shared" ca="1" si="37"/>
        <v>-3.7704726502019654</v>
      </c>
      <c r="E71" s="307">
        <f t="shared" ca="1" si="38"/>
        <v>-23.708374765479427</v>
      </c>
      <c r="F71" s="304">
        <f t="shared" ca="1" si="39"/>
        <v>24.006322042877429</v>
      </c>
      <c r="G71" s="306">
        <f t="shared" ca="1" si="40"/>
        <v>36.027668317093259</v>
      </c>
      <c r="H71" s="307">
        <f t="shared" ca="1" si="41"/>
        <v>132.70382767623721</v>
      </c>
      <c r="I71" s="304">
        <f t="shared" ca="1" si="42"/>
        <v>137.50744985014794</v>
      </c>
      <c r="J71" s="306">
        <f t="shared" ca="1" si="43"/>
        <v>157.11866676453161</v>
      </c>
      <c r="K71" s="307">
        <f t="shared" ca="1" si="44"/>
        <v>664.70509818116079</v>
      </c>
      <c r="L71" s="304">
        <f t="shared" ca="1" si="29"/>
        <v>683.02206625693327</v>
      </c>
      <c r="M71" s="306">
        <f t="shared" ca="1" si="45"/>
        <v>1.3056969130556402</v>
      </c>
      <c r="N71" s="304">
        <f t="shared" ca="1" si="46"/>
        <v>74.810922441348183</v>
      </c>
      <c r="P71" s="310">
        <f t="shared" ca="1" si="47"/>
        <v>3</v>
      </c>
      <c r="Q71" s="304">
        <f t="shared" ca="1" si="48"/>
        <v>0</v>
      </c>
      <c r="R71" s="306">
        <f t="shared" ca="1" si="49"/>
        <v>0</v>
      </c>
      <c r="S71" s="307">
        <f t="shared" ca="1" si="50"/>
        <v>3.0819999999999994</v>
      </c>
      <c r="T71" s="304">
        <f t="shared" ca="1" si="30"/>
        <v>30.234419999999997</v>
      </c>
      <c r="U71" s="311">
        <f t="shared" ca="1" si="31"/>
        <v>0</v>
      </c>
      <c r="V71" s="306">
        <f t="shared" ca="1" si="32"/>
        <v>1.1461928027616914</v>
      </c>
      <c r="W71" s="304">
        <f t="shared" ca="1" si="33"/>
        <v>44.223518642725566</v>
      </c>
      <c r="Y71" s="314" t="str">
        <f t="shared" ca="1" si="51"/>
        <v/>
      </c>
      <c r="Z71" s="315" t="str">
        <f t="shared" ca="1" si="52"/>
        <v/>
      </c>
      <c r="AA71" s="316" t="str">
        <f t="shared" ca="1" si="53"/>
        <v/>
      </c>
      <c r="AC71" s="310" t="e">
        <f t="shared" ca="1" si="54"/>
        <v>#N/A</v>
      </c>
      <c r="AD71" s="323" t="e">
        <f t="shared" ca="1" si="55"/>
        <v>#N/A</v>
      </c>
      <c r="AE71" s="324">
        <f t="shared" ca="1" si="34"/>
        <v>664.70509818116079</v>
      </c>
      <c r="AG71" s="306">
        <f t="shared" ca="1" si="56"/>
        <v>-23.868520944105192</v>
      </c>
      <c r="AH71" s="304">
        <f t="shared" ca="1" si="57"/>
        <v>-14.400739047966823</v>
      </c>
    </row>
    <row r="72" spans="1:34" x14ac:dyDescent="0.2">
      <c r="A72" s="347">
        <f t="shared" ca="1" si="35"/>
        <v>0.01</v>
      </c>
      <c r="B72" s="304">
        <f t="shared" ca="1" si="36"/>
        <v>3.8799999999999857</v>
      </c>
      <c r="D72" s="306">
        <f t="shared" ca="1" si="37"/>
        <v>-3.7595043162257276</v>
      </c>
      <c r="E72" s="307">
        <f t="shared" ca="1" si="38"/>
        <v>-23.657707504617683</v>
      </c>
      <c r="F72" s="304">
        <f t="shared" ca="1" si="39"/>
        <v>23.954561091319619</v>
      </c>
      <c r="G72" s="306">
        <f t="shared" ca="1" si="40"/>
        <v>35.990073273931003</v>
      </c>
      <c r="H72" s="307">
        <f t="shared" ca="1" si="41"/>
        <v>132.46725060119104</v>
      </c>
      <c r="I72" s="304">
        <f t="shared" ca="1" si="42"/>
        <v>137.26928955925163</v>
      </c>
      <c r="J72" s="306">
        <f t="shared" ca="1" si="43"/>
        <v>157.47875547248674</v>
      </c>
      <c r="K72" s="307">
        <f t="shared" ca="1" si="44"/>
        <v>666.0309535725479</v>
      </c>
      <c r="L72" s="304">
        <f t="shared" ca="1" si="29"/>
        <v>684.39519982384502</v>
      </c>
      <c r="M72" s="306">
        <f t="shared" ca="1" si="45"/>
        <v>1.3055096700724202</v>
      </c>
      <c r="N72" s="304">
        <f t="shared" ca="1" si="46"/>
        <v>74.800194208666241</v>
      </c>
      <c r="P72" s="310">
        <f t="shared" ca="1" si="47"/>
        <v>3</v>
      </c>
      <c r="Q72" s="304">
        <f t="shared" ca="1" si="48"/>
        <v>0</v>
      </c>
      <c r="R72" s="306">
        <f t="shared" ca="1" si="49"/>
        <v>0</v>
      </c>
      <c r="S72" s="307">
        <f t="shared" ca="1" si="50"/>
        <v>3.0819999999999994</v>
      </c>
      <c r="T72" s="304">
        <f t="shared" ca="1" si="30"/>
        <v>30.234419999999997</v>
      </c>
      <c r="U72" s="311">
        <f t="shared" ca="1" si="31"/>
        <v>0</v>
      </c>
      <c r="V72" s="306">
        <f t="shared" ca="1" si="32"/>
        <v>1.1460406758840815</v>
      </c>
      <c r="W72" s="304">
        <f t="shared" ca="1" si="33"/>
        <v>44.064613522147212</v>
      </c>
      <c r="Y72" s="314" t="str">
        <f t="shared" ca="1" si="51"/>
        <v/>
      </c>
      <c r="Z72" s="315" t="str">
        <f t="shared" ca="1" si="52"/>
        <v/>
      </c>
      <c r="AA72" s="316" t="str">
        <f t="shared" ca="1" si="53"/>
        <v/>
      </c>
      <c r="AC72" s="310" t="e">
        <f t="shared" ca="1" si="54"/>
        <v>#N/A</v>
      </c>
      <c r="AD72" s="323" t="e">
        <f t="shared" ca="1" si="55"/>
        <v>#N/A</v>
      </c>
      <c r="AE72" s="324">
        <f t="shared" ca="1" si="34"/>
        <v>666.0309535725479</v>
      </c>
      <c r="AG72" s="306">
        <f t="shared" ca="1" si="56"/>
        <v>-23.816269722245501</v>
      </c>
      <c r="AH72" s="304">
        <f t="shared" ca="1" si="57"/>
        <v>-14.348967762078383</v>
      </c>
    </row>
    <row r="73" spans="1:34" x14ac:dyDescent="0.2">
      <c r="A73" s="347">
        <f t="shared" ca="1" si="35"/>
        <v>0.01</v>
      </c>
      <c r="B73" s="304">
        <f t="shared" ca="1" si="36"/>
        <v>3.8899999999999855</v>
      </c>
      <c r="D73" s="306">
        <f t="shared" ca="1" si="37"/>
        <v>-3.7485790691196401</v>
      </c>
      <c r="E73" s="307">
        <f t="shared" ca="1" si="38"/>
        <v>-23.607247901329814</v>
      </c>
      <c r="F73" s="304">
        <f t="shared" ca="1" si="39"/>
        <v>23.903012331341898</v>
      </c>
      <c r="G73" s="306">
        <f t="shared" ca="1" si="40"/>
        <v>35.952587483239803</v>
      </c>
      <c r="H73" s="307">
        <f t="shared" ca="1" si="41"/>
        <v>132.23117812217774</v>
      </c>
      <c r="I73" s="304">
        <f t="shared" ca="1" si="42"/>
        <v>137.03164968108319</v>
      </c>
      <c r="J73" s="306">
        <f t="shared" ca="1" si="43"/>
        <v>157.83846877627261</v>
      </c>
      <c r="K73" s="307">
        <f t="shared" ca="1" si="44"/>
        <v>667.35444571616472</v>
      </c>
      <c r="L73" s="304">
        <f t="shared" ca="1" si="29"/>
        <v>685.76595019202273</v>
      </c>
      <c r="M73" s="306">
        <f t="shared" ca="1" si="45"/>
        <v>1.305321973013017</v>
      </c>
      <c r="N73" s="304">
        <f t="shared" ca="1" si="46"/>
        <v>74.789439959335411</v>
      </c>
      <c r="P73" s="310">
        <f t="shared" ca="1" si="47"/>
        <v>3</v>
      </c>
      <c r="Q73" s="304">
        <f t="shared" ca="1" si="48"/>
        <v>0</v>
      </c>
      <c r="R73" s="306">
        <f t="shared" ca="1" si="49"/>
        <v>0</v>
      </c>
      <c r="S73" s="307">
        <f t="shared" ca="1" si="50"/>
        <v>3.0819999999999994</v>
      </c>
      <c r="T73" s="304">
        <f t="shared" ca="1" si="30"/>
        <v>30.234419999999997</v>
      </c>
      <c r="U73" s="311">
        <f t="shared" ca="1" si="31"/>
        <v>0</v>
      </c>
      <c r="V73" s="306">
        <f t="shared" ca="1" si="32"/>
        <v>1.1458888396287459</v>
      </c>
      <c r="W73" s="304">
        <f t="shared" ca="1" si="33"/>
        <v>43.906358905280939</v>
      </c>
      <c r="Y73" s="314" t="str">
        <f t="shared" ca="1" si="51"/>
        <v/>
      </c>
      <c r="Z73" s="315" t="str">
        <f t="shared" ca="1" si="52"/>
        <v/>
      </c>
      <c r="AA73" s="316" t="str">
        <f t="shared" ca="1" si="53"/>
        <v/>
      </c>
      <c r="AC73" s="310" t="e">
        <f t="shared" ca="1" si="54"/>
        <v>#N/A</v>
      </c>
      <c r="AD73" s="323" t="e">
        <f t="shared" ca="1" si="55"/>
        <v>#N/A</v>
      </c>
      <c r="AE73" s="324">
        <f t="shared" ca="1" si="34"/>
        <v>667.35444571616472</v>
      </c>
      <c r="AG73" s="306">
        <f t="shared" ca="1" si="56"/>
        <v>-23.764229199369229</v>
      </c>
      <c r="AH73" s="304">
        <f t="shared" ca="1" si="57"/>
        <v>-14.2974086703917</v>
      </c>
    </row>
    <row r="74" spans="1:34" x14ac:dyDescent="0.2">
      <c r="A74" s="347">
        <f t="shared" ca="1" si="35"/>
        <v>0.01</v>
      </c>
      <c r="B74" s="304">
        <f t="shared" ca="1" si="36"/>
        <v>3.8999999999999853</v>
      </c>
      <c r="D74" s="306">
        <f t="shared" ca="1" si="37"/>
        <v>-3.7376966765888104</v>
      </c>
      <c r="E74" s="307">
        <f t="shared" ca="1" si="38"/>
        <v>-23.556994850901592</v>
      </c>
      <c r="F74" s="304">
        <f t="shared" ca="1" si="39"/>
        <v>23.85167463411295</v>
      </c>
      <c r="G74" s="306">
        <f t="shared" ca="1" si="40"/>
        <v>35.915210516473913</v>
      </c>
      <c r="H74" s="307">
        <f t="shared" ca="1" si="41"/>
        <v>131.99560817366873</v>
      </c>
      <c r="I74" s="304">
        <f t="shared" ca="1" si="42"/>
        <v>136.79452812002137</v>
      </c>
      <c r="J74" s="306">
        <f t="shared" ca="1" si="43"/>
        <v>158.19780776627118</v>
      </c>
      <c r="K74" s="307">
        <f t="shared" ca="1" si="44"/>
        <v>668.67557964764399</v>
      </c>
      <c r="L74" s="304">
        <f t="shared" ca="1" si="29"/>
        <v>687.13432253029453</v>
      </c>
      <c r="M74" s="306">
        <f t="shared" ca="1" si="45"/>
        <v>1.3051338207050596</v>
      </c>
      <c r="N74" s="304">
        <f t="shared" ca="1" si="46"/>
        <v>74.77865962618381</v>
      </c>
      <c r="P74" s="310">
        <f t="shared" ca="1" si="47"/>
        <v>3</v>
      </c>
      <c r="Q74" s="304">
        <f t="shared" ca="1" si="48"/>
        <v>0</v>
      </c>
      <c r="R74" s="306">
        <f t="shared" ca="1" si="49"/>
        <v>0</v>
      </c>
      <c r="S74" s="307">
        <f t="shared" ca="1" si="50"/>
        <v>3.0819999999999994</v>
      </c>
      <c r="T74" s="304">
        <f t="shared" ca="1" si="30"/>
        <v>30.234419999999997</v>
      </c>
      <c r="U74" s="311">
        <f t="shared" ca="1" si="31"/>
        <v>0</v>
      </c>
      <c r="V74" s="306">
        <f t="shared" ca="1" si="32"/>
        <v>1.1457372933101768</v>
      </c>
      <c r="W74" s="304">
        <f t="shared" ca="1" si="33"/>
        <v>43.748751336768834</v>
      </c>
      <c r="Y74" s="314" t="str">
        <f t="shared" ca="1" si="51"/>
        <v/>
      </c>
      <c r="Z74" s="315" t="str">
        <f t="shared" ca="1" si="52"/>
        <v/>
      </c>
      <c r="AA74" s="316" t="str">
        <f t="shared" ca="1" si="53"/>
        <v/>
      </c>
      <c r="AC74" s="310" t="e">
        <f t="shared" ca="1" si="54"/>
        <v>#N/A</v>
      </c>
      <c r="AD74" s="323" t="e">
        <f t="shared" ca="1" si="55"/>
        <v>#N/A</v>
      </c>
      <c r="AE74" s="324">
        <f t="shared" ca="1" si="34"/>
        <v>668.67557964764399</v>
      </c>
      <c r="AG74" s="306">
        <f t="shared" ca="1" si="56"/>
        <v>-23.712398241325623</v>
      </c>
      <c r="AH74" s="304">
        <f t="shared" ca="1" si="57"/>
        <v>-14.246060644153454</v>
      </c>
    </row>
    <row r="75" spans="1:34" x14ac:dyDescent="0.2">
      <c r="A75" s="347">
        <f t="shared" ca="1" si="35"/>
        <v>0.01</v>
      </c>
      <c r="B75" s="304">
        <f t="shared" ca="1" si="36"/>
        <v>3.909999999999985</v>
      </c>
      <c r="D75" s="306">
        <f t="shared" ca="1" si="37"/>
        <v>-3.726856907901706</v>
      </c>
      <c r="E75" s="307">
        <f t="shared" ca="1" si="38"/>
        <v>-23.506947256068059</v>
      </c>
      <c r="F75" s="304">
        <f t="shared" ca="1" si="39"/>
        <v>23.800546878413119</v>
      </c>
      <c r="G75" s="306">
        <f t="shared" ca="1" si="40"/>
        <v>35.877941947394895</v>
      </c>
      <c r="H75" s="307">
        <f t="shared" ca="1" si="41"/>
        <v>131.76053870110806</v>
      </c>
      <c r="I75" s="304">
        <f t="shared" ca="1" si="42"/>
        <v>136.55792279171075</v>
      </c>
      <c r="J75" s="306">
        <f t="shared" ca="1" si="43"/>
        <v>158.55677352859053</v>
      </c>
      <c r="K75" s="307">
        <f t="shared" ca="1" si="44"/>
        <v>669.99436038201782</v>
      </c>
      <c r="L75" s="304">
        <f t="shared" ca="1" si="29"/>
        <v>688.50032198649399</v>
      </c>
      <c r="M75" s="306">
        <f t="shared" ca="1" si="45"/>
        <v>1.3049452119716152</v>
      </c>
      <c r="N75" s="304">
        <f t="shared" ca="1" si="46"/>
        <v>74.767853141778133</v>
      </c>
      <c r="P75" s="310">
        <f t="shared" ca="1" si="47"/>
        <v>3</v>
      </c>
      <c r="Q75" s="304">
        <f t="shared" ca="1" si="48"/>
        <v>0</v>
      </c>
      <c r="R75" s="306">
        <f t="shared" ca="1" si="49"/>
        <v>0</v>
      </c>
      <c r="S75" s="307">
        <f t="shared" ca="1" si="50"/>
        <v>3.0819999999999994</v>
      </c>
      <c r="T75" s="304">
        <f t="shared" ca="1" si="30"/>
        <v>30.234419999999997</v>
      </c>
      <c r="U75" s="311">
        <f t="shared" ca="1" si="31"/>
        <v>0</v>
      </c>
      <c r="V75" s="306">
        <f t="shared" ca="1" si="32"/>
        <v>1.1455860362457495</v>
      </c>
      <c r="W75" s="304">
        <f t="shared" ca="1" si="33"/>
        <v>43.591787384523116</v>
      </c>
      <c r="Y75" s="314" t="str">
        <f t="shared" ca="1" si="51"/>
        <v/>
      </c>
      <c r="Z75" s="315" t="str">
        <f t="shared" ca="1" si="52"/>
        <v/>
      </c>
      <c r="AA75" s="316" t="str">
        <f t="shared" ca="1" si="53"/>
        <v/>
      </c>
      <c r="AC75" s="310" t="e">
        <f t="shared" ca="1" si="54"/>
        <v>#N/A</v>
      </c>
      <c r="AD75" s="323" t="e">
        <f t="shared" ca="1" si="55"/>
        <v>#N/A</v>
      </c>
      <c r="AE75" s="324">
        <f t="shared" ca="1" si="34"/>
        <v>669.99436038201782</v>
      </c>
      <c r="AG75" s="306">
        <f t="shared" ca="1" si="56"/>
        <v>-23.66077572155023</v>
      </c>
      <c r="AH75" s="304">
        <f t="shared" ca="1" si="57"/>
        <v>-14.194922562222207</v>
      </c>
    </row>
    <row r="76" spans="1:34" x14ac:dyDescent="0.2">
      <c r="A76" s="347">
        <f t="shared" ca="1" si="35"/>
        <v>0.01</v>
      </c>
      <c r="B76" s="304">
        <f t="shared" ca="1" si="36"/>
        <v>3.9199999999999848</v>
      </c>
      <c r="D76" s="306">
        <f t="shared" ca="1" si="37"/>
        <v>-3.7160595338775089</v>
      </c>
      <c r="E76" s="307">
        <f t="shared" ca="1" si="38"/>
        <v>-23.457104026953289</v>
      </c>
      <c r="F76" s="304">
        <f t="shared" ca="1" si="39"/>
        <v>23.74962795057283</v>
      </c>
      <c r="G76" s="306">
        <f t="shared" ca="1" si="40"/>
        <v>35.840781352056119</v>
      </c>
      <c r="H76" s="307">
        <f t="shared" ca="1" si="41"/>
        <v>131.52596766083852</v>
      </c>
      <c r="I76" s="304">
        <f t="shared" ca="1" si="42"/>
        <v>136.32183162298634</v>
      </c>
      <c r="J76" s="306">
        <f t="shared" ca="1" si="43"/>
        <v>158.91536714508777</v>
      </c>
      <c r="K76" s="307">
        <f t="shared" ca="1" si="44"/>
        <v>671.31079291382753</v>
      </c>
      <c r="L76" s="304">
        <f t="shared" ca="1" si="29"/>
        <v>689.86395368757303</v>
      </c>
      <c r="M76" s="306">
        <f t="shared" ca="1" si="45"/>
        <v>1.3047561456311683</v>
      </c>
      <c r="N76" s="304">
        <f t="shared" ca="1" si="46"/>
        <v>74.757020438422543</v>
      </c>
      <c r="P76" s="310">
        <f t="shared" ca="1" si="47"/>
        <v>3</v>
      </c>
      <c r="Q76" s="304">
        <f t="shared" ca="1" si="48"/>
        <v>0</v>
      </c>
      <c r="R76" s="306">
        <f t="shared" ca="1" si="49"/>
        <v>0</v>
      </c>
      <c r="S76" s="307">
        <f t="shared" ca="1" si="50"/>
        <v>3.0819999999999994</v>
      </c>
      <c r="T76" s="304">
        <f t="shared" ca="1" si="30"/>
        <v>30.234419999999997</v>
      </c>
      <c r="U76" s="311">
        <f t="shared" ca="1" si="31"/>
        <v>0</v>
      </c>
      <c r="V76" s="306">
        <f t="shared" ca="1" si="32"/>
        <v>1.1454350677557088</v>
      </c>
      <c r="W76" s="304">
        <f t="shared" ca="1" si="33"/>
        <v>43.435463639538064</v>
      </c>
      <c r="Y76" s="314" t="str">
        <f t="shared" ca="1" si="51"/>
        <v/>
      </c>
      <c r="Z76" s="315" t="str">
        <f t="shared" ca="1" si="52"/>
        <v/>
      </c>
      <c r="AA76" s="316" t="str">
        <f t="shared" ca="1" si="53"/>
        <v/>
      </c>
      <c r="AC76" s="310" t="e">
        <f t="shared" ca="1" si="54"/>
        <v>#N/A</v>
      </c>
      <c r="AD76" s="323" t="e">
        <f t="shared" ca="1" si="55"/>
        <v>#N/A</v>
      </c>
      <c r="AE76" s="324">
        <f t="shared" ca="1" si="34"/>
        <v>671.31079291382753</v>
      </c>
      <c r="AG76" s="306">
        <f t="shared" ca="1" si="56"/>
        <v>-23.60936052100319</v>
      </c>
      <c r="AH76" s="304">
        <f t="shared" ca="1" si="57"/>
        <v>-14.143993311006854</v>
      </c>
    </row>
    <row r="77" spans="1:34" x14ac:dyDescent="0.2">
      <c r="A77" s="347">
        <f t="shared" ca="1" si="35"/>
        <v>0.01</v>
      </c>
      <c r="B77" s="304">
        <f t="shared" ca="1" si="36"/>
        <v>3.9299999999999846</v>
      </c>
      <c r="D77" s="306">
        <f t="shared" ca="1" si="37"/>
        <v>-3.7053043268735832</v>
      </c>
      <c r="E77" s="307">
        <f t="shared" ca="1" si="38"/>
        <v>-23.407464081010659</v>
      </c>
      <c r="F77" s="304">
        <f t="shared" ca="1" si="39"/>
        <v>23.698916744411594</v>
      </c>
      <c r="G77" s="306">
        <f t="shared" ca="1" si="40"/>
        <v>35.803728308787385</v>
      </c>
      <c r="H77" s="307">
        <f t="shared" ca="1" si="41"/>
        <v>131.29189302002843</v>
      </c>
      <c r="I77" s="304">
        <f t="shared" ca="1" si="42"/>
        <v>136.08625255179911</v>
      </c>
      <c r="J77" s="306">
        <f t="shared" ca="1" si="43"/>
        <v>159.27358969339198</v>
      </c>
      <c r="K77" s="307">
        <f t="shared" ca="1" si="44"/>
        <v>672.62488221723186</v>
      </c>
      <c r="L77" s="304">
        <f t="shared" ca="1" si="29"/>
        <v>691.22522273971163</v>
      </c>
      <c r="M77" s="306">
        <f t="shared" ca="1" si="45"/>
        <v>1.3045666204976021</v>
      </c>
      <c r="N77" s="304">
        <f t="shared" ca="1" si="46"/>
        <v>74.746161448157551</v>
      </c>
      <c r="P77" s="310">
        <f t="shared" ca="1" si="47"/>
        <v>3</v>
      </c>
      <c r="Q77" s="304">
        <f t="shared" ca="1" si="48"/>
        <v>0</v>
      </c>
      <c r="R77" s="306">
        <f t="shared" ca="1" si="49"/>
        <v>0</v>
      </c>
      <c r="S77" s="307">
        <f t="shared" ca="1" si="50"/>
        <v>3.0819999999999994</v>
      </c>
      <c r="T77" s="304">
        <f t="shared" ca="1" si="30"/>
        <v>30.234419999999997</v>
      </c>
      <c r="U77" s="311">
        <f t="shared" ca="1" si="31"/>
        <v>0</v>
      </c>
      <c r="V77" s="306">
        <f t="shared" ca="1" si="32"/>
        <v>1.1452843871631522</v>
      </c>
      <c r="W77" s="304">
        <f t="shared" ca="1" si="33"/>
        <v>43.279776715703932</v>
      </c>
      <c r="Y77" s="314" t="str">
        <f t="shared" ca="1" si="51"/>
        <v/>
      </c>
      <c r="Z77" s="315" t="str">
        <f t="shared" ca="1" si="52"/>
        <v/>
      </c>
      <c r="AA77" s="316" t="str">
        <f t="shared" ca="1" si="53"/>
        <v/>
      </c>
      <c r="AC77" s="310" t="e">
        <f t="shared" ca="1" si="54"/>
        <v>#N/A</v>
      </c>
      <c r="AD77" s="323" t="e">
        <f t="shared" ca="1" si="55"/>
        <v>#N/A</v>
      </c>
      <c r="AE77" s="324">
        <f t="shared" ca="1" si="34"/>
        <v>672.62488221723186</v>
      </c>
      <c r="AG77" s="306">
        <f t="shared" ca="1" si="56"/>
        <v>-23.558151528108105</v>
      </c>
      <c r="AH77" s="304">
        <f t="shared" ca="1" si="57"/>
        <v>-14.093271784405605</v>
      </c>
    </row>
    <row r="78" spans="1:34" x14ac:dyDescent="0.2">
      <c r="A78" s="347">
        <f t="shared" ca="1" si="35"/>
        <v>0.01</v>
      </c>
      <c r="B78" s="304">
        <f t="shared" ca="1" si="36"/>
        <v>3.9399999999999844</v>
      </c>
      <c r="D78" s="306">
        <f t="shared" ca="1" si="37"/>
        <v>-3.6945910607730532</v>
      </c>
      <c r="E78" s="307">
        <f t="shared" ca="1" si="38"/>
        <v>-23.358026342963772</v>
      </c>
      <c r="F78" s="304">
        <f t="shared" ca="1" si="39"/>
        <v>23.648412161177621</v>
      </c>
      <c r="G78" s="306">
        <f t="shared" ca="1" si="40"/>
        <v>35.766782398179657</v>
      </c>
      <c r="H78" s="307">
        <f t="shared" ca="1" si="41"/>
        <v>131.05831275659878</v>
      </c>
      <c r="I78" s="304">
        <f t="shared" ca="1" si="42"/>
        <v>135.85118352714193</v>
      </c>
      <c r="J78" s="306">
        <f t="shared" ca="1" si="43"/>
        <v>159.63144224692681</v>
      </c>
      <c r="K78" s="307">
        <f t="shared" ca="1" si="44"/>
        <v>673.93663324611498</v>
      </c>
      <c r="L78" s="304">
        <f t="shared" ca="1" si="29"/>
        <v>692.58413422842887</v>
      </c>
      <c r="M78" s="306">
        <f t="shared" ca="1" si="45"/>
        <v>1.3043766353801753</v>
      </c>
      <c r="N78" s="304">
        <f t="shared" ca="1" si="46"/>
        <v>74.735276102758704</v>
      </c>
      <c r="P78" s="310">
        <f t="shared" ca="1" si="47"/>
        <v>3</v>
      </c>
      <c r="Q78" s="304">
        <f t="shared" ca="1" si="48"/>
        <v>0</v>
      </c>
      <c r="R78" s="306">
        <f t="shared" ca="1" si="49"/>
        <v>0</v>
      </c>
      <c r="S78" s="307">
        <f t="shared" ca="1" si="50"/>
        <v>3.0819999999999994</v>
      </c>
      <c r="T78" s="304">
        <f t="shared" ca="1" si="30"/>
        <v>30.234419999999997</v>
      </c>
      <c r="U78" s="311">
        <f t="shared" ca="1" si="31"/>
        <v>0</v>
      </c>
      <c r="V78" s="306">
        <f t="shared" ca="1" si="32"/>
        <v>1.1451339937940148</v>
      </c>
      <c r="W78" s="304">
        <f t="shared" ca="1" si="33"/>
        <v>43.124723249622548</v>
      </c>
      <c r="Y78" s="314" t="str">
        <f t="shared" ca="1" si="51"/>
        <v/>
      </c>
      <c r="Z78" s="315" t="str">
        <f t="shared" ca="1" si="52"/>
        <v/>
      </c>
      <c r="AA78" s="316" t="str">
        <f t="shared" ca="1" si="53"/>
        <v/>
      </c>
      <c r="AC78" s="310" t="e">
        <f t="shared" ca="1" si="54"/>
        <v>#N/A</v>
      </c>
      <c r="AD78" s="323" t="e">
        <f t="shared" ca="1" si="55"/>
        <v>#N/A</v>
      </c>
      <c r="AE78" s="324">
        <f t="shared" ca="1" si="34"/>
        <v>673.93663324611498</v>
      </c>
      <c r="AG78" s="306">
        <f t="shared" ca="1" si="56"/>
        <v>-23.507147638691489</v>
      </c>
      <c r="AH78" s="304">
        <f t="shared" ca="1" si="57"/>
        <v>-14.0427568837456</v>
      </c>
    </row>
    <row r="79" spans="1:34" x14ac:dyDescent="0.2">
      <c r="A79" s="347">
        <f t="shared" ca="1" si="35"/>
        <v>0.01</v>
      </c>
      <c r="B79" s="304">
        <f t="shared" ca="1" si="36"/>
        <v>3.9499999999999842</v>
      </c>
      <c r="D79" s="306">
        <f t="shared" ca="1" si="37"/>
        <v>-3.6839195109725513</v>
      </c>
      <c r="E79" s="307">
        <f t="shared" ca="1" si="38"/>
        <v>-23.308789744747891</v>
      </c>
      <c r="F79" s="304">
        <f t="shared" ca="1" si="39"/>
        <v>23.598113109487983</v>
      </c>
      <c r="G79" s="306">
        <f t="shared" ca="1" si="40"/>
        <v>35.729943203069929</v>
      </c>
      <c r="H79" s="307">
        <f t="shared" ca="1" si="41"/>
        <v>130.82522485915129</v>
      </c>
      <c r="I79" s="304">
        <f t="shared" ca="1" si="42"/>
        <v>135.61662250897601</v>
      </c>
      <c r="J79" s="306">
        <f t="shared" ca="1" si="43"/>
        <v>159.98892587493305</v>
      </c>
      <c r="K79" s="307">
        <f t="shared" ca="1" si="44"/>
        <v>675.2460509341937</v>
      </c>
      <c r="L79" s="304">
        <f t="shared" ca="1" si="29"/>
        <v>693.94069321869176</v>
      </c>
      <c r="M79" s="306">
        <f t="shared" ca="1" si="45"/>
        <v>1.3041861890835049</v>
      </c>
      <c r="N79" s="304">
        <f t="shared" ca="1" si="46"/>
        <v>74.724364333735593</v>
      </c>
      <c r="P79" s="310">
        <f t="shared" ca="1" si="47"/>
        <v>3</v>
      </c>
      <c r="Q79" s="304">
        <f t="shared" ca="1" si="48"/>
        <v>0</v>
      </c>
      <c r="R79" s="306">
        <f t="shared" ca="1" si="49"/>
        <v>0</v>
      </c>
      <c r="S79" s="307">
        <f t="shared" ca="1" si="50"/>
        <v>3.0819999999999994</v>
      </c>
      <c r="T79" s="304">
        <f t="shared" ca="1" si="30"/>
        <v>30.234419999999997</v>
      </c>
      <c r="U79" s="311">
        <f t="shared" ca="1" si="31"/>
        <v>0</v>
      </c>
      <c r="V79" s="306">
        <f t="shared" ca="1" si="32"/>
        <v>1.1449838869770537</v>
      </c>
      <c r="W79" s="304">
        <f t="shared" ca="1" si="33"/>
        <v>42.970299900424472</v>
      </c>
      <c r="Y79" s="314" t="str">
        <f t="shared" ca="1" si="51"/>
        <v/>
      </c>
      <c r="Z79" s="315" t="str">
        <f t="shared" ca="1" si="52"/>
        <v/>
      </c>
      <c r="AA79" s="316" t="str">
        <f t="shared" ca="1" si="53"/>
        <v/>
      </c>
      <c r="AC79" s="310" t="e">
        <f t="shared" ca="1" si="54"/>
        <v>#N/A</v>
      </c>
      <c r="AD79" s="323" t="e">
        <f t="shared" ca="1" si="55"/>
        <v>#N/A</v>
      </c>
      <c r="AE79" s="324">
        <f t="shared" ca="1" si="34"/>
        <v>675.2460509341937</v>
      </c>
      <c r="AG79" s="306">
        <f t="shared" ca="1" si="56"/>
        <v>-23.45634775592282</v>
      </c>
      <c r="AH79" s="304">
        <f t="shared" ca="1" si="57"/>
        <v>-13.992447517723088</v>
      </c>
    </row>
    <row r="80" spans="1:34" x14ac:dyDescent="0.2">
      <c r="A80" s="347">
        <f t="shared" ca="1" si="35"/>
        <v>0.01</v>
      </c>
      <c r="B80" s="304">
        <f t="shared" ca="1" si="36"/>
        <v>3.959999999999984</v>
      </c>
      <c r="D80" s="306">
        <f t="shared" ca="1" si="37"/>
        <v>-3.6732894543699834</v>
      </c>
      <c r="E80" s="307">
        <f t="shared" ca="1" si="38"/>
        <v>-23.259753225451878</v>
      </c>
      <c r="F80" s="304">
        <f t="shared" ca="1" si="39"/>
        <v>23.548018505269287</v>
      </c>
      <c r="G80" s="306">
        <f t="shared" ca="1" si="40"/>
        <v>35.693210308526233</v>
      </c>
      <c r="H80" s="307">
        <f t="shared" ca="1" si="41"/>
        <v>130.59262732689677</v>
      </c>
      <c r="I80" s="304">
        <f t="shared" ca="1" si="42"/>
        <v>135.3825674681583</v>
      </c>
      <c r="J80" s="306">
        <f t="shared" ca="1" si="43"/>
        <v>160.34604164249103</v>
      </c>
      <c r="K80" s="307">
        <f t="shared" ca="1" si="44"/>
        <v>676.55314019512389</v>
      </c>
      <c r="L80" s="304">
        <f t="shared" ca="1" si="29"/>
        <v>695.29490475502439</v>
      </c>
      <c r="M80" s="306">
        <f t="shared" ca="1" si="45"/>
        <v>1.3039952804075428</v>
      </c>
      <c r="N80" s="304">
        <f t="shared" ca="1" si="46"/>
        <v>74.71342607233052</v>
      </c>
      <c r="P80" s="310">
        <f t="shared" ca="1" si="47"/>
        <v>3</v>
      </c>
      <c r="Q80" s="304">
        <f t="shared" ca="1" si="48"/>
        <v>0</v>
      </c>
      <c r="R80" s="306">
        <f t="shared" ca="1" si="49"/>
        <v>0</v>
      </c>
      <c r="S80" s="307">
        <f t="shared" ca="1" si="50"/>
        <v>3.0819999999999994</v>
      </c>
      <c r="T80" s="304">
        <f t="shared" ca="1" si="30"/>
        <v>30.234419999999997</v>
      </c>
      <c r="U80" s="311">
        <f t="shared" ca="1" si="31"/>
        <v>0</v>
      </c>
      <c r="V80" s="306">
        <f t="shared" ca="1" si="32"/>
        <v>1.1448340660438336</v>
      </c>
      <c r="W80" s="304">
        <f t="shared" ca="1" si="33"/>
        <v>42.816503349588217</v>
      </c>
      <c r="Y80" s="314" t="str">
        <f t="shared" ca="1" si="51"/>
        <v/>
      </c>
      <c r="Z80" s="315" t="str">
        <f t="shared" ca="1" si="52"/>
        <v/>
      </c>
      <c r="AA80" s="316" t="str">
        <f t="shared" ca="1" si="53"/>
        <v/>
      </c>
      <c r="AC80" s="310" t="e">
        <f t="shared" ca="1" si="54"/>
        <v>#N/A</v>
      </c>
      <c r="AD80" s="323" t="e">
        <f t="shared" ca="1" si="55"/>
        <v>#N/A</v>
      </c>
      <c r="AE80" s="324">
        <f t="shared" ca="1" si="34"/>
        <v>676.55314019512389</v>
      </c>
      <c r="AG80" s="306">
        <f t="shared" ca="1" si="56"/>
        <v>-23.405750790255055</v>
      </c>
      <c r="AH80" s="304">
        <f t="shared" ca="1" si="57"/>
        <v>-13.942342602344088</v>
      </c>
    </row>
    <row r="81" spans="1:34" x14ac:dyDescent="0.2">
      <c r="A81" s="347">
        <f t="shared" ca="1" si="35"/>
        <v>0.01</v>
      </c>
      <c r="B81" s="304">
        <f t="shared" ca="1" si="36"/>
        <v>3.9699999999999838</v>
      </c>
      <c r="D81" s="306">
        <f t="shared" ca="1" si="37"/>
        <v>-3.6627006693525228</v>
      </c>
      <c r="E81" s="307">
        <f t="shared" ca="1" si="38"/>
        <v>-23.210915731260798</v>
      </c>
      <c r="F81" s="304">
        <f t="shared" ca="1" si="39"/>
        <v>23.498127271699023</v>
      </c>
      <c r="G81" s="306">
        <f t="shared" ca="1" si="40"/>
        <v>35.656583301832704</v>
      </c>
      <c r="H81" s="307">
        <f t="shared" ca="1" si="41"/>
        <v>130.36051816958417</v>
      </c>
      <c r="I81" s="304">
        <f t="shared" ca="1" si="42"/>
        <v>135.14901638636894</v>
      </c>
      <c r="J81" s="306">
        <f t="shared" ca="1" si="43"/>
        <v>160.70279061054282</v>
      </c>
      <c r="K81" s="307">
        <f t="shared" ca="1" si="44"/>
        <v>677.85790592260628</v>
      </c>
      <c r="L81" s="304">
        <f t="shared" ca="1" si="29"/>
        <v>696.64677386161554</v>
      </c>
      <c r="M81" s="306">
        <f t="shared" ca="1" si="45"/>
        <v>1.303803908147557</v>
      </c>
      <c r="N81" s="304">
        <f t="shared" ca="1" si="46"/>
        <v>74.702461249517455</v>
      </c>
      <c r="P81" s="310">
        <f t="shared" ca="1" si="47"/>
        <v>3</v>
      </c>
      <c r="Q81" s="304">
        <f t="shared" ca="1" si="48"/>
        <v>0</v>
      </c>
      <c r="R81" s="306">
        <f t="shared" ca="1" si="49"/>
        <v>0</v>
      </c>
      <c r="S81" s="307">
        <f t="shared" ca="1" si="50"/>
        <v>3.0819999999999994</v>
      </c>
      <c r="T81" s="304">
        <f t="shared" ca="1" si="30"/>
        <v>30.234419999999997</v>
      </c>
      <c r="U81" s="311">
        <f t="shared" ca="1" si="31"/>
        <v>0</v>
      </c>
      <c r="V81" s="306">
        <f t="shared" ca="1" si="32"/>
        <v>1.1446845303287092</v>
      </c>
      <c r="W81" s="304">
        <f t="shared" ca="1" si="33"/>
        <v>42.663330300760741</v>
      </c>
      <c r="Y81" s="314" t="str">
        <f t="shared" ca="1" si="51"/>
        <v/>
      </c>
      <c r="Z81" s="315" t="str">
        <f t="shared" ca="1" si="52"/>
        <v/>
      </c>
      <c r="AA81" s="316" t="str">
        <f t="shared" ca="1" si="53"/>
        <v/>
      </c>
      <c r="AC81" s="310" t="e">
        <f t="shared" ca="1" si="54"/>
        <v>#N/A</v>
      </c>
      <c r="AD81" s="323" t="e">
        <f t="shared" ca="1" si="55"/>
        <v>#N/A</v>
      </c>
      <c r="AE81" s="324">
        <f t="shared" ca="1" si="34"/>
        <v>677.85790592260628</v>
      </c>
      <c r="AG81" s="306">
        <f t="shared" ca="1" si="56"/>
        <v>-23.355355659365827</v>
      </c>
      <c r="AH81" s="304">
        <f t="shared" ca="1" si="57"/>
        <v>-13.892441060865744</v>
      </c>
    </row>
    <row r="82" spans="1:34" x14ac:dyDescent="0.2">
      <c r="A82" s="347">
        <f t="shared" ca="1" si="35"/>
        <v>0.01</v>
      </c>
      <c r="B82" s="304">
        <f t="shared" ca="1" si="36"/>
        <v>3.9799999999999836</v>
      </c>
      <c r="D82" s="306">
        <f t="shared" ca="1" si="37"/>
        <v>-3.6521529357846134</v>
      </c>
      <c r="E82" s="307">
        <f t="shared" ca="1" si="38"/>
        <v>-23.162276215398901</v>
      </c>
      <c r="F82" s="304">
        <f t="shared" ca="1" si="39"/>
        <v>23.448438339147316</v>
      </c>
      <c r="G82" s="306">
        <f t="shared" ca="1" si="40"/>
        <v>35.620061772474855</v>
      </c>
      <c r="H82" s="307">
        <f t="shared" ca="1" si="41"/>
        <v>130.12889540743018</v>
      </c>
      <c r="I82" s="304">
        <f t="shared" ca="1" si="42"/>
        <v>134.91596725603989</v>
      </c>
      <c r="J82" s="306">
        <f t="shared" ca="1" si="43"/>
        <v>161.05917383591435</v>
      </c>
      <c r="K82" s="307">
        <f t="shared" ca="1" si="44"/>
        <v>679.16035299049133</v>
      </c>
      <c r="L82" s="304">
        <f t="shared" ca="1" si="29"/>
        <v>697.99630554242628</v>
      </c>
      <c r="M82" s="306">
        <f t="shared" ca="1" si="45"/>
        <v>1.3036120710941095</v>
      </c>
      <c r="N82" s="304">
        <f t="shared" ca="1" si="46"/>
        <v>74.691469796000689</v>
      </c>
      <c r="P82" s="310">
        <f t="shared" ca="1" si="47"/>
        <v>3</v>
      </c>
      <c r="Q82" s="304">
        <f t="shared" ca="1" si="48"/>
        <v>0</v>
      </c>
      <c r="R82" s="306">
        <f t="shared" ca="1" si="49"/>
        <v>0</v>
      </c>
      <c r="S82" s="307">
        <f t="shared" ca="1" si="50"/>
        <v>3.0819999999999994</v>
      </c>
      <c r="T82" s="304">
        <f t="shared" ca="1" si="30"/>
        <v>30.234419999999997</v>
      </c>
      <c r="U82" s="311">
        <f t="shared" ca="1" si="31"/>
        <v>0</v>
      </c>
      <c r="V82" s="306">
        <f t="shared" ca="1" si="32"/>
        <v>1.1445352791688146</v>
      </c>
      <c r="W82" s="304">
        <f t="shared" ca="1" si="33"/>
        <v>42.510777479580092</v>
      </c>
      <c r="Y82" s="314" t="str">
        <f t="shared" ca="1" si="51"/>
        <v/>
      </c>
      <c r="Z82" s="315" t="str">
        <f t="shared" ca="1" si="52"/>
        <v/>
      </c>
      <c r="AA82" s="316" t="str">
        <f t="shared" ca="1" si="53"/>
        <v/>
      </c>
      <c r="AC82" s="310" t="e">
        <f t="shared" ca="1" si="54"/>
        <v>#N/A</v>
      </c>
      <c r="AD82" s="323" t="e">
        <f t="shared" ca="1" si="55"/>
        <v>#N/A</v>
      </c>
      <c r="AE82" s="324">
        <f t="shared" ca="1" si="34"/>
        <v>679.16035299049133</v>
      </c>
      <c r="AG82" s="306">
        <f t="shared" ca="1" si="56"/>
        <v>-23.305161288099072</v>
      </c>
      <c r="AH82" s="304">
        <f t="shared" ca="1" si="57"/>
        <v>-13.842741823738075</v>
      </c>
    </row>
    <row r="83" spans="1:34" x14ac:dyDescent="0.2">
      <c r="A83" s="347">
        <f t="shared" ca="1" si="35"/>
        <v>0.01</v>
      </c>
      <c r="B83" s="304">
        <f t="shared" ca="1" si="36"/>
        <v>3.9899999999999833</v>
      </c>
      <c r="D83" s="306">
        <f t="shared" ca="1" si="37"/>
        <v>-3.6416460349961737</v>
      </c>
      <c r="E83" s="307">
        <f t="shared" ca="1" si="38"/>
        <v>-23.113833638073309</v>
      </c>
      <c r="F83" s="304">
        <f t="shared" ca="1" si="39"/>
        <v>23.398950645119378</v>
      </c>
      <c r="G83" s="306">
        <f t="shared" ca="1" si="40"/>
        <v>35.583645312124894</v>
      </c>
      <c r="H83" s="307">
        <f t="shared" ca="1" si="41"/>
        <v>129.89775707104945</v>
      </c>
      <c r="I83" s="304">
        <f t="shared" ca="1" si="42"/>
        <v>134.6834180802837</v>
      </c>
      <c r="J83" s="306">
        <f t="shared" ca="1" si="43"/>
        <v>161.41519237133735</v>
      </c>
      <c r="K83" s="307">
        <f t="shared" ca="1" si="44"/>
        <v>680.4604862528837</v>
      </c>
      <c r="L83" s="304">
        <f t="shared" ca="1" si="29"/>
        <v>699.34350478129613</v>
      </c>
      <c r="M83" s="306">
        <f t="shared" ca="1" si="45"/>
        <v>1.3034197680330362</v>
      </c>
      <c r="N83" s="304">
        <f t="shared" ca="1" si="46"/>
        <v>74.680451642213754</v>
      </c>
      <c r="P83" s="310">
        <f t="shared" ca="1" si="47"/>
        <v>3</v>
      </c>
      <c r="Q83" s="304">
        <f t="shared" ca="1" si="48"/>
        <v>0</v>
      </c>
      <c r="R83" s="306">
        <f t="shared" ca="1" si="49"/>
        <v>0</v>
      </c>
      <c r="S83" s="307">
        <f t="shared" ca="1" si="50"/>
        <v>3.0819999999999994</v>
      </c>
      <c r="T83" s="304">
        <f t="shared" ca="1" si="30"/>
        <v>30.234419999999997</v>
      </c>
      <c r="U83" s="311">
        <f t="shared" ca="1" si="31"/>
        <v>0</v>
      </c>
      <c r="V83" s="306">
        <f t="shared" ca="1" si="32"/>
        <v>1.1443863119040425</v>
      </c>
      <c r="W83" s="304">
        <f t="shared" ca="1" si="33"/>
        <v>42.358841633499303</v>
      </c>
      <c r="Y83" s="314" t="str">
        <f t="shared" ca="1" si="51"/>
        <v/>
      </c>
      <c r="Z83" s="315" t="str">
        <f t="shared" ca="1" si="52"/>
        <v/>
      </c>
      <c r="AA83" s="316" t="str">
        <f t="shared" ca="1" si="53"/>
        <v/>
      </c>
      <c r="AC83" s="310" t="e">
        <f t="shared" ca="1" si="54"/>
        <v>#N/A</v>
      </c>
      <c r="AD83" s="323" t="e">
        <f t="shared" ca="1" si="55"/>
        <v>#N/A</v>
      </c>
      <c r="AE83" s="324">
        <f t="shared" ca="1" si="34"/>
        <v>680.4604862528837</v>
      </c>
      <c r="AG83" s="306">
        <f t="shared" ca="1" si="56"/>
        <v>-23.255166608407325</v>
      </c>
      <c r="AH83" s="304">
        <f t="shared" ca="1" si="57"/>
        <v>-13.793243828546432</v>
      </c>
    </row>
    <row r="84" spans="1:34" x14ac:dyDescent="0.2">
      <c r="A84" s="347">
        <f t="shared" ca="1" si="35"/>
        <v>0.01</v>
      </c>
      <c r="B84" s="304">
        <f t="shared" ca="1" si="36"/>
        <v>3.9999999999999831</v>
      </c>
      <c r="D84" s="306">
        <f t="shared" ca="1" si="37"/>
        <v>-3.6311797497708427</v>
      </c>
      <c r="E84" s="307">
        <f t="shared" ca="1" si="38"/>
        <v>-23.065586966418095</v>
      </c>
      <c r="F84" s="304">
        <f t="shared" ca="1" si="39"/>
        <v>23.349663134198366</v>
      </c>
      <c r="G84" s="306">
        <f t="shared" ca="1" si="40"/>
        <v>35.547333514627184</v>
      </c>
      <c r="H84" s="307">
        <f t="shared" ca="1" si="41"/>
        <v>129.66710120138526</v>
      </c>
      <c r="I84" s="304">
        <f t="shared" ca="1" si="42"/>
        <v>134.45136687282292</v>
      </c>
      <c r="J84" s="306">
        <f t="shared" ca="1" si="43"/>
        <v>161.7708472654711</v>
      </c>
      <c r="K84" s="307">
        <f t="shared" ca="1" si="44"/>
        <v>681.75831054424589</v>
      </c>
      <c r="L84" s="304">
        <f t="shared" ca="1" si="29"/>
        <v>700.68837654204935</v>
      </c>
      <c r="M84" s="306">
        <f t="shared" ca="1" si="45"/>
        <v>1.3032269977454258</v>
      </c>
      <c r="N84" s="304">
        <f t="shared" ca="1" si="46"/>
        <v>74.669406718318157</v>
      </c>
      <c r="P84" s="310">
        <f t="shared" ca="1" si="47"/>
        <v>3</v>
      </c>
      <c r="Q84" s="304">
        <f t="shared" ca="1" si="48"/>
        <v>0</v>
      </c>
      <c r="R84" s="306">
        <f t="shared" ca="1" si="49"/>
        <v>0</v>
      </c>
      <c r="S84" s="307">
        <f t="shared" ca="1" si="50"/>
        <v>3.0819999999999994</v>
      </c>
      <c r="T84" s="304">
        <f t="shared" ca="1" si="30"/>
        <v>30.234419999999997</v>
      </c>
      <c r="U84" s="311">
        <f t="shared" ca="1" si="31"/>
        <v>0</v>
      </c>
      <c r="V84" s="306">
        <f t="shared" ca="1" si="32"/>
        <v>1.1442376278770348</v>
      </c>
      <c r="W84" s="304">
        <f t="shared" ca="1" si="33"/>
        <v>42.207519531612157</v>
      </c>
      <c r="Y84" s="314" t="str">
        <f t="shared" ca="1" si="51"/>
        <v/>
      </c>
      <c r="Z84" s="315" t="str">
        <f t="shared" ca="1" si="52"/>
        <v/>
      </c>
      <c r="AA84" s="316" t="str">
        <f t="shared" ca="1" si="53"/>
        <v/>
      </c>
      <c r="AC84" s="310">
        <f t="shared" ca="1" si="54"/>
        <v>3.9999999999999831</v>
      </c>
      <c r="AD84" s="323">
        <f t="shared" ca="1" si="55"/>
        <v>161.7708472654711</v>
      </c>
      <c r="AE84" s="324">
        <f t="shared" ca="1" si="34"/>
        <v>681.75831054424589</v>
      </c>
      <c r="AG84" s="306">
        <f t="shared" ca="1" si="56"/>
        <v>-23.20537055929443</v>
      </c>
      <c r="AH84" s="304">
        <f t="shared" ca="1" si="57"/>
        <v>-13.743946019954352</v>
      </c>
    </row>
    <row r="85" spans="1:34" x14ac:dyDescent="0.2">
      <c r="A85" s="347">
        <f t="shared" ca="1" si="35"/>
        <v>0.01</v>
      </c>
      <c r="B85" s="304">
        <f t="shared" ca="1" si="36"/>
        <v>4.0099999999999829</v>
      </c>
      <c r="D85" s="306">
        <f t="shared" ca="1" si="37"/>
        <v>-3.6207538643343686</v>
      </c>
      <c r="E85" s="307">
        <f t="shared" ca="1" si="38"/>
        <v>-23.017535174438954</v>
      </c>
      <c r="F85" s="304">
        <f t="shared" ca="1" si="39"/>
        <v>23.300574757988841</v>
      </c>
      <c r="G85" s="306">
        <f t="shared" ca="1" si="40"/>
        <v>35.511125975983838</v>
      </c>
      <c r="H85" s="307">
        <f t="shared" ca="1" si="41"/>
        <v>129.43692584964089</v>
      </c>
      <c r="I85" s="304">
        <f t="shared" ca="1" si="42"/>
        <v>134.21981165792042</v>
      </c>
      <c r="J85" s="306">
        <f t="shared" ca="1" si="43"/>
        <v>162.12613956292415</v>
      </c>
      <c r="K85" s="307">
        <f t="shared" ca="1" si="44"/>
        <v>683.05383067950106</v>
      </c>
      <c r="L85" s="304">
        <f t="shared" ca="1" si="29"/>
        <v>702.03092576859979</v>
      </c>
      <c r="M85" s="306">
        <f t="shared" ca="1" si="45"/>
        <v>1.3030337590075989</v>
      </c>
      <c r="N85" s="304">
        <f t="shared" ca="1" si="46"/>
        <v>74.658334954202232</v>
      </c>
      <c r="P85" s="310">
        <f t="shared" ca="1" si="47"/>
        <v>3</v>
      </c>
      <c r="Q85" s="304">
        <f t="shared" ca="1" si="48"/>
        <v>0</v>
      </c>
      <c r="R85" s="306">
        <f t="shared" ca="1" si="49"/>
        <v>0</v>
      </c>
      <c r="S85" s="307">
        <f t="shared" ca="1" si="50"/>
        <v>3.0819999999999994</v>
      </c>
      <c r="T85" s="304">
        <f t="shared" ca="1" si="30"/>
        <v>30.234419999999997</v>
      </c>
      <c r="U85" s="311">
        <f t="shared" ca="1" si="31"/>
        <v>0</v>
      </c>
      <c r="V85" s="306">
        <f t="shared" ca="1" si="32"/>
        <v>1.1440892264331644</v>
      </c>
      <c r="W85" s="304">
        <f t="shared" ca="1" si="33"/>
        <v>42.056807964480583</v>
      </c>
      <c r="Y85" s="314" t="str">
        <f t="shared" ca="1" si="51"/>
        <v/>
      </c>
      <c r="Z85" s="315" t="str">
        <f t="shared" ca="1" si="52"/>
        <v/>
      </c>
      <c r="AA85" s="316" t="str">
        <f t="shared" ca="1" si="53"/>
        <v/>
      </c>
      <c r="AC85" s="310" t="e">
        <f t="shared" ca="1" si="54"/>
        <v>#N/A</v>
      </c>
      <c r="AD85" s="323" t="e">
        <f t="shared" ca="1" si="55"/>
        <v>#N/A</v>
      </c>
      <c r="AE85" s="324">
        <f t="shared" ca="1" si="34"/>
        <v>683.05383067950106</v>
      </c>
      <c r="AG85" s="306">
        <f t="shared" ca="1" si="56"/>
        <v>-23.155772086758873</v>
      </c>
      <c r="AH85" s="304">
        <f t="shared" ca="1" si="57"/>
        <v>-13.694847349647036</v>
      </c>
    </row>
    <row r="86" spans="1:34" x14ac:dyDescent="0.2">
      <c r="A86" s="347">
        <f t="shared" ca="1" si="35"/>
        <v>0.01</v>
      </c>
      <c r="B86" s="304">
        <f t="shared" ca="1" si="36"/>
        <v>4.0199999999999827</v>
      </c>
      <c r="D86" s="306">
        <f t="shared" ca="1" si="37"/>
        <v>-3.6103681643431091</v>
      </c>
      <c r="E86" s="307">
        <f t="shared" ca="1" si="38"/>
        <v>-22.969677242958397</v>
      </c>
      <c r="F86" s="304">
        <f t="shared" ca="1" si="39"/>
        <v>23.251684475060792</v>
      </c>
      <c r="G86" s="306">
        <f t="shared" ca="1" si="40"/>
        <v>35.475022294340405</v>
      </c>
      <c r="H86" s="307">
        <f t="shared" ca="1" si="41"/>
        <v>129.20722907721131</v>
      </c>
      <c r="I86" s="304">
        <f t="shared" ca="1" si="42"/>
        <v>133.98875047030967</v>
      </c>
      <c r="J86" s="306">
        <f t="shared" ca="1" si="43"/>
        <v>162.48107030427576</v>
      </c>
      <c r="K86" s="307">
        <f t="shared" ca="1" si="44"/>
        <v>684.34705145413534</v>
      </c>
      <c r="L86" s="304">
        <f t="shared" ca="1" si="29"/>
        <v>703.37115738505508</v>
      </c>
      <c r="M86" s="306">
        <f t="shared" ca="1" si="45"/>
        <v>1.3028400505910851</v>
      </c>
      <c r="N86" s="304">
        <f t="shared" ca="1" si="46"/>
        <v>74.647236279479827</v>
      </c>
      <c r="P86" s="310">
        <f t="shared" ca="1" si="47"/>
        <v>3</v>
      </c>
      <c r="Q86" s="304">
        <f t="shared" ca="1" si="48"/>
        <v>0</v>
      </c>
      <c r="R86" s="306">
        <f t="shared" ca="1" si="49"/>
        <v>0</v>
      </c>
      <c r="S86" s="307">
        <f t="shared" ca="1" si="50"/>
        <v>3.0819999999999994</v>
      </c>
      <c r="T86" s="304">
        <f t="shared" ca="1" si="30"/>
        <v>30.234419999999997</v>
      </c>
      <c r="U86" s="311">
        <f t="shared" ca="1" si="31"/>
        <v>0</v>
      </c>
      <c r="V86" s="306">
        <f t="shared" ca="1" si="32"/>
        <v>1.1439411069205221</v>
      </c>
      <c r="W86" s="304">
        <f t="shared" ca="1" si="33"/>
        <v>41.906703743963497</v>
      </c>
      <c r="Y86" s="314" t="str">
        <f t="shared" ca="1" si="51"/>
        <v/>
      </c>
      <c r="Z86" s="315" t="str">
        <f t="shared" ca="1" si="52"/>
        <v/>
      </c>
      <c r="AA86" s="316" t="str">
        <f t="shared" ca="1" si="53"/>
        <v/>
      </c>
      <c r="AC86" s="310" t="e">
        <f t="shared" ca="1" si="54"/>
        <v>#N/A</v>
      </c>
      <c r="AD86" s="323" t="e">
        <f t="shared" ca="1" si="55"/>
        <v>#N/A</v>
      </c>
      <c r="AE86" s="324">
        <f t="shared" ca="1" si="34"/>
        <v>684.34705145413534</v>
      </c>
      <c r="AG86" s="306">
        <f t="shared" ca="1" si="56"/>
        <v>-23.106370143737625</v>
      </c>
      <c r="AH86" s="304">
        <f t="shared" ca="1" si="57"/>
        <v>-13.645946776275338</v>
      </c>
    </row>
    <row r="87" spans="1:34" x14ac:dyDescent="0.2">
      <c r="A87" s="347">
        <f t="shared" ca="1" si="35"/>
        <v>0.01</v>
      </c>
      <c r="B87" s="304">
        <f t="shared" ca="1" si="36"/>
        <v>4.0299999999999825</v>
      </c>
      <c r="D87" s="306">
        <f t="shared" ca="1" si="37"/>
        <v>-3.6000224368726306</v>
      </c>
      <c r="E87" s="307">
        <f t="shared" ca="1" si="38"/>
        <v>-22.922012159561383</v>
      </c>
      <c r="F87" s="304">
        <f t="shared" ca="1" si="39"/>
        <v>23.202991250894058</v>
      </c>
      <c r="G87" s="306">
        <f t="shared" ca="1" si="40"/>
        <v>35.439022069971678</v>
      </c>
      <c r="H87" s="307">
        <f t="shared" ca="1" si="41"/>
        <v>128.97800895561571</v>
      </c>
      <c r="I87" s="304">
        <f t="shared" ca="1" si="42"/>
        <v>133.75818135512617</v>
      </c>
      <c r="J87" s="306">
        <f t="shared" ca="1" si="43"/>
        <v>162.83564052609731</v>
      </c>
      <c r="K87" s="307">
        <f t="shared" ca="1" si="44"/>
        <v>685.63797764429944</v>
      </c>
      <c r="L87" s="304">
        <f t="shared" ca="1" si="29"/>
        <v>704.70907629582098</v>
      </c>
      <c r="M87" s="306">
        <f t="shared" ca="1" si="45"/>
        <v>1.3026458712626039</v>
      </c>
      <c r="N87" s="304">
        <f t="shared" ca="1" si="46"/>
        <v>74.636110623489174</v>
      </c>
      <c r="P87" s="310">
        <f t="shared" ca="1" si="47"/>
        <v>3</v>
      </c>
      <c r="Q87" s="304">
        <f t="shared" ca="1" si="48"/>
        <v>0</v>
      </c>
      <c r="R87" s="306">
        <f t="shared" ca="1" si="49"/>
        <v>0</v>
      </c>
      <c r="S87" s="307">
        <f t="shared" ca="1" si="50"/>
        <v>3.0819999999999994</v>
      </c>
      <c r="T87" s="304">
        <f t="shared" ca="1" si="30"/>
        <v>30.234419999999997</v>
      </c>
      <c r="U87" s="311">
        <f t="shared" ca="1" si="31"/>
        <v>0</v>
      </c>
      <c r="V87" s="306">
        <f t="shared" ca="1" si="32"/>
        <v>1.1437932686899015</v>
      </c>
      <c r="W87" s="304">
        <f t="shared" ca="1" si="33"/>
        <v>41.757203703047445</v>
      </c>
      <c r="Y87" s="314" t="str">
        <f t="shared" ca="1" si="51"/>
        <v/>
      </c>
      <c r="Z87" s="315" t="str">
        <f t="shared" ca="1" si="52"/>
        <v/>
      </c>
      <c r="AA87" s="316" t="str">
        <f t="shared" ca="1" si="53"/>
        <v/>
      </c>
      <c r="AC87" s="310" t="e">
        <f t="shared" ca="1" si="54"/>
        <v>#N/A</v>
      </c>
      <c r="AD87" s="323" t="e">
        <f t="shared" ca="1" si="55"/>
        <v>#N/A</v>
      </c>
      <c r="AE87" s="324">
        <f t="shared" ca="1" si="34"/>
        <v>685.63797764429944</v>
      </c>
      <c r="AG87" s="306">
        <f t="shared" ca="1" si="56"/>
        <v>-23.057163690050441</v>
      </c>
      <c r="AH87" s="304">
        <f t="shared" ca="1" si="57"/>
        <v>-13.597243265400229</v>
      </c>
    </row>
    <row r="88" spans="1:34" x14ac:dyDescent="0.2">
      <c r="A88" s="347">
        <f t="shared" ca="1" si="35"/>
        <v>0.01</v>
      </c>
      <c r="B88" s="304">
        <f t="shared" ca="1" si="36"/>
        <v>4.0399999999999823</v>
      </c>
      <c r="D88" s="306">
        <f t="shared" ca="1" si="37"/>
        <v>-3.5897164704064033</v>
      </c>
      <c r="E88" s="307">
        <f t="shared" ca="1" si="38"/>
        <v>-22.87453891854156</v>
      </c>
      <c r="F88" s="304">
        <f t="shared" ca="1" si="39"/>
        <v>23.154494057823406</v>
      </c>
      <c r="G88" s="306">
        <f t="shared" ca="1" si="40"/>
        <v>35.40312490526761</v>
      </c>
      <c r="H88" s="307">
        <f t="shared" ca="1" si="41"/>
        <v>128.7492635664303</v>
      </c>
      <c r="I88" s="304">
        <f t="shared" ca="1" si="42"/>
        <v>133.5281023678391</v>
      </c>
      <c r="J88" s="306">
        <f t="shared" ca="1" si="43"/>
        <v>163.18985126097351</v>
      </c>
      <c r="K88" s="307">
        <f t="shared" ca="1" si="44"/>
        <v>686.92661400690963</v>
      </c>
      <c r="L88" s="304">
        <f t="shared" ca="1" si="29"/>
        <v>706.04468738570392</v>
      </c>
      <c r="M88" s="306">
        <f t="shared" ca="1" si="45"/>
        <v>1.3024512197840419</v>
      </c>
      <c r="N88" s="304">
        <f t="shared" ca="1" si="46"/>
        <v>74.624957915291589</v>
      </c>
      <c r="P88" s="310">
        <f t="shared" ca="1" si="47"/>
        <v>3</v>
      </c>
      <c r="Q88" s="304">
        <f t="shared" ca="1" si="48"/>
        <v>0</v>
      </c>
      <c r="R88" s="306">
        <f t="shared" ca="1" si="49"/>
        <v>0</v>
      </c>
      <c r="S88" s="307">
        <f t="shared" ca="1" si="50"/>
        <v>3.0819999999999994</v>
      </c>
      <c r="T88" s="304">
        <f t="shared" ca="1" si="30"/>
        <v>30.234419999999997</v>
      </c>
      <c r="U88" s="311">
        <f t="shared" ca="1" si="31"/>
        <v>0</v>
      </c>
      <c r="V88" s="306">
        <f t="shared" ca="1" si="32"/>
        <v>1.1436457110947837</v>
      </c>
      <c r="W88" s="304">
        <f t="shared" ca="1" si="33"/>
        <v>41.608304695678648</v>
      </c>
      <c r="Y88" s="314" t="str">
        <f t="shared" ca="1" si="51"/>
        <v/>
      </c>
      <c r="Z88" s="315" t="str">
        <f t="shared" ca="1" si="52"/>
        <v/>
      </c>
      <c r="AA88" s="316" t="str">
        <f t="shared" ca="1" si="53"/>
        <v/>
      </c>
      <c r="AC88" s="310" t="e">
        <f t="shared" ca="1" si="54"/>
        <v>#N/A</v>
      </c>
      <c r="AD88" s="323" t="e">
        <f t="shared" ca="1" si="55"/>
        <v>#N/A</v>
      </c>
      <c r="AE88" s="324">
        <f t="shared" ca="1" si="34"/>
        <v>686.92661400690963</v>
      </c>
      <c r="AG88" s="306">
        <f t="shared" ca="1" si="56"/>
        <v>-23.008151692344782</v>
      </c>
      <c r="AH88" s="304">
        <f t="shared" ca="1" si="57"/>
        <v>-13.548735789437849</v>
      </c>
    </row>
    <row r="89" spans="1:34" x14ac:dyDescent="0.2">
      <c r="A89" s="347">
        <f t="shared" ca="1" si="35"/>
        <v>0.01</v>
      </c>
      <c r="B89" s="304">
        <f t="shared" ca="1" si="36"/>
        <v>4.0499999999999821</v>
      </c>
      <c r="D89" s="306">
        <f t="shared" ca="1" si="37"/>
        <v>-3.5794500548246191</v>
      </c>
      <c r="E89" s="307">
        <f t="shared" ca="1" si="38"/>
        <v>-22.827256520847918</v>
      </c>
      <c r="F89" s="304">
        <f t="shared" ca="1" si="39"/>
        <v>23.106191874984024</v>
      </c>
      <c r="G89" s="306">
        <f t="shared" ca="1" si="40"/>
        <v>35.367330404719361</v>
      </c>
      <c r="H89" s="307">
        <f t="shared" ca="1" si="41"/>
        <v>128.52099100122183</v>
      </c>
      <c r="I89" s="304">
        <f t="shared" ca="1" si="42"/>
        <v>133.29851157418349</v>
      </c>
      <c r="J89" s="306">
        <f t="shared" ca="1" si="43"/>
        <v>163.54370353752344</v>
      </c>
      <c r="K89" s="307">
        <f t="shared" ca="1" si="44"/>
        <v>688.21296527974789</v>
      </c>
      <c r="L89" s="304">
        <f t="shared" ca="1" si="29"/>
        <v>707.37799552001388</v>
      </c>
      <c r="M89" s="306">
        <f t="shared" ca="1" si="45"/>
        <v>1.3022560949124313</v>
      </c>
      <c r="N89" s="304">
        <f t="shared" ca="1" si="46"/>
        <v>74.613778083670269</v>
      </c>
      <c r="P89" s="310">
        <f t="shared" ca="1" si="47"/>
        <v>3</v>
      </c>
      <c r="Q89" s="304">
        <f t="shared" ca="1" si="48"/>
        <v>0</v>
      </c>
      <c r="R89" s="306">
        <f t="shared" ca="1" si="49"/>
        <v>0</v>
      </c>
      <c r="S89" s="307">
        <f t="shared" ca="1" si="50"/>
        <v>3.0819999999999994</v>
      </c>
      <c r="T89" s="304">
        <f t="shared" ca="1" si="30"/>
        <v>30.234419999999997</v>
      </c>
      <c r="U89" s="311">
        <f t="shared" ca="1" si="31"/>
        <v>0</v>
      </c>
      <c r="V89" s="306">
        <f t="shared" ca="1" si="32"/>
        <v>1.143498433491325</v>
      </c>
      <c r="W89" s="304">
        <f t="shared" ca="1" si="33"/>
        <v>41.4600035965967</v>
      </c>
      <c r="Y89" s="314" t="str">
        <f t="shared" ca="1" si="51"/>
        <v/>
      </c>
      <c r="Z89" s="315" t="str">
        <f t="shared" ca="1" si="52"/>
        <v/>
      </c>
      <c r="AA89" s="316" t="str">
        <f t="shared" ca="1" si="53"/>
        <v/>
      </c>
      <c r="AC89" s="310" t="e">
        <f t="shared" ca="1" si="54"/>
        <v>#N/A</v>
      </c>
      <c r="AD89" s="323" t="e">
        <f t="shared" ca="1" si="55"/>
        <v>#N/A</v>
      </c>
      <c r="AE89" s="324">
        <f t="shared" ca="1" si="34"/>
        <v>688.21296527974789</v>
      </c>
      <c r="AG89" s="306">
        <f t="shared" ca="1" si="56"/>
        <v>-22.959333124041159</v>
      </c>
      <c r="AH89" s="304">
        <f t="shared" ca="1" si="57"/>
        <v>-13.500423327605015</v>
      </c>
    </row>
    <row r="90" spans="1:34" x14ac:dyDescent="0.2">
      <c r="A90" s="347">
        <f t="shared" ca="1" si="35"/>
        <v>0.01</v>
      </c>
      <c r="B90" s="304">
        <f t="shared" ca="1" si="36"/>
        <v>4.0599999999999818</v>
      </c>
      <c r="D90" s="306">
        <f t="shared" ca="1" si="37"/>
        <v>-3.5692229813931031</v>
      </c>
      <c r="E90" s="307">
        <f t="shared" ca="1" si="38"/>
        <v>-22.780163974031989</v>
      </c>
      <c r="F90" s="304">
        <f t="shared" ca="1" si="39"/>
        <v>23.058083688257565</v>
      </c>
      <c r="G90" s="306">
        <f t="shared" ca="1" si="40"/>
        <v>35.331638174905429</v>
      </c>
      <c r="H90" s="307">
        <f t="shared" ca="1" si="41"/>
        <v>128.29318936148152</v>
      </c>
      <c r="I90" s="304">
        <f t="shared" ca="1" si="42"/>
        <v>133.06940705009319</v>
      </c>
      <c r="J90" s="306">
        <f t="shared" ca="1" si="43"/>
        <v>163.89719838042157</v>
      </c>
      <c r="K90" s="307">
        <f t="shared" ca="1" si="44"/>
        <v>689.49703618156138</v>
      </c>
      <c r="L90" s="304">
        <f t="shared" ca="1" si="29"/>
        <v>708.70900554466539</v>
      </c>
      <c r="M90" s="306">
        <f t="shared" ca="1" si="45"/>
        <v>1.3020604953999282</v>
      </c>
      <c r="N90" s="304">
        <f t="shared" ca="1" si="46"/>
        <v>74.602571057129026</v>
      </c>
      <c r="P90" s="310">
        <f t="shared" ca="1" si="47"/>
        <v>3</v>
      </c>
      <c r="Q90" s="304">
        <f t="shared" ca="1" si="48"/>
        <v>0</v>
      </c>
      <c r="R90" s="306">
        <f t="shared" ca="1" si="49"/>
        <v>0</v>
      </c>
      <c r="S90" s="307">
        <f t="shared" ca="1" si="50"/>
        <v>3.0819999999999994</v>
      </c>
      <c r="T90" s="304">
        <f t="shared" ca="1" si="30"/>
        <v>30.234419999999997</v>
      </c>
      <c r="U90" s="311">
        <f t="shared" ca="1" si="31"/>
        <v>0</v>
      </c>
      <c r="V90" s="306">
        <f t="shared" ca="1" si="32"/>
        <v>1.1433514352383409</v>
      </c>
      <c r="W90" s="304">
        <f t="shared" ca="1" si="33"/>
        <v>41.312297301169842</v>
      </c>
      <c r="Y90" s="314" t="str">
        <f t="shared" ca="1" si="51"/>
        <v/>
      </c>
      <c r="Z90" s="315" t="str">
        <f t="shared" ca="1" si="52"/>
        <v/>
      </c>
      <c r="AA90" s="316" t="str">
        <f t="shared" ca="1" si="53"/>
        <v/>
      </c>
      <c r="AC90" s="310" t="e">
        <f t="shared" ca="1" si="54"/>
        <v>#N/A</v>
      </c>
      <c r="AD90" s="323" t="e">
        <f t="shared" ca="1" si="55"/>
        <v>#N/A</v>
      </c>
      <c r="AE90" s="324">
        <f t="shared" ca="1" si="34"/>
        <v>689.49703618156138</v>
      </c>
      <c r="AG90" s="306">
        <f t="shared" ca="1" si="56"/>
        <v>-22.910706965279012</v>
      </c>
      <c r="AH90" s="304">
        <f t="shared" ca="1" si="57"/>
        <v>-13.452304865865253</v>
      </c>
    </row>
    <row r="91" spans="1:34" x14ac:dyDescent="0.2">
      <c r="A91" s="347">
        <f t="shared" ca="1" si="35"/>
        <v>0.01</v>
      </c>
      <c r="B91" s="304">
        <f t="shared" ca="1" si="36"/>
        <v>4.0699999999999816</v>
      </c>
      <c r="D91" s="306">
        <f t="shared" ca="1" si="37"/>
        <v>-3.5590350427523427</v>
      </c>
      <c r="E91" s="307">
        <f t="shared" ca="1" si="38"/>
        <v>-22.733260292195517</v>
      </c>
      <c r="F91" s="304">
        <f t="shared" ca="1" si="39"/>
        <v>23.010168490218678</v>
      </c>
      <c r="G91" s="306">
        <f t="shared" ca="1" si="40"/>
        <v>35.296047824477903</v>
      </c>
      <c r="H91" s="307">
        <f t="shared" ca="1" si="41"/>
        <v>128.06585675855956</v>
      </c>
      <c r="I91" s="304">
        <f t="shared" ca="1" si="42"/>
        <v>132.8407868816341</v>
      </c>
      <c r="J91" s="306">
        <f t="shared" ca="1" si="43"/>
        <v>164.25033681041847</v>
      </c>
      <c r="K91" s="307">
        <f t="shared" ca="1" si="44"/>
        <v>690.77883141216159</v>
      </c>
      <c r="L91" s="304">
        <f t="shared" ca="1" si="29"/>
        <v>710.03772228627929</v>
      </c>
      <c r="M91" s="306">
        <f t="shared" ca="1" si="45"/>
        <v>1.3018644199937914</v>
      </c>
      <c r="N91" s="304">
        <f t="shared" ca="1" si="46"/>
        <v>74.591336763891078</v>
      </c>
      <c r="P91" s="310">
        <f t="shared" ca="1" si="47"/>
        <v>3</v>
      </c>
      <c r="Q91" s="304">
        <f t="shared" ca="1" si="48"/>
        <v>0</v>
      </c>
      <c r="R91" s="306">
        <f t="shared" ca="1" si="49"/>
        <v>0</v>
      </c>
      <c r="S91" s="307">
        <f t="shared" ca="1" si="50"/>
        <v>3.0819999999999994</v>
      </c>
      <c r="T91" s="304">
        <f t="shared" ca="1" si="30"/>
        <v>30.234419999999997</v>
      </c>
      <c r="U91" s="311">
        <f t="shared" ca="1" si="31"/>
        <v>0</v>
      </c>
      <c r="V91" s="306">
        <f t="shared" ca="1" si="32"/>
        <v>1.1432047156972929</v>
      </c>
      <c r="W91" s="304">
        <f t="shared" ca="1" si="33"/>
        <v>41.165182725231631</v>
      </c>
      <c r="Y91" s="314" t="str">
        <f t="shared" ca="1" si="51"/>
        <v/>
      </c>
      <c r="Z91" s="315" t="str">
        <f t="shared" ca="1" si="52"/>
        <v/>
      </c>
      <c r="AA91" s="316" t="str">
        <f t="shared" ca="1" si="53"/>
        <v/>
      </c>
      <c r="AC91" s="310" t="e">
        <f t="shared" ca="1" si="54"/>
        <v>#N/A</v>
      </c>
      <c r="AD91" s="323" t="e">
        <f t="shared" ca="1" si="55"/>
        <v>#N/A</v>
      </c>
      <c r="AE91" s="324">
        <f t="shared" ca="1" si="34"/>
        <v>690.77883141216159</v>
      </c>
      <c r="AG91" s="306">
        <f t="shared" ca="1" si="56"/>
        <v>-22.862272202863121</v>
      </c>
      <c r="AH91" s="304">
        <f t="shared" ca="1" si="57"/>
        <v>-13.404379396875356</v>
      </c>
    </row>
    <row r="92" spans="1:34" x14ac:dyDescent="0.2">
      <c r="A92" s="347">
        <f t="shared" ca="1" si="35"/>
        <v>0.01</v>
      </c>
      <c r="B92" s="304">
        <f t="shared" ca="1" si="36"/>
        <v>4.0799999999999814</v>
      </c>
      <c r="D92" s="306">
        <f t="shared" ca="1" si="37"/>
        <v>-3.5488860329065837</v>
      </c>
      <c r="E92" s="307">
        <f t="shared" ca="1" si="38"/>
        <v>-22.686544495938623</v>
      </c>
      <c r="F92" s="304">
        <f t="shared" ca="1" si="39"/>
        <v>22.962445280082051</v>
      </c>
      <c r="G92" s="306">
        <f t="shared" ca="1" si="40"/>
        <v>35.260558964148835</v>
      </c>
      <c r="H92" s="307">
        <f t="shared" ca="1" si="41"/>
        <v>127.83899131360018</v>
      </c>
      <c r="I92" s="304">
        <f t="shared" ca="1" si="42"/>
        <v>132.61264916493809</v>
      </c>
      <c r="J92" s="306">
        <f t="shared" ca="1" si="43"/>
        <v>164.6031198443616</v>
      </c>
      <c r="K92" s="307">
        <f t="shared" ca="1" si="44"/>
        <v>692.05835565252244</v>
      </c>
      <c r="L92" s="304">
        <f t="shared" ca="1" si="29"/>
        <v>711.36415055228258</v>
      </c>
      <c r="M92" s="306">
        <f t="shared" ca="1" si="45"/>
        <v>1.3016678674363593</v>
      </c>
      <c r="N92" s="304">
        <f t="shared" ca="1" si="46"/>
        <v>74.580075131897715</v>
      </c>
      <c r="P92" s="310">
        <f t="shared" ca="1" si="47"/>
        <v>3</v>
      </c>
      <c r="Q92" s="304">
        <f t="shared" ca="1" si="48"/>
        <v>0</v>
      </c>
      <c r="R92" s="306">
        <f t="shared" ca="1" si="49"/>
        <v>0</v>
      </c>
      <c r="S92" s="307">
        <f t="shared" ca="1" si="50"/>
        <v>3.0819999999999994</v>
      </c>
      <c r="T92" s="304">
        <f t="shared" ca="1" si="30"/>
        <v>30.234419999999997</v>
      </c>
      <c r="U92" s="311">
        <f t="shared" ca="1" si="31"/>
        <v>0</v>
      </c>
      <c r="V92" s="306">
        <f t="shared" ca="1" si="32"/>
        <v>1.143058274232273</v>
      </c>
      <c r="W92" s="304">
        <f t="shared" ca="1" si="33"/>
        <v>41.01865680491921</v>
      </c>
      <c r="Y92" s="314" t="str">
        <f t="shared" ca="1" si="51"/>
        <v/>
      </c>
      <c r="Z92" s="315" t="str">
        <f t="shared" ca="1" si="52"/>
        <v/>
      </c>
      <c r="AA92" s="316" t="str">
        <f t="shared" ca="1" si="53"/>
        <v/>
      </c>
      <c r="AC92" s="310" t="e">
        <f t="shared" ca="1" si="54"/>
        <v>#N/A</v>
      </c>
      <c r="AD92" s="323" t="e">
        <f t="shared" ca="1" si="55"/>
        <v>#N/A</v>
      </c>
      <c r="AE92" s="324">
        <f t="shared" ca="1" si="34"/>
        <v>692.05835565252244</v>
      </c>
      <c r="AG92" s="306">
        <f t="shared" ca="1" si="56"/>
        <v>-22.814027830210456</v>
      </c>
      <c r="AH92" s="304">
        <f t="shared" ca="1" si="57"/>
        <v>-13.356645919932394</v>
      </c>
    </row>
    <row r="93" spans="1:34" x14ac:dyDescent="0.2">
      <c r="A93" s="347">
        <f t="shared" ca="1" si="35"/>
        <v>0.01</v>
      </c>
      <c r="B93" s="304">
        <f t="shared" ca="1" si="36"/>
        <v>4.0899999999999812</v>
      </c>
      <c r="D93" s="306">
        <f t="shared" ca="1" si="37"/>
        <v>-3.5387757472130743</v>
      </c>
      <c r="E93" s="307">
        <f t="shared" ca="1" si="38"/>
        <v>-22.640015612308417</v>
      </c>
      <c r="F93" s="304">
        <f t="shared" ca="1" si="39"/>
        <v>22.914913063649887</v>
      </c>
      <c r="G93" s="306">
        <f t="shared" ca="1" si="40"/>
        <v>35.225171206676706</v>
      </c>
      <c r="H93" s="307">
        <f t="shared" ca="1" si="41"/>
        <v>127.61259115747708</v>
      </c>
      <c r="I93" s="304">
        <f t="shared" ca="1" si="42"/>
        <v>132.38499200613748</v>
      </c>
      <c r="J93" s="306">
        <f t="shared" ca="1" si="43"/>
        <v>164.95554849521574</v>
      </c>
      <c r="K93" s="307">
        <f t="shared" ca="1" si="44"/>
        <v>693.3356135648778</v>
      </c>
      <c r="L93" s="304">
        <f t="shared" ca="1" si="29"/>
        <v>712.6882951310082</v>
      </c>
      <c r="M93" s="306">
        <f t="shared" ca="1" si="45"/>
        <v>1.3014708364650287</v>
      </c>
      <c r="N93" s="304">
        <f t="shared" ca="1" si="46"/>
        <v>74.568786088807101</v>
      </c>
      <c r="P93" s="310">
        <f t="shared" ca="1" si="47"/>
        <v>3</v>
      </c>
      <c r="Q93" s="304">
        <f t="shared" ca="1" si="48"/>
        <v>0</v>
      </c>
      <c r="R93" s="306">
        <f t="shared" ca="1" si="49"/>
        <v>0</v>
      </c>
      <c r="S93" s="307">
        <f t="shared" ca="1" si="50"/>
        <v>3.0819999999999994</v>
      </c>
      <c r="T93" s="304">
        <f t="shared" ca="1" si="30"/>
        <v>30.234419999999997</v>
      </c>
      <c r="U93" s="311">
        <f t="shared" ca="1" si="31"/>
        <v>0</v>
      </c>
      <c r="V93" s="306">
        <f t="shared" ca="1" si="32"/>
        <v>1.1429121102099924</v>
      </c>
      <c r="W93" s="304">
        <f t="shared" ca="1" si="33"/>
        <v>40.872716496513164</v>
      </c>
      <c r="Y93" s="314" t="str">
        <f t="shared" ca="1" si="51"/>
        <v/>
      </c>
      <c r="Z93" s="315" t="str">
        <f t="shared" ca="1" si="52"/>
        <v/>
      </c>
      <c r="AA93" s="316" t="str">
        <f t="shared" ca="1" si="53"/>
        <v/>
      </c>
      <c r="AC93" s="310" t="e">
        <f t="shared" ca="1" si="54"/>
        <v>#N/A</v>
      </c>
      <c r="AD93" s="323" t="e">
        <f t="shared" ca="1" si="55"/>
        <v>#N/A</v>
      </c>
      <c r="AE93" s="324">
        <f t="shared" ca="1" si="34"/>
        <v>693.3356135648778</v>
      </c>
      <c r="AG93" s="306">
        <f t="shared" ca="1" si="56"/>
        <v>-22.765972847297533</v>
      </c>
      <c r="AH93" s="304">
        <f t="shared" ca="1" si="57"/>
        <v>-13.309103440921225</v>
      </c>
    </row>
    <row r="94" spans="1:34" x14ac:dyDescent="0.2">
      <c r="A94" s="347">
        <f t="shared" ca="1" si="35"/>
        <v>0.01</v>
      </c>
      <c r="B94" s="304">
        <f t="shared" ca="1" si="36"/>
        <v>4.099999999999981</v>
      </c>
      <c r="D94" s="306">
        <f t="shared" ca="1" si="37"/>
        <v>-3.5287039823713724</v>
      </c>
      <c r="E94" s="307">
        <f t="shared" ca="1" si="38"/>
        <v>-22.59367267474817</v>
      </c>
      <c r="F94" s="304">
        <f t="shared" ca="1" si="39"/>
        <v>22.867570853259988</v>
      </c>
      <c r="G94" s="306">
        <f t="shared" ca="1" si="40"/>
        <v>35.189884166852991</v>
      </c>
      <c r="H94" s="307">
        <f t="shared" ca="1" si="41"/>
        <v>127.38665443072961</v>
      </c>
      <c r="I94" s="304">
        <f t="shared" ca="1" si="42"/>
        <v>132.1578135212998</v>
      </c>
      <c r="J94" s="306">
        <f t="shared" ca="1" si="43"/>
        <v>165.30762377208339</v>
      </c>
      <c r="K94" s="307">
        <f t="shared" ca="1" si="44"/>
        <v>694.61060979281888</v>
      </c>
      <c r="L94" s="304">
        <f t="shared" ca="1" si="29"/>
        <v>714.01016079179453</v>
      </c>
      <c r="M94" s="306">
        <f t="shared" ca="1" si="45"/>
        <v>1.3012733258122327</v>
      </c>
      <c r="N94" s="304">
        <f t="shared" ca="1" si="46"/>
        <v>74.557469561993017</v>
      </c>
      <c r="P94" s="310">
        <f t="shared" ca="1" si="47"/>
        <v>3</v>
      </c>
      <c r="Q94" s="304">
        <f t="shared" ca="1" si="48"/>
        <v>0</v>
      </c>
      <c r="R94" s="306">
        <f t="shared" ca="1" si="49"/>
        <v>0</v>
      </c>
      <c r="S94" s="307">
        <f t="shared" ca="1" si="50"/>
        <v>3.0819999999999994</v>
      </c>
      <c r="T94" s="304">
        <f t="shared" ca="1" si="30"/>
        <v>30.234419999999997</v>
      </c>
      <c r="U94" s="311">
        <f t="shared" ca="1" si="31"/>
        <v>0</v>
      </c>
      <c r="V94" s="306">
        <f t="shared" ca="1" si="32"/>
        <v>1.1427662229997646</v>
      </c>
      <c r="W94" s="304">
        <f t="shared" ca="1" si="33"/>
        <v>40.727358776278592</v>
      </c>
      <c r="Y94" s="314" t="str">
        <f t="shared" ca="1" si="51"/>
        <v/>
      </c>
      <c r="Z94" s="315" t="str">
        <f t="shared" ca="1" si="52"/>
        <v/>
      </c>
      <c r="AA94" s="316" t="str">
        <f t="shared" ca="1" si="53"/>
        <v/>
      </c>
      <c r="AC94" s="310" t="e">
        <f t="shared" ca="1" si="54"/>
        <v>#N/A</v>
      </c>
      <c r="AD94" s="323" t="e">
        <f t="shared" ca="1" si="55"/>
        <v>#N/A</v>
      </c>
      <c r="AE94" s="324">
        <f t="shared" ca="1" si="34"/>
        <v>694.61060979281888</v>
      </c>
      <c r="AG94" s="306">
        <f t="shared" ca="1" si="56"/>
        <v>-22.718106260608316</v>
      </c>
      <c r="AH94" s="304">
        <f t="shared" ca="1" si="57"/>
        <v>-13.261750972262547</v>
      </c>
    </row>
    <row r="95" spans="1:34" x14ac:dyDescent="0.2">
      <c r="A95" s="347">
        <f t="shared" ca="1" si="35"/>
        <v>0.01</v>
      </c>
      <c r="B95" s="304">
        <f t="shared" ca="1" si="36"/>
        <v>4.1099999999999808</v>
      </c>
      <c r="D95" s="306">
        <f t="shared" ca="1" si="37"/>
        <v>-3.5186705364127602</v>
      </c>
      <c r="E95" s="307">
        <f t="shared" ca="1" si="38"/>
        <v>-22.547514723046831</v>
      </c>
      <c r="F95" s="304">
        <f t="shared" ca="1" si="39"/>
        <v>22.820417667734148</v>
      </c>
      <c r="G95" s="306">
        <f t="shared" ca="1" si="40"/>
        <v>35.154697461488865</v>
      </c>
      <c r="H95" s="307">
        <f t="shared" ca="1" si="41"/>
        <v>127.16117928349914</v>
      </c>
      <c r="I95" s="304">
        <f t="shared" ca="1" si="42"/>
        <v>131.93111183636339</v>
      </c>
      <c r="J95" s="306">
        <f t="shared" ca="1" si="43"/>
        <v>165.6593466802251</v>
      </c>
      <c r="K95" s="307">
        <f t="shared" ca="1" si="44"/>
        <v>695.88334896138997</v>
      </c>
      <c r="L95" s="304">
        <f t="shared" ca="1" si="29"/>
        <v>715.32975228508326</v>
      </c>
      <c r="M95" s="306">
        <f t="shared" ca="1" si="45"/>
        <v>1.3010753342054169</v>
      </c>
      <c r="N95" s="304">
        <f t="shared" ca="1" si="46"/>
        <v>74.546125478543459</v>
      </c>
      <c r="P95" s="310">
        <f t="shared" ca="1" si="47"/>
        <v>3</v>
      </c>
      <c r="Q95" s="304">
        <f t="shared" ca="1" si="48"/>
        <v>0</v>
      </c>
      <c r="R95" s="306">
        <f t="shared" ca="1" si="49"/>
        <v>0</v>
      </c>
      <c r="S95" s="307">
        <f t="shared" ca="1" si="50"/>
        <v>3.0819999999999994</v>
      </c>
      <c r="T95" s="304">
        <f t="shared" ca="1" si="30"/>
        <v>30.234419999999997</v>
      </c>
      <c r="U95" s="311">
        <f t="shared" ca="1" si="31"/>
        <v>0</v>
      </c>
      <c r="V95" s="306">
        <f t="shared" ca="1" si="32"/>
        <v>1.1426206119734936</v>
      </c>
      <c r="W95" s="304">
        <f t="shared" ca="1" si="33"/>
        <v>40.582580640307889</v>
      </c>
      <c r="Y95" s="314" t="str">
        <f t="shared" ca="1" si="51"/>
        <v/>
      </c>
      <c r="Z95" s="315" t="str">
        <f t="shared" ca="1" si="52"/>
        <v/>
      </c>
      <c r="AA95" s="316" t="str">
        <f t="shared" ca="1" si="53"/>
        <v/>
      </c>
      <c r="AC95" s="310" t="e">
        <f t="shared" ca="1" si="54"/>
        <v>#N/A</v>
      </c>
      <c r="AD95" s="323" t="e">
        <f t="shared" ca="1" si="55"/>
        <v>#N/A</v>
      </c>
      <c r="AE95" s="324">
        <f t="shared" ca="1" si="34"/>
        <v>695.88334896138997</v>
      </c>
      <c r="AG95" s="306">
        <f t="shared" ca="1" si="56"/>
        <v>-22.670427083082473</v>
      </c>
      <c r="AH95" s="304">
        <f t="shared" ca="1" si="57"/>
        <v>-13.214587532861325</v>
      </c>
    </row>
    <row r="96" spans="1:34" x14ac:dyDescent="0.2">
      <c r="A96" s="347">
        <f t="shared" ca="1" si="35"/>
        <v>0.01</v>
      </c>
      <c r="B96" s="304">
        <f t="shared" ca="1" si="36"/>
        <v>4.1199999999999806</v>
      </c>
      <c r="D96" s="306">
        <f t="shared" ca="1" si="37"/>
        <v>-3.5086752086897737</v>
      </c>
      <c r="E96" s="307">
        <f t="shared" ca="1" si="38"/>
        <v>-22.501540803289089</v>
      </c>
      <c r="F96" s="304">
        <f t="shared" ca="1" si="39"/>
        <v>22.773452532327155</v>
      </c>
      <c r="G96" s="306">
        <f t="shared" ca="1" si="40"/>
        <v>35.119610709401968</v>
      </c>
      <c r="H96" s="307">
        <f t="shared" ca="1" si="41"/>
        <v>126.93616387546625</v>
      </c>
      <c r="I96" s="304">
        <f t="shared" ca="1" si="42"/>
        <v>131.70488508707322</v>
      </c>
      <c r="J96" s="306">
        <f t="shared" ca="1" si="43"/>
        <v>166.01071822107954</v>
      </c>
      <c r="K96" s="307">
        <f t="shared" ca="1" si="44"/>
        <v>697.15383567718482</v>
      </c>
      <c r="L96" s="304">
        <f t="shared" ca="1" si="29"/>
        <v>716.6470743425175</v>
      </c>
      <c r="M96" s="306">
        <f t="shared" ca="1" si="45"/>
        <v>1.3008768603670189</v>
      </c>
      <c r="N96" s="304">
        <f t="shared" ca="1" si="46"/>
        <v>74.534753765259495</v>
      </c>
      <c r="P96" s="310">
        <f t="shared" ca="1" si="47"/>
        <v>3</v>
      </c>
      <c r="Q96" s="304">
        <f t="shared" ca="1" si="48"/>
        <v>0</v>
      </c>
      <c r="R96" s="306">
        <f t="shared" ca="1" si="49"/>
        <v>0</v>
      </c>
      <c r="S96" s="307">
        <f t="shared" ca="1" si="50"/>
        <v>3.0819999999999994</v>
      </c>
      <c r="T96" s="304">
        <f t="shared" ca="1" si="30"/>
        <v>30.234419999999997</v>
      </c>
      <c r="U96" s="311">
        <f t="shared" ca="1" si="31"/>
        <v>0</v>
      </c>
      <c r="V96" s="306">
        <f t="shared" ca="1" si="32"/>
        <v>1.1424752765056587</v>
      </c>
      <c r="W96" s="304">
        <f t="shared" ca="1" si="33"/>
        <v>40.438379104364827</v>
      </c>
      <c r="Y96" s="314" t="str">
        <f t="shared" ca="1" si="51"/>
        <v/>
      </c>
      <c r="Z96" s="315" t="str">
        <f t="shared" ca="1" si="52"/>
        <v/>
      </c>
      <c r="AA96" s="316" t="str">
        <f t="shared" ca="1" si="53"/>
        <v/>
      </c>
      <c r="AC96" s="310" t="e">
        <f t="shared" ca="1" si="54"/>
        <v>#N/A</v>
      </c>
      <c r="AD96" s="323" t="e">
        <f t="shared" ca="1" si="55"/>
        <v>#N/A</v>
      </c>
      <c r="AE96" s="324">
        <f t="shared" ca="1" si="34"/>
        <v>697.15383567718482</v>
      </c>
      <c r="AG96" s="306">
        <f t="shared" ca="1" si="56"/>
        <v>-22.622934334064212</v>
      </c>
      <c r="AH96" s="304">
        <f t="shared" ca="1" si="57"/>
        <v>-13.167612148055774</v>
      </c>
    </row>
    <row r="97" spans="1:34" x14ac:dyDescent="0.2">
      <c r="A97" s="347">
        <f t="shared" ca="1" si="35"/>
        <v>0.01</v>
      </c>
      <c r="B97" s="304">
        <f t="shared" ca="1" si="36"/>
        <v>4.1299999999999804</v>
      </c>
      <c r="D97" s="306">
        <f t="shared" ca="1" si="37"/>
        <v>-3.4987177998657977</v>
      </c>
      <c r="E97" s="307">
        <f t="shared" ca="1" si="38"/>
        <v>-22.455749967805897</v>
      </c>
      <c r="F97" s="304">
        <f t="shared" ca="1" si="39"/>
        <v>22.726674478676205</v>
      </c>
      <c r="G97" s="306">
        <f t="shared" ca="1" si="40"/>
        <v>35.084623531403309</v>
      </c>
      <c r="H97" s="307">
        <f t="shared" ca="1" si="41"/>
        <v>126.71160637578819</v>
      </c>
      <c r="I97" s="304">
        <f t="shared" ca="1" si="42"/>
        <v>131.47913141891752</v>
      </c>
      <c r="J97" s="306">
        <f t="shared" ca="1" si="43"/>
        <v>166.36173939228357</v>
      </c>
      <c r="K97" s="307">
        <f t="shared" ca="1" si="44"/>
        <v>698.42207452844104</v>
      </c>
      <c r="L97" s="304">
        <f t="shared" ca="1" si="29"/>
        <v>717.96213167703854</v>
      </c>
      <c r="M97" s="306">
        <f t="shared" ca="1" si="45"/>
        <v>1.3006779030144449</v>
      </c>
      <c r="N97" s="304">
        <f t="shared" ca="1" si="46"/>
        <v>74.523354348653911</v>
      </c>
      <c r="P97" s="310">
        <f t="shared" ca="1" si="47"/>
        <v>3</v>
      </c>
      <c r="Q97" s="304">
        <f t="shared" ca="1" si="48"/>
        <v>0</v>
      </c>
      <c r="R97" s="306">
        <f t="shared" ca="1" si="49"/>
        <v>0</v>
      </c>
      <c r="S97" s="307">
        <f t="shared" ca="1" si="50"/>
        <v>3.0819999999999994</v>
      </c>
      <c r="T97" s="304">
        <f t="shared" ca="1" si="30"/>
        <v>30.234419999999997</v>
      </c>
      <c r="U97" s="311">
        <f t="shared" ca="1" si="31"/>
        <v>0</v>
      </c>
      <c r="V97" s="306">
        <f t="shared" ca="1" si="32"/>
        <v>1.1423302159733033</v>
      </c>
      <c r="W97" s="304">
        <f t="shared" ca="1" si="33"/>
        <v>40.294751203730272</v>
      </c>
      <c r="Y97" s="314" t="str">
        <f t="shared" ca="1" si="51"/>
        <v/>
      </c>
      <c r="Z97" s="315" t="str">
        <f t="shared" ca="1" si="52"/>
        <v/>
      </c>
      <c r="AA97" s="316" t="str">
        <f t="shared" ca="1" si="53"/>
        <v/>
      </c>
      <c r="AC97" s="310" t="e">
        <f t="shared" ca="1" si="54"/>
        <v>#N/A</v>
      </c>
      <c r="AD97" s="323" t="e">
        <f t="shared" ca="1" si="55"/>
        <v>#N/A</v>
      </c>
      <c r="AE97" s="324">
        <f t="shared" ca="1" si="34"/>
        <v>698.42207452844104</v>
      </c>
      <c r="AG97" s="306">
        <f t="shared" ca="1" si="56"/>
        <v>-22.57562703925154</v>
      </c>
      <c r="AH97" s="304">
        <f t="shared" ca="1" si="57"/>
        <v>-13.120823849566786</v>
      </c>
    </row>
    <row r="98" spans="1:34" x14ac:dyDescent="0.2">
      <c r="A98" s="347">
        <f t="shared" ca="1" si="35"/>
        <v>0.01</v>
      </c>
      <c r="B98" s="304">
        <f t="shared" ca="1" si="36"/>
        <v>4.1399999999999801</v>
      </c>
      <c r="D98" s="306">
        <f t="shared" ca="1" si="37"/>
        <v>-3.4887981119047882</v>
      </c>
      <c r="E98" s="307">
        <f t="shared" ca="1" si="38"/>
        <v>-22.410141275125451</v>
      </c>
      <c r="F98" s="304">
        <f t="shared" ca="1" si="39"/>
        <v>22.680082544750839</v>
      </c>
      <c r="G98" s="306">
        <f t="shared" ca="1" si="40"/>
        <v>35.049735550284261</v>
      </c>
      <c r="H98" s="307">
        <f t="shared" ca="1" si="41"/>
        <v>126.48750496303694</v>
      </c>
      <c r="I98" s="304">
        <f t="shared" ca="1" si="42"/>
        <v>131.25384898706457</v>
      </c>
      <c r="J98" s="306">
        <f t="shared" ca="1" si="43"/>
        <v>166.712411187692</v>
      </c>
      <c r="K98" s="307">
        <f t="shared" ca="1" si="44"/>
        <v>699.68807008513522</v>
      </c>
      <c r="L98" s="304">
        <f t="shared" ca="1" si="29"/>
        <v>719.27492898298294</v>
      </c>
      <c r="M98" s="306">
        <f t="shared" ca="1" si="45"/>
        <v>1.3004784608600464</v>
      </c>
      <c r="N98" s="304">
        <f t="shared" ca="1" si="46"/>
        <v>74.511927154949873</v>
      </c>
      <c r="P98" s="310">
        <f t="shared" ca="1" si="47"/>
        <v>3</v>
      </c>
      <c r="Q98" s="304">
        <f t="shared" ca="1" si="48"/>
        <v>0</v>
      </c>
      <c r="R98" s="306">
        <f t="shared" ca="1" si="49"/>
        <v>0</v>
      </c>
      <c r="S98" s="307">
        <f t="shared" ca="1" si="50"/>
        <v>3.0819999999999994</v>
      </c>
      <c r="T98" s="304">
        <f t="shared" ca="1" si="30"/>
        <v>30.234419999999997</v>
      </c>
      <c r="U98" s="311">
        <f t="shared" ca="1" si="31"/>
        <v>0</v>
      </c>
      <c r="V98" s="306">
        <f t="shared" ca="1" si="32"/>
        <v>1.1421854297560179</v>
      </c>
      <c r="W98" s="304">
        <f t="shared" ca="1" si="33"/>
        <v>40.15169399304893</v>
      </c>
      <c r="Y98" s="314" t="str">
        <f t="shared" ca="1" si="51"/>
        <v/>
      </c>
      <c r="Z98" s="315" t="str">
        <f t="shared" ca="1" si="52"/>
        <v/>
      </c>
      <c r="AA98" s="316" t="str">
        <f t="shared" ca="1" si="53"/>
        <v/>
      </c>
      <c r="AC98" s="310" t="e">
        <f t="shared" ca="1" si="54"/>
        <v>#N/A</v>
      </c>
      <c r="AD98" s="323" t="e">
        <f t="shared" ca="1" si="55"/>
        <v>#N/A</v>
      </c>
      <c r="AE98" s="324">
        <f t="shared" ca="1" si="34"/>
        <v>699.68807008513522</v>
      </c>
      <c r="AG98" s="306">
        <f t="shared" ca="1" si="56"/>
        <v>-22.528504230646043</v>
      </c>
      <c r="AH98" s="304">
        <f t="shared" ca="1" si="57"/>
        <v>-13.074221675447852</v>
      </c>
    </row>
    <row r="99" spans="1:34" x14ac:dyDescent="0.2">
      <c r="A99" s="347">
        <f t="shared" ca="1" si="35"/>
        <v>0.01</v>
      </c>
      <c r="B99" s="304">
        <f t="shared" ca="1" si="36"/>
        <v>4.1499999999999799</v>
      </c>
      <c r="D99" s="306">
        <f t="shared" ca="1" si="37"/>
        <v>-3.4789159480610623</v>
      </c>
      <c r="E99" s="307">
        <f t="shared" ca="1" si="38"/>
        <v>-22.364713789924529</v>
      </c>
      <c r="F99" s="304">
        <f t="shared" ca="1" si="39"/>
        <v>22.633675774803216</v>
      </c>
      <c r="G99" s="306">
        <f t="shared" ca="1" si="40"/>
        <v>35.014946390803651</v>
      </c>
      <c r="H99" s="307">
        <f t="shared" ca="1" si="41"/>
        <v>126.26385782513769</v>
      </c>
      <c r="I99" s="304">
        <f t="shared" ca="1" si="42"/>
        <v>131.02903595630031</v>
      </c>
      <c r="J99" s="306">
        <f t="shared" ca="1" si="43"/>
        <v>167.06273459739745</v>
      </c>
      <c r="K99" s="307">
        <f t="shared" ca="1" si="44"/>
        <v>700.95182689907608</v>
      </c>
      <c r="L99" s="304">
        <f t="shared" ca="1" si="29"/>
        <v>720.58547093617756</v>
      </c>
      <c r="M99" s="306">
        <f t="shared" ca="1" si="45"/>
        <v>1.3002785326110984</v>
      </c>
      <c r="N99" s="304">
        <f t="shared" ca="1" si="46"/>
        <v>74.500472110079713</v>
      </c>
      <c r="P99" s="310">
        <f t="shared" ca="1" si="47"/>
        <v>3</v>
      </c>
      <c r="Q99" s="304">
        <f t="shared" ca="1" si="48"/>
        <v>0</v>
      </c>
      <c r="R99" s="306">
        <f t="shared" ca="1" si="49"/>
        <v>0</v>
      </c>
      <c r="S99" s="307">
        <f t="shared" ca="1" si="50"/>
        <v>3.0819999999999994</v>
      </c>
      <c r="T99" s="304">
        <f t="shared" ca="1" si="30"/>
        <v>30.234419999999997</v>
      </c>
      <c r="U99" s="311">
        <f t="shared" ca="1" si="31"/>
        <v>0</v>
      </c>
      <c r="V99" s="306">
        <f t="shared" ca="1" si="32"/>
        <v>1.1420409172359305</v>
      </c>
      <c r="W99" s="304">
        <f t="shared" ca="1" si="33"/>
        <v>40.009204546178026</v>
      </c>
      <c r="Y99" s="314" t="str">
        <f t="shared" ca="1" si="51"/>
        <v/>
      </c>
      <c r="Z99" s="315" t="str">
        <f t="shared" ca="1" si="52"/>
        <v/>
      </c>
      <c r="AA99" s="316" t="str">
        <f t="shared" ca="1" si="53"/>
        <v/>
      </c>
      <c r="AC99" s="310" t="e">
        <f t="shared" ca="1" si="54"/>
        <v>#N/A</v>
      </c>
      <c r="AD99" s="323" t="e">
        <f t="shared" ca="1" si="55"/>
        <v>#N/A</v>
      </c>
      <c r="AE99" s="324">
        <f t="shared" ca="1" si="34"/>
        <v>700.95182689907608</v>
      </c>
      <c r="AG99" s="306">
        <f t="shared" ca="1" si="56"/>
        <v>-22.481564946502978</v>
      </c>
      <c r="AH99" s="304">
        <f t="shared" ca="1" si="57"/>
        <v>-13.027804670035346</v>
      </c>
    </row>
    <row r="100" spans="1:34" x14ac:dyDescent="0.2">
      <c r="A100" s="347">
        <f t="shared" ca="1" si="35"/>
        <v>0.01</v>
      </c>
      <c r="B100" s="304">
        <f t="shared" ca="1" si="36"/>
        <v>4.1599999999999797</v>
      </c>
      <c r="D100" s="306">
        <f t="shared" ca="1" si="37"/>
        <v>-3.4690711128692104</v>
      </c>
      <c r="E100" s="307">
        <f t="shared" ca="1" si="38"/>
        <v>-22.319466582980446</v>
      </c>
      <c r="F100" s="304">
        <f t="shared" ca="1" si="39"/>
        <v>22.587453219319006</v>
      </c>
      <c r="G100" s="306">
        <f t="shared" ca="1" si="40"/>
        <v>34.980255679674961</v>
      </c>
      <c r="H100" s="307">
        <f t="shared" ca="1" si="41"/>
        <v>126.04066315930788</v>
      </c>
      <c r="I100" s="304">
        <f t="shared" ca="1" si="42"/>
        <v>130.80469050096616</v>
      </c>
      <c r="J100" s="306">
        <f t="shared" ca="1" si="43"/>
        <v>167.41271060774986</v>
      </c>
      <c r="K100" s="307">
        <f t="shared" ca="1" si="44"/>
        <v>702.2133495039983</v>
      </c>
      <c r="L100" s="304">
        <f t="shared" ca="1" si="29"/>
        <v>721.8937621940355</v>
      </c>
      <c r="M100" s="306">
        <f t="shared" ca="1" si="45"/>
        <v>1.3000781169697757</v>
      </c>
      <c r="N100" s="304">
        <f t="shared" ca="1" si="46"/>
        <v>74.488989139683525</v>
      </c>
      <c r="P100" s="310">
        <f t="shared" ca="1" si="47"/>
        <v>3</v>
      </c>
      <c r="Q100" s="304">
        <f t="shared" ca="1" si="48"/>
        <v>0</v>
      </c>
      <c r="R100" s="306">
        <f t="shared" ca="1" si="49"/>
        <v>0</v>
      </c>
      <c r="S100" s="307">
        <f t="shared" ca="1" si="50"/>
        <v>3.0819999999999994</v>
      </c>
      <c r="T100" s="304">
        <f t="shared" ca="1" si="30"/>
        <v>30.234419999999997</v>
      </c>
      <c r="U100" s="311">
        <f t="shared" ca="1" si="31"/>
        <v>0</v>
      </c>
      <c r="V100" s="306">
        <f t="shared" ca="1" si="32"/>
        <v>1.14189667779769</v>
      </c>
      <c r="W100" s="304">
        <f t="shared" ca="1" si="33"/>
        <v>39.867279956036803</v>
      </c>
      <c r="Y100" s="314" t="str">
        <f t="shared" ca="1" si="51"/>
        <v/>
      </c>
      <c r="Z100" s="315" t="str">
        <f t="shared" ca="1" si="52"/>
        <v/>
      </c>
      <c r="AA100" s="316" t="str">
        <f t="shared" ca="1" si="53"/>
        <v/>
      </c>
      <c r="AC100" s="310" t="e">
        <f t="shared" ca="1" si="54"/>
        <v>#N/A</v>
      </c>
      <c r="AD100" s="323" t="e">
        <f t="shared" ca="1" si="55"/>
        <v>#N/A</v>
      </c>
      <c r="AE100" s="324">
        <f t="shared" ca="1" si="34"/>
        <v>702.2133495039983</v>
      </c>
      <c r="AG100" s="306">
        <f t="shared" ca="1" si="56"/>
        <v>-22.434808231282034</v>
      </c>
      <c r="AH100" s="304">
        <f t="shared" ca="1" si="57"/>
        <v>-12.981571883899427</v>
      </c>
    </row>
    <row r="101" spans="1:34" x14ac:dyDescent="0.2">
      <c r="A101" s="347">
        <f t="shared" ca="1" si="35"/>
        <v>0.01</v>
      </c>
      <c r="B101" s="304">
        <f t="shared" ca="1" si="36"/>
        <v>4.1699999999999795</v>
      </c>
      <c r="D101" s="306">
        <f t="shared" ca="1" si="37"/>
        <v>-3.4592634121340615</v>
      </c>
      <c r="E101" s="307">
        <f t="shared" ca="1" si="38"/>
        <v>-22.274398731123249</v>
      </c>
      <c r="F101" s="304">
        <f t="shared" ca="1" si="39"/>
        <v>22.541413934968549</v>
      </c>
      <c r="G101" s="306">
        <f t="shared" ca="1" si="40"/>
        <v>34.945663045553623</v>
      </c>
      <c r="H101" s="307">
        <f t="shared" ca="1" si="41"/>
        <v>125.81791917199665</v>
      </c>
      <c r="I101" s="304">
        <f t="shared" ca="1" si="42"/>
        <v>130.58081080489757</v>
      </c>
      <c r="J101" s="306">
        <f t="shared" ca="1" si="43"/>
        <v>167.76234020137599</v>
      </c>
      <c r="K101" s="307">
        <f t="shared" ca="1" si="44"/>
        <v>703.47264241565483</v>
      </c>
      <c r="L101" s="304">
        <f t="shared" ca="1" si="29"/>
        <v>723.19980739565051</v>
      </c>
      <c r="M101" s="306">
        <f t="shared" ca="1" si="45"/>
        <v>1.2998772126331302</v>
      </c>
      <c r="N101" s="304">
        <f t="shared" ca="1" si="46"/>
        <v>74.477478169107854</v>
      </c>
      <c r="P101" s="310">
        <f t="shared" ca="1" si="47"/>
        <v>3</v>
      </c>
      <c r="Q101" s="304">
        <f t="shared" ca="1" si="48"/>
        <v>0</v>
      </c>
      <c r="R101" s="306">
        <f t="shared" ca="1" si="49"/>
        <v>0</v>
      </c>
      <c r="S101" s="307">
        <f t="shared" ca="1" si="50"/>
        <v>3.0819999999999994</v>
      </c>
      <c r="T101" s="304">
        <f t="shared" ca="1" si="30"/>
        <v>30.234419999999997</v>
      </c>
      <c r="U101" s="311">
        <f t="shared" ca="1" si="31"/>
        <v>0</v>
      </c>
      <c r="V101" s="306">
        <f t="shared" ca="1" si="32"/>
        <v>1.1417527108284549</v>
      </c>
      <c r="W101" s="304">
        <f t="shared" ca="1" si="33"/>
        <v>39.72591733445784</v>
      </c>
      <c r="Y101" s="314" t="str">
        <f t="shared" ca="1" si="51"/>
        <v/>
      </c>
      <c r="Z101" s="315" t="str">
        <f t="shared" ca="1" si="52"/>
        <v/>
      </c>
      <c r="AA101" s="316" t="str">
        <f t="shared" ca="1" si="53"/>
        <v/>
      </c>
      <c r="AC101" s="310" t="e">
        <f t="shared" ca="1" si="54"/>
        <v>#N/A</v>
      </c>
      <c r="AD101" s="323" t="e">
        <f t="shared" ca="1" si="55"/>
        <v>#N/A</v>
      </c>
      <c r="AE101" s="324">
        <f t="shared" ca="1" si="34"/>
        <v>703.47264241565483</v>
      </c>
      <c r="AG101" s="306">
        <f t="shared" ca="1" si="56"/>
        <v>-22.388233135598334</v>
      </c>
      <c r="AH101" s="304">
        <f t="shared" ca="1" si="57"/>
        <v>-12.935522373795202</v>
      </c>
    </row>
    <row r="102" spans="1:34" x14ac:dyDescent="0.2">
      <c r="A102" s="347">
        <f t="shared" ca="1" si="35"/>
        <v>0.01</v>
      </c>
      <c r="B102" s="304">
        <f t="shared" ca="1" si="36"/>
        <v>4.1799999999999793</v>
      </c>
      <c r="D102" s="306">
        <f t="shared" ca="1" si="37"/>
        <v>-3.4494926529207821</v>
      </c>
      <c r="E102" s="307">
        <f t="shared" ca="1" si="38"/>
        <v>-22.229509317188512</v>
      </c>
      <c r="F102" s="304">
        <f t="shared" ca="1" si="39"/>
        <v>22.495556984558647</v>
      </c>
      <c r="G102" s="306">
        <f t="shared" ca="1" si="40"/>
        <v>34.911168119024417</v>
      </c>
      <c r="H102" s="307">
        <f t="shared" ca="1" si="41"/>
        <v>125.59562407882477</v>
      </c>
      <c r="I102" s="304">
        <f t="shared" ca="1" si="42"/>
        <v>130.35739506136295</v>
      </c>
      <c r="J102" s="306">
        <f t="shared" ca="1" si="43"/>
        <v>168.11162435719888</v>
      </c>
      <c r="K102" s="307">
        <f t="shared" ca="1" si="44"/>
        <v>704.72971013190897</v>
      </c>
      <c r="L102" s="304">
        <f t="shared" ca="1" si="29"/>
        <v>724.50361116189083</v>
      </c>
      <c r="M102" s="306">
        <f t="shared" ca="1" si="45"/>
        <v>1.2996758182930674</v>
      </c>
      <c r="N102" s="304">
        <f t="shared" ca="1" si="46"/>
        <v>74.465939123404439</v>
      </c>
      <c r="P102" s="310">
        <f t="shared" ca="1" si="47"/>
        <v>3</v>
      </c>
      <c r="Q102" s="304">
        <f t="shared" ca="1" si="48"/>
        <v>0</v>
      </c>
      <c r="R102" s="306">
        <f t="shared" ca="1" si="49"/>
        <v>0</v>
      </c>
      <c r="S102" s="307">
        <f t="shared" ca="1" si="50"/>
        <v>3.0819999999999994</v>
      </c>
      <c r="T102" s="304">
        <f t="shared" ca="1" si="30"/>
        <v>30.234419999999997</v>
      </c>
      <c r="U102" s="311">
        <f t="shared" ca="1" si="31"/>
        <v>0</v>
      </c>
      <c r="V102" s="306">
        <f t="shared" ca="1" si="32"/>
        <v>1.1416090157178789</v>
      </c>
      <c r="W102" s="304">
        <f t="shared" ca="1" si="33"/>
        <v>39.58511381203958</v>
      </c>
      <c r="Y102" s="314" t="str">
        <f t="shared" ca="1" si="51"/>
        <v/>
      </c>
      <c r="Z102" s="315" t="str">
        <f t="shared" ca="1" si="52"/>
        <v/>
      </c>
      <c r="AA102" s="316" t="str">
        <f t="shared" ca="1" si="53"/>
        <v/>
      </c>
      <c r="AC102" s="310" t="e">
        <f t="shared" ca="1" si="54"/>
        <v>#N/A</v>
      </c>
      <c r="AD102" s="323" t="e">
        <f t="shared" ca="1" si="55"/>
        <v>#N/A</v>
      </c>
      <c r="AE102" s="324">
        <f t="shared" ca="1" si="34"/>
        <v>704.72971013190897</v>
      </c>
      <c r="AG102" s="306">
        <f t="shared" ca="1" si="56"/>
        <v>-22.341838716174003</v>
      </c>
      <c r="AH102" s="304">
        <f t="shared" ca="1" si="57"/>
        <v>-12.889655202614486</v>
      </c>
    </row>
    <row r="103" spans="1:34" x14ac:dyDescent="0.2">
      <c r="A103" s="347">
        <f t="shared" ca="1" si="35"/>
        <v>0.01</v>
      </c>
      <c r="B103" s="304">
        <f t="shared" ca="1" si="36"/>
        <v>4.1899999999999791</v>
      </c>
      <c r="D103" s="306">
        <f t="shared" ca="1" si="37"/>
        <v>-3.4397586435450433</v>
      </c>
      <c r="E103" s="307">
        <f t="shared" ca="1" si="38"/>
        <v>-22.184797429970502</v>
      </c>
      <c r="F103" s="304">
        <f t="shared" ca="1" si="39"/>
        <v>22.449881436984665</v>
      </c>
      <c r="G103" s="306">
        <f t="shared" ca="1" si="40"/>
        <v>34.876770532588964</v>
      </c>
      <c r="H103" s="307">
        <f t="shared" ca="1" si="41"/>
        <v>125.37377610452506</v>
      </c>
      <c r="I103" s="304">
        <f t="shared" ca="1" si="42"/>
        <v>130.13444147300299</v>
      </c>
      <c r="J103" s="306">
        <f t="shared" ca="1" si="43"/>
        <v>168.46056405045695</v>
      </c>
      <c r="K103" s="307">
        <f t="shared" ca="1" si="44"/>
        <v>705.98455713282567</v>
      </c>
      <c r="L103" s="304">
        <f t="shared" ca="1" si="29"/>
        <v>725.80517809549281</v>
      </c>
      <c r="M103" s="306">
        <f t="shared" ca="1" si="45"/>
        <v>1.2994739326363238</v>
      </c>
      <c r="N103" s="304">
        <f t="shared" ca="1" si="46"/>
        <v>74.454371927328808</v>
      </c>
      <c r="P103" s="310">
        <f t="shared" ca="1" si="47"/>
        <v>3</v>
      </c>
      <c r="Q103" s="304">
        <f t="shared" ca="1" si="48"/>
        <v>0</v>
      </c>
      <c r="R103" s="306">
        <f t="shared" ca="1" si="49"/>
        <v>0</v>
      </c>
      <c r="S103" s="307">
        <f t="shared" ca="1" si="50"/>
        <v>3.0819999999999994</v>
      </c>
      <c r="T103" s="304">
        <f t="shared" ca="1" si="30"/>
        <v>30.234419999999997</v>
      </c>
      <c r="U103" s="311">
        <f t="shared" ca="1" si="31"/>
        <v>0</v>
      </c>
      <c r="V103" s="306">
        <f t="shared" ca="1" si="32"/>
        <v>1.1414655918580994</v>
      </c>
      <c r="W103" s="304">
        <f t="shared" ca="1" si="33"/>
        <v>39.444866538000049</v>
      </c>
      <c r="Y103" s="314" t="str">
        <f t="shared" ca="1" si="51"/>
        <v/>
      </c>
      <c r="Z103" s="315" t="str">
        <f t="shared" ca="1" si="52"/>
        <v/>
      </c>
      <c r="AA103" s="316" t="str">
        <f t="shared" ca="1" si="53"/>
        <v/>
      </c>
      <c r="AC103" s="310" t="e">
        <f t="shared" ca="1" si="54"/>
        <v>#N/A</v>
      </c>
      <c r="AD103" s="323" t="e">
        <f t="shared" ca="1" si="55"/>
        <v>#N/A</v>
      </c>
      <c r="AE103" s="324">
        <f t="shared" ca="1" si="34"/>
        <v>705.98455713282567</v>
      </c>
      <c r="AG103" s="306">
        <f t="shared" ca="1" si="56"/>
        <v>-22.29562403579019</v>
      </c>
      <c r="AH103" s="304">
        <f t="shared" ca="1" si="57"/>
        <v>-12.843969439337958</v>
      </c>
    </row>
    <row r="104" spans="1:34" x14ac:dyDescent="0.2">
      <c r="A104" s="347">
        <f t="shared" ca="1" si="35"/>
        <v>0.01</v>
      </c>
      <c r="B104" s="304">
        <f t="shared" ca="1" si="36"/>
        <v>4.1999999999999789</v>
      </c>
      <c r="D104" s="306">
        <f t="shared" ca="1" si="37"/>
        <v>-3.4300611935632679</v>
      </c>
      <c r="E104" s="307">
        <f t="shared" ca="1" si="38"/>
        <v>-22.140262164175738</v>
      </c>
      <c r="F104" s="304">
        <f t="shared" ca="1" si="39"/>
        <v>22.404386367183111</v>
      </c>
      <c r="G104" s="306">
        <f t="shared" ca="1" si="40"/>
        <v>34.842469920653329</v>
      </c>
      <c r="H104" s="307">
        <f t="shared" ca="1" si="41"/>
        <v>125.15237348288331</v>
      </c>
      <c r="I104" s="304">
        <f t="shared" ca="1" si="42"/>
        <v>129.9119482517707</v>
      </c>
      <c r="J104" s="306">
        <f t="shared" ca="1" si="43"/>
        <v>168.80916025272316</v>
      </c>
      <c r="K104" s="307">
        <f t="shared" ca="1" si="44"/>
        <v>707.23718788076269</v>
      </c>
      <c r="L104" s="304">
        <f t="shared" ca="1" si="29"/>
        <v>727.10451278115363</v>
      </c>
      <c r="M104" s="306">
        <f t="shared" ca="1" si="45"/>
        <v>1.2992715543444426</v>
      </c>
      <c r="N104" s="304">
        <f t="shared" ca="1" si="46"/>
        <v>74.442776505338941</v>
      </c>
      <c r="P104" s="310">
        <f t="shared" ca="1" si="47"/>
        <v>3</v>
      </c>
      <c r="Q104" s="304">
        <f t="shared" ca="1" si="48"/>
        <v>0</v>
      </c>
      <c r="R104" s="306">
        <f t="shared" ca="1" si="49"/>
        <v>0</v>
      </c>
      <c r="S104" s="307">
        <f t="shared" ca="1" si="50"/>
        <v>3.0819999999999994</v>
      </c>
      <c r="T104" s="304">
        <f t="shared" ca="1" si="30"/>
        <v>30.234419999999997</v>
      </c>
      <c r="U104" s="311">
        <f t="shared" ca="1" si="31"/>
        <v>0</v>
      </c>
      <c r="V104" s="306">
        <f t="shared" ca="1" si="32"/>
        <v>1.1413224386437231</v>
      </c>
      <c r="W104" s="304">
        <f t="shared" ca="1" si="33"/>
        <v>39.305172680032214</v>
      </c>
      <c r="Y104" s="314" t="str">
        <f t="shared" ca="1" si="51"/>
        <v/>
      </c>
      <c r="Z104" s="315" t="str">
        <f t="shared" ca="1" si="52"/>
        <v/>
      </c>
      <c r="AA104" s="316" t="str">
        <f t="shared" ca="1" si="53"/>
        <v/>
      </c>
      <c r="AC104" s="310" t="e">
        <f t="shared" ca="1" si="54"/>
        <v>#N/A</v>
      </c>
      <c r="AD104" s="323" t="e">
        <f t="shared" ca="1" si="55"/>
        <v>#N/A</v>
      </c>
      <c r="AE104" s="324">
        <f t="shared" ca="1" si="34"/>
        <v>707.23718788076269</v>
      </c>
      <c r="AG104" s="306">
        <f t="shared" ca="1" si="56"/>
        <v>-22.249588163239423</v>
      </c>
      <c r="AH104" s="304">
        <f t="shared" ca="1" si="57"/>
        <v>-12.798464158987688</v>
      </c>
    </row>
    <row r="105" spans="1:34" x14ac:dyDescent="0.2">
      <c r="A105" s="347">
        <f t="shared" ca="1" si="35"/>
        <v>0.1</v>
      </c>
      <c r="B105" s="304">
        <f t="shared" ca="1" si="36"/>
        <v>4.2999999999999785</v>
      </c>
      <c r="D105" s="306">
        <f t="shared" ca="1" si="37"/>
        <v>-3.4204001137629954</v>
      </c>
      <c r="E105" s="307">
        <f t="shared" ca="1" si="38"/>
        <v>-22.095902620377039</v>
      </c>
      <c r="F105" s="304">
        <f t="shared" ca="1" si="39"/>
        <v>22.359070856084671</v>
      </c>
      <c r="G105" s="306">
        <f t="shared" ca="1" si="40"/>
        <v>34.500429909277031</v>
      </c>
      <c r="H105" s="307">
        <f t="shared" ca="1" si="41"/>
        <v>122.9427832208456</v>
      </c>
      <c r="I105" s="304">
        <f t="shared" ca="1" si="42"/>
        <v>127.69184629416543</v>
      </c>
      <c r="J105" s="306">
        <f t="shared" ca="1" si="43"/>
        <v>172.27630524421969</v>
      </c>
      <c r="K105" s="307">
        <f t="shared" ca="1" si="44"/>
        <v>719.64194571594908</v>
      </c>
      <c r="L105" s="304">
        <f t="shared" ca="1" si="29"/>
        <v>739.97544241848766</v>
      </c>
      <c r="M105" s="306">
        <f t="shared" ca="1" si="45"/>
        <v>1.2972110858127348</v>
      </c>
      <c r="N105" s="304">
        <f t="shared" ca="1" si="46"/>
        <v>74.32472035465257</v>
      </c>
      <c r="P105" s="310">
        <f t="shared" ca="1" si="47"/>
        <v>23</v>
      </c>
      <c r="Q105" s="304">
        <f t="shared" ca="1" si="48"/>
        <v>0</v>
      </c>
      <c r="R105" s="306">
        <f t="shared" ca="1" si="49"/>
        <v>0</v>
      </c>
      <c r="S105" s="307">
        <f t="shared" ca="1" si="50"/>
        <v>3.0819999999999994</v>
      </c>
      <c r="T105" s="304">
        <f t="shared" ca="1" si="30"/>
        <v>30.234419999999997</v>
      </c>
      <c r="U105" s="311">
        <f t="shared" ca="1" si="31"/>
        <v>0</v>
      </c>
      <c r="V105" s="306">
        <f t="shared" ca="1" si="32"/>
        <v>1.1399057318836234</v>
      </c>
      <c r="W105" s="304">
        <f t="shared" ca="1" si="33"/>
        <v>37.926121473859276</v>
      </c>
      <c r="Y105" s="314" t="str">
        <f t="shared" ca="1" si="51"/>
        <v/>
      </c>
      <c r="Z105" s="315" t="str">
        <f t="shared" ca="1" si="52"/>
        <v/>
      </c>
      <c r="AA105" s="316" t="str">
        <f t="shared" ca="1" si="53"/>
        <v/>
      </c>
      <c r="AC105" s="310" t="e">
        <f t="shared" ca="1" si="54"/>
        <v>#N/A</v>
      </c>
      <c r="AD105" s="323" t="e">
        <f t="shared" ca="1" si="55"/>
        <v>#N/A</v>
      </c>
      <c r="AE105" s="324">
        <f t="shared" ca="1" si="34"/>
        <v>719.64194571594908</v>
      </c>
      <c r="AG105" s="306">
        <f t="shared" ca="1" si="56"/>
        <v>-22.20373017327848</v>
      </c>
      <c r="AH105" s="304">
        <f t="shared" ca="1" si="57"/>
        <v>-12.753138442580214</v>
      </c>
    </row>
    <row r="106" spans="1:34" x14ac:dyDescent="0.2">
      <c r="A106" s="347">
        <f t="shared" ca="1" si="35"/>
        <v>0.1</v>
      </c>
      <c r="B106" s="304">
        <f t="shared" ca="1" si="36"/>
        <v>4.3999999999999782</v>
      </c>
      <c r="D106" s="306">
        <f t="shared" ca="1" si="37"/>
        <v>-3.324812339634819</v>
      </c>
      <c r="E106" s="307">
        <f t="shared" ca="1" si="38"/>
        <v>-21.658017076790159</v>
      </c>
      <c r="F106" s="304">
        <f t="shared" ca="1" si="39"/>
        <v>21.911733860932184</v>
      </c>
      <c r="G106" s="306">
        <f t="shared" ca="1" si="40"/>
        <v>34.167948675313546</v>
      </c>
      <c r="H106" s="307">
        <f t="shared" ca="1" si="41"/>
        <v>120.77698151316659</v>
      </c>
      <c r="I106" s="304">
        <f t="shared" ca="1" si="42"/>
        <v>125.51704258829015</v>
      </c>
      <c r="J106" s="306">
        <f t="shared" ca="1" si="43"/>
        <v>175.70972417344922</v>
      </c>
      <c r="K106" s="307">
        <f t="shared" ca="1" si="44"/>
        <v>731.82793395264969</v>
      </c>
      <c r="L106" s="304">
        <f t="shared" ca="1" si="29"/>
        <v>752.62609048750983</v>
      </c>
      <c r="M106" s="306">
        <f t="shared" ca="1" si="45"/>
        <v>1.2950994064647012</v>
      </c>
      <c r="N106" s="304">
        <f t="shared" ca="1" si="46"/>
        <v>74.203730040325311</v>
      </c>
      <c r="P106" s="310">
        <f t="shared" ca="1" si="47"/>
        <v>23</v>
      </c>
      <c r="Q106" s="304">
        <f t="shared" ca="1" si="48"/>
        <v>0</v>
      </c>
      <c r="R106" s="306">
        <f t="shared" ca="1" si="49"/>
        <v>0</v>
      </c>
      <c r="S106" s="307">
        <f t="shared" ca="1" si="50"/>
        <v>3.0819999999999994</v>
      </c>
      <c r="T106" s="304">
        <f t="shared" ca="1" si="30"/>
        <v>30.234419999999997</v>
      </c>
      <c r="U106" s="311">
        <f t="shared" ca="1" si="31"/>
        <v>0</v>
      </c>
      <c r="V106" s="306">
        <f t="shared" ca="1" si="32"/>
        <v>1.138515660852673</v>
      </c>
      <c r="W106" s="304">
        <f t="shared" ca="1" si="33"/>
        <v>36.600546162921056</v>
      </c>
      <c r="Y106" s="314" t="str">
        <f t="shared" ca="1" si="51"/>
        <v/>
      </c>
      <c r="Z106" s="315" t="str">
        <f t="shared" ca="1" si="52"/>
        <v/>
      </c>
      <c r="AA106" s="316" t="str">
        <f t="shared" ca="1" si="53"/>
        <v/>
      </c>
      <c r="AC106" s="310" t="e">
        <f t="shared" ca="1" si="54"/>
        <v>#N/A</v>
      </c>
      <c r="AD106" s="323" t="e">
        <f t="shared" ca="1" si="55"/>
        <v>#N/A</v>
      </c>
      <c r="AE106" s="324">
        <f t="shared" ca="1" si="34"/>
        <v>731.82793395264969</v>
      </c>
      <c r="AG106" s="306">
        <f t="shared" ca="1" si="56"/>
        <v>-21.750835579210836</v>
      </c>
      <c r="AH106" s="304">
        <f t="shared" ca="1" si="57"/>
        <v>-12.30568509859159</v>
      </c>
    </row>
    <row r="107" spans="1:34" x14ac:dyDescent="0.2">
      <c r="A107" s="347">
        <f t="shared" ca="1" si="35"/>
        <v>0.1</v>
      </c>
      <c r="B107" s="304">
        <f t="shared" ca="1" si="36"/>
        <v>4.4999999999999778</v>
      </c>
      <c r="D107" s="306">
        <f t="shared" ca="1" si="37"/>
        <v>-3.2327427012044727</v>
      </c>
      <c r="E107" s="307">
        <f t="shared" ca="1" si="38"/>
        <v>-21.237109926042812</v>
      </c>
      <c r="F107" s="304">
        <f t="shared" ca="1" si="39"/>
        <v>21.4817472143915</v>
      </c>
      <c r="G107" s="306">
        <f t="shared" ca="1" si="40"/>
        <v>33.844674405193096</v>
      </c>
      <c r="H107" s="307">
        <f t="shared" ca="1" si="41"/>
        <v>118.6532705205623</v>
      </c>
      <c r="I107" s="304">
        <f t="shared" ca="1" si="42"/>
        <v>123.38582005570686</v>
      </c>
      <c r="J107" s="306">
        <f t="shared" ca="1" si="43"/>
        <v>179.11035532747454</v>
      </c>
      <c r="K107" s="307">
        <f t="shared" ca="1" si="44"/>
        <v>743.7994465543361</v>
      </c>
      <c r="L107" s="304">
        <f t="shared" ca="1" si="29"/>
        <v>765.06087083321086</v>
      </c>
      <c r="M107" s="306">
        <f t="shared" ca="1" si="45"/>
        <v>1.2929350922953773</v>
      </c>
      <c r="N107" s="304">
        <f t="shared" ca="1" si="46"/>
        <v>74.079723972882675</v>
      </c>
      <c r="P107" s="310">
        <f t="shared" ca="1" si="47"/>
        <v>23</v>
      </c>
      <c r="Q107" s="304">
        <f t="shared" ca="1" si="48"/>
        <v>0</v>
      </c>
      <c r="R107" s="306">
        <f t="shared" ca="1" si="49"/>
        <v>0</v>
      </c>
      <c r="S107" s="307">
        <f t="shared" ca="1" si="50"/>
        <v>3.0819999999999994</v>
      </c>
      <c r="T107" s="304">
        <f t="shared" ca="1" si="30"/>
        <v>30.234419999999997</v>
      </c>
      <c r="U107" s="311">
        <f t="shared" ca="1" si="31"/>
        <v>0</v>
      </c>
      <c r="V107" s="306">
        <f t="shared" ca="1" si="32"/>
        <v>1.137151645663889</v>
      </c>
      <c r="W107" s="304">
        <f t="shared" ca="1" si="33"/>
        <v>35.325803534480215</v>
      </c>
      <c r="Y107" s="314" t="str">
        <f t="shared" ca="1" si="51"/>
        <v/>
      </c>
      <c r="Z107" s="315" t="str">
        <f t="shared" ca="1" si="52"/>
        <v/>
      </c>
      <c r="AA107" s="316" t="str">
        <f t="shared" ca="1" si="53"/>
        <v/>
      </c>
      <c r="AC107" s="310" t="e">
        <f t="shared" ca="1" si="54"/>
        <v>#N/A</v>
      </c>
      <c r="AD107" s="323" t="e">
        <f t="shared" ca="1" si="55"/>
        <v>#N/A</v>
      </c>
      <c r="AE107" s="324">
        <f t="shared" ca="1" si="34"/>
        <v>743.7994465543361</v>
      </c>
      <c r="AG107" s="306">
        <f t="shared" ca="1" si="56"/>
        <v>-21.315115178435576</v>
      </c>
      <c r="AH107" s="304">
        <f t="shared" ca="1" si="57"/>
        <v>-11.875582791343628</v>
      </c>
    </row>
    <row r="108" spans="1:34" x14ac:dyDescent="0.2">
      <c r="A108" s="347">
        <f t="shared" ca="1" si="35"/>
        <v>0.1</v>
      </c>
      <c r="B108" s="304">
        <f t="shared" ca="1" si="36"/>
        <v>4.5999999999999774</v>
      </c>
      <c r="D108" s="306">
        <f t="shared" ca="1" si="37"/>
        <v>-3.1440142330223328</v>
      </c>
      <c r="E108" s="307">
        <f t="shared" ca="1" si="38"/>
        <v>-20.832341856361808</v>
      </c>
      <c r="F108" s="304">
        <f t="shared" ca="1" si="39"/>
        <v>21.068253195691643</v>
      </c>
      <c r="G108" s="306">
        <f t="shared" ca="1" si="40"/>
        <v>33.53027298189086</v>
      </c>
      <c r="H108" s="307">
        <f t="shared" ca="1" si="41"/>
        <v>116.57003633492612</v>
      </c>
      <c r="I108" s="304">
        <f t="shared" ca="1" si="42"/>
        <v>121.29654808512119</v>
      </c>
      <c r="J108" s="306">
        <f t="shared" ca="1" si="43"/>
        <v>182.47910269682873</v>
      </c>
      <c r="K108" s="307">
        <f t="shared" ca="1" si="44"/>
        <v>755.56061189711056</v>
      </c>
      <c r="L108" s="304">
        <f t="shared" ca="1" si="29"/>
        <v>777.28402863520614</v>
      </c>
      <c r="M108" s="306">
        <f t="shared" ca="1" si="45"/>
        <v>1.290716660860681</v>
      </c>
      <c r="N108" s="304">
        <f t="shared" ca="1" si="46"/>
        <v>73.952617214535437</v>
      </c>
      <c r="P108" s="310">
        <f t="shared" ca="1" si="47"/>
        <v>23</v>
      </c>
      <c r="Q108" s="304">
        <f t="shared" ca="1" si="48"/>
        <v>0</v>
      </c>
      <c r="R108" s="306">
        <f t="shared" ca="1" si="49"/>
        <v>0</v>
      </c>
      <c r="S108" s="307">
        <f t="shared" ca="1" si="50"/>
        <v>3.0819999999999994</v>
      </c>
      <c r="T108" s="304">
        <f t="shared" ca="1" si="30"/>
        <v>30.234419999999997</v>
      </c>
      <c r="U108" s="311">
        <f t="shared" ca="1" si="31"/>
        <v>0</v>
      </c>
      <c r="V108" s="306">
        <f t="shared" ca="1" si="32"/>
        <v>1.1358131293699263</v>
      </c>
      <c r="W108" s="304">
        <f t="shared" ca="1" si="33"/>
        <v>34.09941506619414</v>
      </c>
      <c r="Y108" s="314" t="str">
        <f t="shared" ca="1" si="51"/>
        <v/>
      </c>
      <c r="Z108" s="315" t="str">
        <f t="shared" ca="1" si="52"/>
        <v/>
      </c>
      <c r="AA108" s="316" t="str">
        <f t="shared" ca="1" si="53"/>
        <v/>
      </c>
      <c r="AC108" s="310" t="e">
        <f t="shared" ca="1" si="54"/>
        <v>#N/A</v>
      </c>
      <c r="AD108" s="323" t="e">
        <f t="shared" ca="1" si="55"/>
        <v>#N/A</v>
      </c>
      <c r="AE108" s="324">
        <f t="shared" ca="1" si="34"/>
        <v>755.56061189711056</v>
      </c>
      <c r="AG108" s="306">
        <f t="shared" ca="1" si="56"/>
        <v>-20.895704471856089</v>
      </c>
      <c r="AH108" s="304">
        <f t="shared" ca="1" si="57"/>
        <v>-11.461973891784627</v>
      </c>
    </row>
    <row r="109" spans="1:34" x14ac:dyDescent="0.2">
      <c r="A109" s="347">
        <f t="shared" ca="1" si="35"/>
        <v>0.1</v>
      </c>
      <c r="B109" s="304">
        <f t="shared" ca="1" si="36"/>
        <v>4.6999999999999771</v>
      </c>
      <c r="D109" s="306">
        <f t="shared" ca="1" si="37"/>
        <v>-3.0584609678191601</v>
      </c>
      <c r="E109" s="307">
        <f t="shared" ca="1" si="38"/>
        <v>-20.442925844062948</v>
      </c>
      <c r="F109" s="304">
        <f t="shared" ca="1" si="39"/>
        <v>20.670447517108336</v>
      </c>
      <c r="G109" s="306">
        <f t="shared" ca="1" si="40"/>
        <v>33.224426885108947</v>
      </c>
      <c r="H109" s="307">
        <f t="shared" ca="1" si="41"/>
        <v>114.52574375051982</v>
      </c>
      <c r="I109" s="304">
        <f t="shared" ca="1" si="42"/>
        <v>119.2476772245635</v>
      </c>
      <c r="J109" s="306">
        <f t="shared" ca="1" si="43"/>
        <v>185.81683769017872</v>
      </c>
      <c r="K109" s="307">
        <f t="shared" ca="1" si="44"/>
        <v>767.11540090138283</v>
      </c>
      <c r="L109" s="304">
        <f t="shared" ca="1" si="29"/>
        <v>789.29964871984293</v>
      </c>
      <c r="M109" s="306">
        <f t="shared" ca="1" si="45"/>
        <v>1.2884425684917371</v>
      </c>
      <c r="N109" s="304">
        <f t="shared" ca="1" si="46"/>
        <v>73.82232131957204</v>
      </c>
      <c r="P109" s="310">
        <f t="shared" ca="1" si="47"/>
        <v>23</v>
      </c>
      <c r="Q109" s="304">
        <f t="shared" ca="1" si="48"/>
        <v>0</v>
      </c>
      <c r="R109" s="306">
        <f t="shared" ca="1" si="49"/>
        <v>0</v>
      </c>
      <c r="S109" s="307">
        <f t="shared" ca="1" si="50"/>
        <v>3.0819999999999994</v>
      </c>
      <c r="T109" s="304">
        <f t="shared" ca="1" si="30"/>
        <v>30.234419999999997</v>
      </c>
      <c r="U109" s="311">
        <f t="shared" ca="1" si="31"/>
        <v>0</v>
      </c>
      <c r="V109" s="306">
        <f t="shared" ca="1" si="32"/>
        <v>1.1344995768104214</v>
      </c>
      <c r="W109" s="304">
        <f t="shared" ca="1" si="33"/>
        <v>32.919054751747638</v>
      </c>
      <c r="Y109" s="314" t="str">
        <f t="shared" ca="1" si="51"/>
        <v/>
      </c>
      <c r="Z109" s="315" t="str">
        <f t="shared" ca="1" si="52"/>
        <v/>
      </c>
      <c r="AA109" s="316" t="str">
        <f t="shared" ca="1" si="53"/>
        <v>Satellite</v>
      </c>
      <c r="AC109" s="310" t="e">
        <f t="shared" ca="1" si="54"/>
        <v>#N/A</v>
      </c>
      <c r="AD109" s="323" t="e">
        <f t="shared" ca="1" si="55"/>
        <v>#N/A</v>
      </c>
      <c r="AE109" s="324">
        <f t="shared" ca="1" si="34"/>
        <v>767.11540090138283</v>
      </c>
      <c r="AG109" s="306">
        <f t="shared" ca="1" si="56"/>
        <v>-20.491792048737999</v>
      </c>
      <c r="AH109" s="304">
        <f t="shared" ca="1" si="57"/>
        <v>-11.064054207071431</v>
      </c>
    </row>
    <row r="110" spans="1:34" x14ac:dyDescent="0.2">
      <c r="A110" s="347">
        <f t="shared" ca="1" si="35"/>
        <v>0.1</v>
      </c>
      <c r="B110" s="304">
        <f t="shared" ca="1" si="36"/>
        <v>4.7999999999999767</v>
      </c>
      <c r="D110" s="306">
        <f t="shared" ca="1" si="37"/>
        <v>-2.9759271234074691</v>
      </c>
      <c r="E110" s="307">
        <f t="shared" ca="1" si="38"/>
        <v>-20.068123287849389</v>
      </c>
      <c r="F110" s="304">
        <f t="shared" ca="1" si="39"/>
        <v>20.287575373616118</v>
      </c>
      <c r="G110" s="306">
        <f t="shared" ca="1" si="40"/>
        <v>32.926834172768203</v>
      </c>
      <c r="H110" s="307">
        <f t="shared" ca="1" si="41"/>
        <v>112.51893142173489</v>
      </c>
      <c r="I110" s="304">
        <f t="shared" ca="1" si="42"/>
        <v>117.2377342707119</v>
      </c>
      <c r="J110" s="306">
        <f t="shared" ca="1" si="43"/>
        <v>189.12440074307258</v>
      </c>
      <c r="K110" s="307">
        <f t="shared" ca="1" si="44"/>
        <v>778.46763465999561</v>
      </c>
      <c r="L110" s="304">
        <f t="shared" ca="1" si="29"/>
        <v>801.11166335883206</v>
      </c>
      <c r="M110" s="306">
        <f t="shared" ca="1" si="45"/>
        <v>1.2861112073479004</v>
      </c>
      <c r="N110" s="304">
        <f t="shared" ca="1" si="46"/>
        <v>73.688744165509405</v>
      </c>
      <c r="P110" s="310">
        <f t="shared" ca="1" si="47"/>
        <v>23</v>
      </c>
      <c r="Q110" s="304">
        <f t="shared" ca="1" si="48"/>
        <v>0</v>
      </c>
      <c r="R110" s="306">
        <f t="shared" ca="1" si="49"/>
        <v>0</v>
      </c>
      <c r="S110" s="307">
        <f t="shared" ca="1" si="50"/>
        <v>3.0819999999999994</v>
      </c>
      <c r="T110" s="304">
        <f t="shared" ca="1" si="30"/>
        <v>30.234419999999997</v>
      </c>
      <c r="U110" s="311">
        <f t="shared" ca="1" si="31"/>
        <v>0</v>
      </c>
      <c r="V110" s="306">
        <f t="shared" ca="1" si="32"/>
        <v>1.1332104735319577</v>
      </c>
      <c r="W110" s="304">
        <f t="shared" ca="1" si="33"/>
        <v>31.782537968544602</v>
      </c>
      <c r="Y110" s="314" t="str">
        <f t="shared" ca="1" si="51"/>
        <v/>
      </c>
      <c r="Z110" s="315" t="str">
        <f t="shared" ca="1" si="52"/>
        <v/>
      </c>
      <c r="AA110" s="316" t="str">
        <f t="shared" ca="1" si="53"/>
        <v/>
      </c>
      <c r="AC110" s="310" t="e">
        <f t="shared" ca="1" si="54"/>
        <v>#N/A</v>
      </c>
      <c r="AD110" s="323" t="e">
        <f t="shared" ca="1" si="55"/>
        <v>#N/A</v>
      </c>
      <c r="AE110" s="324">
        <f t="shared" ca="1" si="34"/>
        <v>778.46763465999561</v>
      </c>
      <c r="AG110" s="306">
        <f t="shared" ca="1" si="56"/>
        <v>-20.102615615990814</v>
      </c>
      <c r="AH110" s="304">
        <f t="shared" ca="1" si="57"/>
        <v>-10.681069030417795</v>
      </c>
    </row>
    <row r="111" spans="1:34" x14ac:dyDescent="0.2">
      <c r="A111" s="347">
        <f t="shared" ca="1" si="35"/>
        <v>0.1</v>
      </c>
      <c r="B111" s="304">
        <f t="shared" ca="1" si="36"/>
        <v>4.8999999999999764</v>
      </c>
      <c r="D111" s="306">
        <f t="shared" ca="1" si="37"/>
        <v>-2.89626635923692</v>
      </c>
      <c r="E111" s="307">
        <f t="shared" ca="1" si="38"/>
        <v>-19.707240473958976</v>
      </c>
      <c r="F111" s="304">
        <f t="shared" ca="1" si="39"/>
        <v>19.918927830636225</v>
      </c>
      <c r="G111" s="306">
        <f t="shared" ca="1" si="40"/>
        <v>32.637207536844514</v>
      </c>
      <c r="H111" s="307">
        <f t="shared" ca="1" si="41"/>
        <v>110.548207374339</v>
      </c>
      <c r="I111" s="304">
        <f t="shared" ca="1" si="42"/>
        <v>115.26531772169336</v>
      </c>
      <c r="J111" s="306">
        <f t="shared" ca="1" si="43"/>
        <v>192.40260282855323</v>
      </c>
      <c r="K111" s="307">
        <f t="shared" ca="1" si="44"/>
        <v>789.62099159979925</v>
      </c>
      <c r="L111" s="304">
        <f t="shared" ca="1" si="29"/>
        <v>812.72385959208327</v>
      </c>
      <c r="M111" s="306">
        <f t="shared" ca="1" si="45"/>
        <v>1.2837209022980476</v>
      </c>
      <c r="N111" s="304">
        <f t="shared" ca="1" si="46"/>
        <v>73.551789774404028</v>
      </c>
      <c r="P111" s="310">
        <f t="shared" ca="1" si="47"/>
        <v>23</v>
      </c>
      <c r="Q111" s="304">
        <f t="shared" ca="1" si="48"/>
        <v>0</v>
      </c>
      <c r="R111" s="306">
        <f t="shared" ca="1" si="49"/>
        <v>0</v>
      </c>
      <c r="S111" s="307">
        <f t="shared" ca="1" si="50"/>
        <v>3.0819999999999994</v>
      </c>
      <c r="T111" s="304">
        <f t="shared" ca="1" si="30"/>
        <v>30.234419999999997</v>
      </c>
      <c r="U111" s="311">
        <f t="shared" ca="1" si="31"/>
        <v>0</v>
      </c>
      <c r="V111" s="306">
        <f t="shared" ca="1" si="32"/>
        <v>1.1319453247752238</v>
      </c>
      <c r="W111" s="304">
        <f t="shared" ca="1" si="33"/>
        <v>30.687811286507266</v>
      </c>
      <c r="Y111" s="314" t="str">
        <f t="shared" ca="1" si="51"/>
        <v/>
      </c>
      <c r="Z111" s="315" t="str">
        <f t="shared" ca="1" si="52"/>
        <v/>
      </c>
      <c r="AA111" s="316" t="str">
        <f t="shared" ca="1" si="53"/>
        <v/>
      </c>
      <c r="AC111" s="310" t="e">
        <f t="shared" ca="1" si="54"/>
        <v>#N/A</v>
      </c>
      <c r="AD111" s="323" t="e">
        <f t="shared" ca="1" si="55"/>
        <v>#N/A</v>
      </c>
      <c r="AE111" s="324">
        <f t="shared" ca="1" si="34"/>
        <v>789.62099159979925</v>
      </c>
      <c r="AG111" s="306">
        <f t="shared" ca="1" si="56"/>
        <v>-19.7274583641418</v>
      </c>
      <c r="AH111" s="304">
        <f t="shared" ca="1" si="57"/>
        <v>-10.312309529054058</v>
      </c>
    </row>
    <row r="112" spans="1:34" x14ac:dyDescent="0.2">
      <c r="A112" s="347">
        <f t="shared" ca="1" si="35"/>
        <v>0.1</v>
      </c>
      <c r="B112" s="304">
        <f t="shared" ca="1" si="36"/>
        <v>4.999999999999976</v>
      </c>
      <c r="D112" s="306">
        <f t="shared" ca="1" si="37"/>
        <v>-2.8193410958602709</v>
      </c>
      <c r="E112" s="307">
        <f t="shared" ca="1" si="38"/>
        <v>-19.359625340106263</v>
      </c>
      <c r="F112" s="304">
        <f t="shared" ca="1" si="39"/>
        <v>19.563838517123656</v>
      </c>
      <c r="G112" s="306">
        <f t="shared" ca="1" si="40"/>
        <v>32.355273427258489</v>
      </c>
      <c r="H112" s="307">
        <f t="shared" ca="1" si="41"/>
        <v>108.61224484032837</v>
      </c>
      <c r="I112" s="304">
        <f t="shared" ca="1" si="42"/>
        <v>113.32909356298627</v>
      </c>
      <c r="J112" s="306">
        <f t="shared" ca="1" si="43"/>
        <v>195.65222687675839</v>
      </c>
      <c r="K112" s="307">
        <f t="shared" ca="1" si="44"/>
        <v>800.57901421053259</v>
      </c>
      <c r="L112" s="304">
        <f t="shared" ca="1" si="29"/>
        <v>824.13988610923491</v>
      </c>
      <c r="M112" s="306">
        <f t="shared" ca="1" si="45"/>
        <v>1.2812699076189618</v>
      </c>
      <c r="N112" s="304">
        <f t="shared" ca="1" si="46"/>
        <v>73.411358123683385</v>
      </c>
      <c r="P112" s="310">
        <f t="shared" ca="1" si="47"/>
        <v>23</v>
      </c>
      <c r="Q112" s="304">
        <f t="shared" ca="1" si="48"/>
        <v>0</v>
      </c>
      <c r="R112" s="306">
        <f t="shared" ca="1" si="49"/>
        <v>0</v>
      </c>
      <c r="S112" s="307">
        <f t="shared" ca="1" si="50"/>
        <v>3.0819999999999994</v>
      </c>
      <c r="T112" s="304">
        <f t="shared" ca="1" si="30"/>
        <v>30.234419999999997</v>
      </c>
      <c r="U112" s="311">
        <f t="shared" ca="1" si="31"/>
        <v>0</v>
      </c>
      <c r="V112" s="306">
        <f t="shared" ca="1" si="32"/>
        <v>1.130703654524434</v>
      </c>
      <c r="W112" s="304">
        <f t="shared" ca="1" si="33"/>
        <v>29.632943127928197</v>
      </c>
      <c r="Y112" s="314" t="str">
        <f t="shared" ca="1" si="51"/>
        <v/>
      </c>
      <c r="Z112" s="315" t="str">
        <f t="shared" ca="1" si="52"/>
        <v/>
      </c>
      <c r="AA112" s="316" t="str">
        <f t="shared" ca="1" si="53"/>
        <v/>
      </c>
      <c r="AC112" s="310">
        <f t="shared" ca="1" si="54"/>
        <v>4.999999999999976</v>
      </c>
      <c r="AD112" s="323">
        <f t="shared" ca="1" si="55"/>
        <v>195.65222687675839</v>
      </c>
      <c r="AE112" s="324">
        <f t="shared" ca="1" si="34"/>
        <v>800.57901421053259</v>
      </c>
      <c r="AG112" s="306">
        <f t="shared" ca="1" si="56"/>
        <v>-19.365645637137003</v>
      </c>
      <c r="AH112" s="304">
        <f t="shared" ca="1" si="57"/>
        <v>-9.9571094375429183</v>
      </c>
    </row>
    <row r="113" spans="1:34" x14ac:dyDescent="0.2">
      <c r="A113" s="347">
        <f t="shared" ca="1" si="35"/>
        <v>0.1</v>
      </c>
      <c r="B113" s="304">
        <f t="shared" ca="1" si="36"/>
        <v>5.0999999999999757</v>
      </c>
      <c r="D113" s="306">
        <f t="shared" ca="1" si="37"/>
        <v>-2.7450218912946691</v>
      </c>
      <c r="E113" s="307">
        <f t="shared" ca="1" si="38"/>
        <v>-19.024664509624571</v>
      </c>
      <c r="F113" s="304">
        <f t="shared" ca="1" si="39"/>
        <v>19.22168059477255</v>
      </c>
      <c r="G113" s="306">
        <f t="shared" ca="1" si="40"/>
        <v>32.080771238129024</v>
      </c>
      <c r="H113" s="307">
        <f t="shared" ca="1" si="41"/>
        <v>106.70977838936591</v>
      </c>
      <c r="I113" s="304">
        <f t="shared" ca="1" si="42"/>
        <v>111.42779135898168</v>
      </c>
      <c r="J113" s="306">
        <f t="shared" ca="1" si="43"/>
        <v>198.87402911002778</v>
      </c>
      <c r="K113" s="307">
        <f t="shared" ca="1" si="44"/>
        <v>811.34511537201729</v>
      </c>
      <c r="L113" s="304">
        <f t="shared" ca="1" si="29"/>
        <v>835.36325972147483</v>
      </c>
      <c r="M113" s="306">
        <f t="shared" ca="1" si="45"/>
        <v>1.2787564034988139</v>
      </c>
      <c r="N113" s="304">
        <f t="shared" ca="1" si="46"/>
        <v>73.26734494581018</v>
      </c>
      <c r="P113" s="310">
        <f t="shared" ca="1" si="47"/>
        <v>23</v>
      </c>
      <c r="Q113" s="304">
        <f t="shared" ca="1" si="48"/>
        <v>0</v>
      </c>
      <c r="R113" s="306">
        <f t="shared" ca="1" si="49"/>
        <v>0</v>
      </c>
      <c r="S113" s="307">
        <f t="shared" ca="1" si="50"/>
        <v>3.0819999999999994</v>
      </c>
      <c r="T113" s="304">
        <f t="shared" ca="1" si="30"/>
        <v>30.234419999999997</v>
      </c>
      <c r="U113" s="311">
        <f t="shared" ca="1" si="31"/>
        <v>0</v>
      </c>
      <c r="V113" s="306">
        <f t="shared" ca="1" si="32"/>
        <v>1.1294850046144695</v>
      </c>
      <c r="W113" s="304">
        <f t="shared" ca="1" si="33"/>
        <v>28.616115197922056</v>
      </c>
      <c r="Y113" s="314" t="str">
        <f t="shared" ca="1" si="51"/>
        <v/>
      </c>
      <c r="Z113" s="315" t="str">
        <f t="shared" ca="1" si="52"/>
        <v/>
      </c>
      <c r="AA113" s="316" t="str">
        <f t="shared" ca="1" si="53"/>
        <v/>
      </c>
      <c r="AC113" s="310" t="e">
        <f t="shared" ca="1" si="54"/>
        <v>#N/A</v>
      </c>
      <c r="AD113" s="323" t="e">
        <f t="shared" ca="1" si="55"/>
        <v>#N/A</v>
      </c>
      <c r="AE113" s="324">
        <f t="shared" ca="1" si="34"/>
        <v>811.34511537201729</v>
      </c>
      <c r="AG113" s="306">
        <f t="shared" ca="1" si="56"/>
        <v>-19.016541876630452</v>
      </c>
      <c r="AH113" s="304">
        <f t="shared" ca="1" si="57"/>
        <v>-9.6148420272317328</v>
      </c>
    </row>
    <row r="114" spans="1:34" x14ac:dyDescent="0.2">
      <c r="A114" s="347">
        <f t="shared" ca="1" si="35"/>
        <v>0.1</v>
      </c>
      <c r="B114" s="304">
        <f t="shared" ca="1" si="36"/>
        <v>5.1999999999999753</v>
      </c>
      <c r="D114" s="306">
        <f t="shared" ca="1" si="37"/>
        <v>-2.6731868689050025</v>
      </c>
      <c r="E114" s="307">
        <f t="shared" ca="1" si="38"/>
        <v>-18.701780570261999</v>
      </c>
      <c r="F114" s="304">
        <f t="shared" ca="1" si="39"/>
        <v>18.891863977234099</v>
      </c>
      <c r="G114" s="306">
        <f t="shared" ca="1" si="40"/>
        <v>31.813452551238523</v>
      </c>
      <c r="H114" s="307">
        <f t="shared" ca="1" si="41"/>
        <v>104.83960033233971</v>
      </c>
      <c r="I114" s="304">
        <f t="shared" ca="1" si="42"/>
        <v>109.56020062538508</v>
      </c>
      <c r="J114" s="306">
        <f t="shared" ca="1" si="43"/>
        <v>202.06874029949614</v>
      </c>
      <c r="K114" s="307">
        <f t="shared" ca="1" si="44"/>
        <v>821.92258430810261</v>
      </c>
      <c r="L114" s="304">
        <f t="shared" ca="1" si="29"/>
        <v>846.39737145263825</v>
      </c>
      <c r="M114" s="306">
        <f t="shared" ca="1" si="45"/>
        <v>1.2761784923328776</v>
      </c>
      <c r="N114" s="304">
        <f t="shared" ca="1" si="46"/>
        <v>73.119641516042378</v>
      </c>
      <c r="P114" s="310">
        <f t="shared" ca="1" si="47"/>
        <v>23</v>
      </c>
      <c r="Q114" s="304">
        <f t="shared" ca="1" si="48"/>
        <v>0</v>
      </c>
      <c r="R114" s="306">
        <f t="shared" ca="1" si="49"/>
        <v>0</v>
      </c>
      <c r="S114" s="307">
        <f t="shared" ca="1" si="50"/>
        <v>3.0819999999999994</v>
      </c>
      <c r="T114" s="304">
        <f t="shared" ca="1" si="30"/>
        <v>30.234419999999997</v>
      </c>
      <c r="U114" s="311">
        <f t="shared" ca="1" si="31"/>
        <v>0</v>
      </c>
      <c r="V114" s="306">
        <f t="shared" ca="1" si="32"/>
        <v>1.1282889338916073</v>
      </c>
      <c r="W114" s="304">
        <f t="shared" ca="1" si="33"/>
        <v>27.635614613500987</v>
      </c>
      <c r="Y114" s="314" t="str">
        <f t="shared" ca="1" si="51"/>
        <v/>
      </c>
      <c r="Z114" s="315" t="str">
        <f t="shared" ca="1" si="52"/>
        <v/>
      </c>
      <c r="AA114" s="316" t="str">
        <f t="shared" ca="1" si="53"/>
        <v/>
      </c>
      <c r="AC114" s="310" t="e">
        <f t="shared" ca="1" si="54"/>
        <v>#N/A</v>
      </c>
      <c r="AD114" s="323" t="e">
        <f t="shared" ca="1" si="55"/>
        <v>#N/A</v>
      </c>
      <c r="AE114" s="324">
        <f t="shared" ca="1" si="34"/>
        <v>821.92258430810261</v>
      </c>
      <c r="AG114" s="306">
        <f t="shared" ca="1" si="56"/>
        <v>-18.679547814527737</v>
      </c>
      <c r="AH114" s="304">
        <f t="shared" ca="1" si="57"/>
        <v>-9.2849173257372044</v>
      </c>
    </row>
    <row r="115" spans="1:34" x14ac:dyDescent="0.2">
      <c r="A115" s="347">
        <f t="shared" ca="1" si="35"/>
        <v>0.1</v>
      </c>
      <c r="B115" s="304">
        <f t="shared" ca="1" si="36"/>
        <v>5.299999999999975</v>
      </c>
      <c r="D115" s="306">
        <f t="shared" ca="1" si="37"/>
        <v>-2.6037211920026184</v>
      </c>
      <c r="E115" s="307">
        <f t="shared" ca="1" si="38"/>
        <v>-18.390429574776554</v>
      </c>
      <c r="F115" s="304">
        <f t="shared" ca="1" si="39"/>
        <v>18.573832775991598</v>
      </c>
      <c r="G115" s="306">
        <f t="shared" ca="1" si="40"/>
        <v>31.553080432038261</v>
      </c>
      <c r="H115" s="307">
        <f t="shared" ca="1" si="41"/>
        <v>103.00055737486205</v>
      </c>
      <c r="I115" s="304">
        <f t="shared" ca="1" si="42"/>
        <v>107.72516745999017</v>
      </c>
      <c r="J115" s="306">
        <f t="shared" ca="1" si="43"/>
        <v>205.23706694865999</v>
      </c>
      <c r="K115" s="307">
        <f t="shared" ca="1" si="44"/>
        <v>832.31459219346266</v>
      </c>
      <c r="L115" s="304">
        <f t="shared" ca="1" si="29"/>
        <v>857.24549227619673</v>
      </c>
      <c r="M115" s="306">
        <f t="shared" ca="1" si="45"/>
        <v>1.2735341947976697</v>
      </c>
      <c r="N115" s="304">
        <f t="shared" ca="1" si="46"/>
        <v>72.968134427498114</v>
      </c>
      <c r="P115" s="310">
        <f t="shared" ca="1" si="47"/>
        <v>23</v>
      </c>
      <c r="Q115" s="304">
        <f t="shared" ca="1" si="48"/>
        <v>0</v>
      </c>
      <c r="R115" s="306">
        <f t="shared" ca="1" si="49"/>
        <v>0</v>
      </c>
      <c r="S115" s="307">
        <f t="shared" ca="1" si="50"/>
        <v>3.0819999999999994</v>
      </c>
      <c r="T115" s="304">
        <f t="shared" ca="1" si="30"/>
        <v>30.234419999999997</v>
      </c>
      <c r="U115" s="311">
        <f t="shared" ca="1" si="31"/>
        <v>0</v>
      </c>
      <c r="V115" s="306">
        <f t="shared" ca="1" si="32"/>
        <v>1.1271150174240301</v>
      </c>
      <c r="W115" s="304">
        <f t="shared" ca="1" si="33"/>
        <v>26.689826666790349</v>
      </c>
      <c r="Y115" s="314" t="str">
        <f t="shared" ca="1" si="51"/>
        <v/>
      </c>
      <c r="Z115" s="315" t="str">
        <f t="shared" ca="1" si="52"/>
        <v/>
      </c>
      <c r="AA115" s="316" t="str">
        <f t="shared" ca="1" si="53"/>
        <v/>
      </c>
      <c r="AC115" s="310" t="e">
        <f t="shared" ca="1" si="54"/>
        <v>#N/A</v>
      </c>
      <c r="AD115" s="323" t="e">
        <f t="shared" ca="1" si="55"/>
        <v>#N/A</v>
      </c>
      <c r="AE115" s="324">
        <f t="shared" ca="1" si="34"/>
        <v>832.31459219346266</v>
      </c>
      <c r="AG115" s="306">
        <f t="shared" ca="1" si="56"/>
        <v>-18.354097890289218</v>
      </c>
      <c r="AH115" s="304">
        <f t="shared" ca="1" si="57"/>
        <v>-8.9667795631086928</v>
      </c>
    </row>
    <row r="116" spans="1:34" x14ac:dyDescent="0.2">
      <c r="A116" s="347">
        <f t="shared" ca="1" si="35"/>
        <v>0.1</v>
      </c>
      <c r="B116" s="304">
        <f t="shared" ca="1" si="36"/>
        <v>5.3999999999999746</v>
      </c>
      <c r="D116" s="306">
        <f t="shared" ca="1" si="37"/>
        <v>-2.5365165808537014</v>
      </c>
      <c r="E116" s="307">
        <f t="shared" ca="1" si="38"/>
        <v>-18.090098742854618</v>
      </c>
      <c r="F116" s="304">
        <f t="shared" ca="1" si="39"/>
        <v>18.267062951968384</v>
      </c>
      <c r="G116" s="306">
        <f t="shared" ca="1" si="40"/>
        <v>31.29942877395289</v>
      </c>
      <c r="H116" s="307">
        <f t="shared" ca="1" si="41"/>
        <v>101.19154750057659</v>
      </c>
      <c r="I116" s="304">
        <f t="shared" ca="1" si="42"/>
        <v>105.92159141146435</v>
      </c>
      <c r="J116" s="306">
        <f t="shared" ca="1" si="43"/>
        <v>208.37969240895956</v>
      </c>
      <c r="K116" s="307">
        <f t="shared" ca="1" si="44"/>
        <v>842.52419743723453</v>
      </c>
      <c r="L116" s="304">
        <f t="shared" ca="1" si="29"/>
        <v>867.91077852260184</v>
      </c>
      <c r="M116" s="306">
        <f t="shared" ca="1" si="45"/>
        <v>1.2708214456887015</v>
      </c>
      <c r="N116" s="304">
        <f t="shared" ca="1" si="46"/>
        <v>72.81270535267636</v>
      </c>
      <c r="P116" s="310">
        <f t="shared" ca="1" si="47"/>
        <v>23</v>
      </c>
      <c r="Q116" s="304">
        <f t="shared" ca="1" si="48"/>
        <v>0</v>
      </c>
      <c r="R116" s="306">
        <f t="shared" ca="1" si="49"/>
        <v>0</v>
      </c>
      <c r="S116" s="307">
        <f t="shared" ca="1" si="50"/>
        <v>3.0819999999999994</v>
      </c>
      <c r="T116" s="304">
        <f t="shared" ca="1" si="30"/>
        <v>30.234419999999997</v>
      </c>
      <c r="U116" s="311">
        <f t="shared" ca="1" si="31"/>
        <v>0</v>
      </c>
      <c r="V116" s="306">
        <f t="shared" ca="1" si="32"/>
        <v>1.1259628457586233</v>
      </c>
      <c r="W116" s="304">
        <f t="shared" ca="1" si="33"/>
        <v>25.777228164536869</v>
      </c>
      <c r="Y116" s="314" t="str">
        <f t="shared" ca="1" si="51"/>
        <v/>
      </c>
      <c r="Z116" s="315" t="str">
        <f t="shared" ca="1" si="52"/>
        <v/>
      </c>
      <c r="AA116" s="316" t="str">
        <f t="shared" ca="1" si="53"/>
        <v/>
      </c>
      <c r="AC116" s="310" t="e">
        <f t="shared" ca="1" si="54"/>
        <v>#N/A</v>
      </c>
      <c r="AD116" s="323" t="e">
        <f t="shared" ca="1" si="55"/>
        <v>#N/A</v>
      </c>
      <c r="AE116" s="324">
        <f t="shared" ca="1" si="34"/>
        <v>842.52419743723453</v>
      </c>
      <c r="AG116" s="306">
        <f t="shared" ca="1" si="56"/>
        <v>-18.039657871917036</v>
      </c>
      <c r="AH116" s="304">
        <f t="shared" ca="1" si="57"/>
        <v>-8.6599048237476808</v>
      </c>
    </row>
    <row r="117" spans="1:34" x14ac:dyDescent="0.2">
      <c r="A117" s="347">
        <f t="shared" ca="1" si="35"/>
        <v>0.1</v>
      </c>
      <c r="B117" s="304">
        <f t="shared" ca="1" si="36"/>
        <v>5.4999999999999742</v>
      </c>
      <c r="D117" s="306">
        <f t="shared" ca="1" si="37"/>
        <v>-2.4714708682351749</v>
      </c>
      <c r="E117" s="307">
        <f t="shared" ca="1" si="38"/>
        <v>-17.800304345983314</v>
      </c>
      <c r="F117" s="304">
        <f t="shared" ca="1" si="39"/>
        <v>17.97106015409685</v>
      </c>
      <c r="G117" s="306">
        <f t="shared" ca="1" si="40"/>
        <v>31.052281687129373</v>
      </c>
      <c r="H117" s="307">
        <f t="shared" ca="1" si="41"/>
        <v>99.411517065978259</v>
      </c>
      <c r="I117" s="304">
        <f t="shared" ca="1" si="42"/>
        <v>104.14842256768038</v>
      </c>
      <c r="J117" s="306">
        <f t="shared" ca="1" si="43"/>
        <v>211.49727793201367</v>
      </c>
      <c r="K117" s="307">
        <f t="shared" ca="1" si="44"/>
        <v>852.55435066556231</v>
      </c>
      <c r="L117" s="304">
        <f t="shared" ca="1" si="29"/>
        <v>878.39627697949061</v>
      </c>
      <c r="M117" s="306">
        <f t="shared" ca="1" si="45"/>
        <v>1.2680380895059276</v>
      </c>
      <c r="N117" s="304">
        <f t="shared" ca="1" si="46"/>
        <v>72.653230790521775</v>
      </c>
      <c r="P117" s="310">
        <f t="shared" ca="1" si="47"/>
        <v>23</v>
      </c>
      <c r="Q117" s="304">
        <f t="shared" ca="1" si="48"/>
        <v>0</v>
      </c>
      <c r="R117" s="306">
        <f t="shared" ca="1" si="49"/>
        <v>0</v>
      </c>
      <c r="S117" s="307">
        <f t="shared" ca="1" si="50"/>
        <v>3.0819999999999994</v>
      </c>
      <c r="T117" s="304">
        <f t="shared" ca="1" si="30"/>
        <v>30.234419999999997</v>
      </c>
      <c r="U117" s="311">
        <f t="shared" ca="1" si="31"/>
        <v>0</v>
      </c>
      <c r="V117" s="306">
        <f t="shared" ca="1" si="32"/>
        <v>1.1248320242208618</v>
      </c>
      <c r="W117" s="304">
        <f t="shared" ca="1" si="33"/>
        <v>24.896381291945282</v>
      </c>
      <c r="Y117" s="314" t="str">
        <f t="shared" ca="1" si="51"/>
        <v/>
      </c>
      <c r="Z117" s="315" t="str">
        <f t="shared" ca="1" si="52"/>
        <v/>
      </c>
      <c r="AA117" s="316" t="str">
        <f t="shared" ca="1" si="53"/>
        <v/>
      </c>
      <c r="AC117" s="310" t="e">
        <f t="shared" ca="1" si="54"/>
        <v>#N/A</v>
      </c>
      <c r="AD117" s="323" t="e">
        <f t="shared" ca="1" si="55"/>
        <v>#N/A</v>
      </c>
      <c r="AE117" s="324">
        <f t="shared" ca="1" si="34"/>
        <v>852.55435066556231</v>
      </c>
      <c r="AG117" s="306">
        <f t="shared" ca="1" si="56"/>
        <v>-17.735722661689429</v>
      </c>
      <c r="AH117" s="304">
        <f t="shared" ca="1" si="57"/>
        <v>-8.3637988853137166</v>
      </c>
    </row>
    <row r="118" spans="1:34" x14ac:dyDescent="0.2">
      <c r="A118" s="347">
        <f t="shared" ca="1" si="35"/>
        <v>0.1</v>
      </c>
      <c r="B118" s="304">
        <f t="shared" ca="1" si="36"/>
        <v>5.5999999999999739</v>
      </c>
      <c r="D118" s="306">
        <f t="shared" ca="1" si="37"/>
        <v>-2.4084875900695635</v>
      </c>
      <c r="E118" s="307">
        <f t="shared" ca="1" si="38"/>
        <v>-17.520589758775682</v>
      </c>
      <c r="F118" s="304">
        <f t="shared" ca="1" si="39"/>
        <v>17.685357727986005</v>
      </c>
      <c r="G118" s="306">
        <f t="shared" ca="1" si="40"/>
        <v>30.811432928122418</v>
      </c>
      <c r="H118" s="307">
        <f t="shared" ca="1" si="41"/>
        <v>97.659458090100685</v>
      </c>
      <c r="I118" s="304">
        <f t="shared" ca="1" si="42"/>
        <v>102.40465884683333</v>
      </c>
      <c r="J118" s="306">
        <f t="shared" ca="1" si="43"/>
        <v>214.59046366277627</v>
      </c>
      <c r="K118" s="307">
        <f t="shared" ca="1" si="44"/>
        <v>862.4078994233663</v>
      </c>
      <c r="L118" s="304">
        <f t="shared" ca="1" si="29"/>
        <v>888.70492970548355</v>
      </c>
      <c r="M118" s="306">
        <f t="shared" ca="1" si="45"/>
        <v>1.2651818757698132</v>
      </c>
      <c r="N118" s="304">
        <f t="shared" ca="1" si="46"/>
        <v>72.489581798055127</v>
      </c>
      <c r="P118" s="310">
        <f t="shared" ca="1" si="47"/>
        <v>23</v>
      </c>
      <c r="Q118" s="304">
        <f t="shared" ca="1" si="48"/>
        <v>0</v>
      </c>
      <c r="R118" s="306">
        <f t="shared" ca="1" si="49"/>
        <v>0</v>
      </c>
      <c r="S118" s="307">
        <f t="shared" ca="1" si="50"/>
        <v>3.0819999999999994</v>
      </c>
      <c r="T118" s="304">
        <f t="shared" ca="1" si="30"/>
        <v>30.234419999999997</v>
      </c>
      <c r="U118" s="311">
        <f t="shared" ca="1" si="31"/>
        <v>0</v>
      </c>
      <c r="V118" s="306">
        <f t="shared" ca="1" si="32"/>
        <v>1.1237221722548312</v>
      </c>
      <c r="W118" s="304">
        <f t="shared" ca="1" si="33"/>
        <v>24.045927954103902</v>
      </c>
      <c r="Y118" s="314" t="str">
        <f t="shared" ca="1" si="51"/>
        <v/>
      </c>
      <c r="Z118" s="315" t="str">
        <f t="shared" ca="1" si="52"/>
        <v/>
      </c>
      <c r="AA118" s="316" t="str">
        <f t="shared" ca="1" si="53"/>
        <v/>
      </c>
      <c r="AC118" s="310" t="e">
        <f t="shared" ca="1" si="54"/>
        <v>#N/A</v>
      </c>
      <c r="AD118" s="323" t="e">
        <f t="shared" ca="1" si="55"/>
        <v>#N/A</v>
      </c>
      <c r="AE118" s="324">
        <f t="shared" ca="1" si="34"/>
        <v>862.4078994233663</v>
      </c>
      <c r="AG118" s="306">
        <f t="shared" ca="1" si="56"/>
        <v>-17.441814269600286</v>
      </c>
      <c r="AH118" s="304">
        <f t="shared" ca="1" si="57"/>
        <v>-8.0779952277564195</v>
      </c>
    </row>
    <row r="119" spans="1:34" x14ac:dyDescent="0.2">
      <c r="A119" s="347">
        <f t="shared" ca="1" si="35"/>
        <v>0.1</v>
      </c>
      <c r="B119" s="304">
        <f t="shared" ca="1" si="36"/>
        <v>5.6999999999999735</v>
      </c>
      <c r="D119" s="306">
        <f t="shared" ca="1" si="37"/>
        <v>-2.3474756080195536</v>
      </c>
      <c r="E119" s="307">
        <f t="shared" ca="1" si="38"/>
        <v>-17.250523661905831</v>
      </c>
      <c r="F119" s="304">
        <f t="shared" ca="1" si="39"/>
        <v>17.409514879519755</v>
      </c>
      <c r="G119" s="306">
        <f t="shared" ca="1" si="40"/>
        <v>30.576685367320461</v>
      </c>
      <c r="H119" s="307">
        <f t="shared" ca="1" si="41"/>
        <v>95.934405723910103</v>
      </c>
      <c r="I119" s="304">
        <f t="shared" ca="1" si="42"/>
        <v>100.68934347611919</v>
      </c>
      <c r="J119" s="306">
        <f t="shared" ca="1" si="43"/>
        <v>217.65986957754842</v>
      </c>
      <c r="K119" s="307">
        <f t="shared" ca="1" si="44"/>
        <v>872.08759261406681</v>
      </c>
      <c r="L119" s="304">
        <f t="shared" ca="1" si="29"/>
        <v>898.83957857668565</v>
      </c>
      <c r="M119" s="306">
        <f t="shared" ca="1" si="45"/>
        <v>1.2622504540496746</v>
      </c>
      <c r="N119" s="304">
        <f t="shared" ca="1" si="46"/>
        <v>72.321623705518206</v>
      </c>
      <c r="P119" s="310">
        <f t="shared" ca="1" si="47"/>
        <v>23</v>
      </c>
      <c r="Q119" s="304">
        <f t="shared" ca="1" si="48"/>
        <v>0</v>
      </c>
      <c r="R119" s="306">
        <f t="shared" ca="1" si="49"/>
        <v>0</v>
      </c>
      <c r="S119" s="307">
        <f t="shared" ca="1" si="50"/>
        <v>3.0819999999999994</v>
      </c>
      <c r="T119" s="304">
        <f t="shared" ca="1" si="30"/>
        <v>30.234419999999997</v>
      </c>
      <c r="U119" s="311">
        <f t="shared" ca="1" si="31"/>
        <v>0</v>
      </c>
      <c r="V119" s="306">
        <f t="shared" ca="1" si="32"/>
        <v>1.1226329228006626</v>
      </c>
      <c r="W119" s="304">
        <f t="shared" ca="1" si="33"/>
        <v>23.224584552906833</v>
      </c>
      <c r="Y119" s="314" t="str">
        <f t="shared" ca="1" si="51"/>
        <v/>
      </c>
      <c r="Z119" s="315" t="str">
        <f t="shared" ca="1" si="52"/>
        <v/>
      </c>
      <c r="AA119" s="316" t="str">
        <f t="shared" ca="1" si="53"/>
        <v/>
      </c>
      <c r="AC119" s="310" t="e">
        <f t="shared" ca="1" si="54"/>
        <v>#N/A</v>
      </c>
      <c r="AD119" s="323" t="e">
        <f t="shared" ca="1" si="55"/>
        <v>#N/A</v>
      </c>
      <c r="AE119" s="324">
        <f t="shared" ca="1" si="34"/>
        <v>872.08759261406681</v>
      </c>
      <c r="AG119" s="306">
        <f t="shared" ca="1" si="56"/>
        <v>-17.157479939140607</v>
      </c>
      <c r="AH119" s="304">
        <f t="shared" ca="1" si="57"/>
        <v>-7.8020531973082115</v>
      </c>
    </row>
    <row r="120" spans="1:34" x14ac:dyDescent="0.2">
      <c r="A120" s="347">
        <f t="shared" ca="1" si="35"/>
        <v>0.1</v>
      </c>
      <c r="B120" s="304">
        <f t="shared" ca="1" si="36"/>
        <v>5.7999999999999732</v>
      </c>
      <c r="D120" s="306">
        <f t="shared" ca="1" si="37"/>
        <v>-2.288348761233896</v>
      </c>
      <c r="E120" s="307">
        <f t="shared" ca="1" si="38"/>
        <v>-16.989698383286793</v>
      </c>
      <c r="F120" s="304">
        <f t="shared" ca="1" si="39"/>
        <v>17.143114979725784</v>
      </c>
      <c r="G120" s="306">
        <f t="shared" ca="1" si="40"/>
        <v>30.347850491197072</v>
      </c>
      <c r="H120" s="307">
        <f t="shared" ca="1" si="41"/>
        <v>94.235435885581424</v>
      </c>
      <c r="I120" s="304">
        <f t="shared" ca="1" si="42"/>
        <v>99.001562644140009</v>
      </c>
      <c r="J120" s="306">
        <f t="shared" ca="1" si="43"/>
        <v>220.70609637047428</v>
      </c>
      <c r="K120" s="307">
        <f t="shared" ca="1" si="44"/>
        <v>881.59608469454133</v>
      </c>
      <c r="L120" s="304">
        <f t="shared" ca="1" si="29"/>
        <v>908.80296958352744</v>
      </c>
      <c r="M120" s="306">
        <f t="shared" ca="1" si="45"/>
        <v>1.2592413686845849</v>
      </c>
      <c r="N120" s="304">
        <f t="shared" ca="1" si="46"/>
        <v>72.149215813903979</v>
      </c>
      <c r="P120" s="310">
        <f t="shared" ca="1" si="47"/>
        <v>23</v>
      </c>
      <c r="Q120" s="304">
        <f t="shared" ca="1" si="48"/>
        <v>0</v>
      </c>
      <c r="R120" s="306">
        <f t="shared" ca="1" si="49"/>
        <v>0</v>
      </c>
      <c r="S120" s="307">
        <f t="shared" ca="1" si="50"/>
        <v>3.0819999999999994</v>
      </c>
      <c r="T120" s="304">
        <f t="shared" ca="1" si="30"/>
        <v>30.234419999999997</v>
      </c>
      <c r="U120" s="311">
        <f t="shared" ca="1" si="31"/>
        <v>0</v>
      </c>
      <c r="V120" s="306">
        <f t="shared" ca="1" si="32"/>
        <v>1.1215639217068871</v>
      </c>
      <c r="W120" s="304">
        <f t="shared" ca="1" si="33"/>
        <v>22.431137161518421</v>
      </c>
      <c r="Y120" s="314" t="str">
        <f t="shared" ca="1" si="51"/>
        <v/>
      </c>
      <c r="Z120" s="315" t="str">
        <f t="shared" ca="1" si="52"/>
        <v/>
      </c>
      <c r="AA120" s="316" t="str">
        <f t="shared" ca="1" si="53"/>
        <v/>
      </c>
      <c r="AC120" s="310" t="e">
        <f t="shared" ca="1" si="54"/>
        <v>#N/A</v>
      </c>
      <c r="AD120" s="323" t="e">
        <f t="shared" ca="1" si="55"/>
        <v>#N/A</v>
      </c>
      <c r="AE120" s="324">
        <f t="shared" ca="1" si="34"/>
        <v>881.59608469454133</v>
      </c>
      <c r="AG120" s="306">
        <f t="shared" ca="1" si="56"/>
        <v>-16.882290411548905</v>
      </c>
      <c r="AH120" s="304">
        <f t="shared" ca="1" si="57"/>
        <v>-7.5355563117802848</v>
      </c>
    </row>
    <row r="121" spans="1:34" x14ac:dyDescent="0.2">
      <c r="A121" s="347">
        <f t="shared" ca="1" si="35"/>
        <v>0.1</v>
      </c>
      <c r="B121" s="304">
        <f t="shared" ca="1" si="36"/>
        <v>5.8999999999999728</v>
      </c>
      <c r="D121" s="306">
        <f t="shared" ca="1" si="37"/>
        <v>-2.231025544713185</v>
      </c>
      <c r="E121" s="307">
        <f t="shared" ca="1" si="38"/>
        <v>-16.737728365437214</v>
      </c>
      <c r="F121" s="304">
        <f t="shared" ca="1" si="39"/>
        <v>16.885763998597287</v>
      </c>
      <c r="G121" s="306">
        <f t="shared" ca="1" si="40"/>
        <v>30.124747936725754</v>
      </c>
      <c r="H121" s="307">
        <f t="shared" ca="1" si="41"/>
        <v>92.561663049037705</v>
      </c>
      <c r="I121" s="304">
        <f t="shared" ca="1" si="42"/>
        <v>97.340443314456166</v>
      </c>
      <c r="J121" s="306">
        <f t="shared" ca="1" si="43"/>
        <v>223.72972629187043</v>
      </c>
      <c r="K121" s="307">
        <f t="shared" ca="1" si="44"/>
        <v>890.93593964127228</v>
      </c>
      <c r="L121" s="304">
        <f t="shared" ca="1" si="29"/>
        <v>918.59775689423066</v>
      </c>
      <c r="M121" s="306">
        <f t="shared" ca="1" si="45"/>
        <v>1.25615205317568</v>
      </c>
      <c r="N121" s="304">
        <f t="shared" ca="1" si="46"/>
        <v>71.972211073659423</v>
      </c>
      <c r="P121" s="310">
        <f t="shared" ca="1" si="47"/>
        <v>23</v>
      </c>
      <c r="Q121" s="304">
        <f t="shared" ca="1" si="48"/>
        <v>0</v>
      </c>
      <c r="R121" s="306">
        <f t="shared" ca="1" si="49"/>
        <v>0</v>
      </c>
      <c r="S121" s="307">
        <f t="shared" ca="1" si="50"/>
        <v>3.0819999999999994</v>
      </c>
      <c r="T121" s="304">
        <f t="shared" ca="1" si="30"/>
        <v>30.234419999999997</v>
      </c>
      <c r="U121" s="311">
        <f t="shared" ca="1" si="31"/>
        <v>0</v>
      </c>
      <c r="V121" s="306">
        <f t="shared" ca="1" si="32"/>
        <v>1.1205148271753975</v>
      </c>
      <c r="W121" s="304">
        <f t="shared" ca="1" si="33"/>
        <v>21.664437062115979</v>
      </c>
      <c r="Y121" s="314" t="str">
        <f t="shared" ca="1" si="51"/>
        <v/>
      </c>
      <c r="Z121" s="315" t="str">
        <f t="shared" ca="1" si="52"/>
        <v/>
      </c>
      <c r="AA121" s="316" t="str">
        <f t="shared" ca="1" si="53"/>
        <v/>
      </c>
      <c r="AC121" s="310" t="e">
        <f t="shared" ca="1" si="54"/>
        <v>#N/A</v>
      </c>
      <c r="AD121" s="323" t="e">
        <f t="shared" ca="1" si="55"/>
        <v>#N/A</v>
      </c>
      <c r="AE121" s="324">
        <f t="shared" ca="1" si="34"/>
        <v>890.93593964127228</v>
      </c>
      <c r="AG121" s="306">
        <f t="shared" ca="1" si="56"/>
        <v>-16.615838315980383</v>
      </c>
      <c r="AH121" s="304">
        <f t="shared" ca="1" si="57"/>
        <v>-7.2781106948469905</v>
      </c>
    </row>
    <row r="122" spans="1:34" x14ac:dyDescent="0.2">
      <c r="A122" s="347">
        <f t="shared" ca="1" si="35"/>
        <v>0.1</v>
      </c>
      <c r="B122" s="304">
        <f t="shared" ca="1" si="36"/>
        <v>5.9999999999999725</v>
      </c>
      <c r="D122" s="306">
        <f t="shared" ca="1" si="37"/>
        <v>-2.1754288120109773</v>
      </c>
      <c r="E122" s="307">
        <f t="shared" ca="1" si="38"/>
        <v>-16.494248748154483</v>
      </c>
      <c r="F122" s="304">
        <f t="shared" ca="1" si="39"/>
        <v>16.637089056746774</v>
      </c>
      <c r="G122" s="306">
        <f t="shared" ca="1" si="40"/>
        <v>29.907205055524656</v>
      </c>
      <c r="H122" s="307">
        <f t="shared" ca="1" si="41"/>
        <v>90.912238174222253</v>
      </c>
      <c r="I122" s="304">
        <f t="shared" ca="1" si="42"/>
        <v>95.705151188845178</v>
      </c>
      <c r="J122" s="306">
        <f t="shared" ca="1" si="43"/>
        <v>226.73132394148297</v>
      </c>
      <c r="K122" s="307">
        <f t="shared" ca="1" si="44"/>
        <v>900.1096347024353</v>
      </c>
      <c r="L122" s="304">
        <f t="shared" ca="1" si="29"/>
        <v>928.22650669995903</v>
      </c>
      <c r="M122" s="306">
        <f t="shared" ca="1" si="45"/>
        <v>1.25297982422712</v>
      </c>
      <c r="N122" s="304">
        <f t="shared" ca="1" si="46"/>
        <v>71.790455743257709</v>
      </c>
      <c r="P122" s="310">
        <f t="shared" ca="1" si="47"/>
        <v>23</v>
      </c>
      <c r="Q122" s="304">
        <f t="shared" ca="1" si="48"/>
        <v>0</v>
      </c>
      <c r="R122" s="306">
        <f t="shared" ca="1" si="49"/>
        <v>0</v>
      </c>
      <c r="S122" s="307">
        <f t="shared" ca="1" si="50"/>
        <v>3.0819999999999994</v>
      </c>
      <c r="T122" s="304">
        <f t="shared" ca="1" si="30"/>
        <v>30.234419999999997</v>
      </c>
      <c r="U122" s="311">
        <f t="shared" ca="1" si="31"/>
        <v>0</v>
      </c>
      <c r="V122" s="306">
        <f t="shared" ca="1" si="32"/>
        <v>1.1194853092368784</v>
      </c>
      <c r="W122" s="304">
        <f t="shared" ca="1" si="33"/>
        <v>20.923396615941385</v>
      </c>
      <c r="Y122" s="314" t="str">
        <f t="shared" ca="1" si="51"/>
        <v/>
      </c>
      <c r="Z122" s="315" t="str">
        <f t="shared" ca="1" si="52"/>
        <v/>
      </c>
      <c r="AA122" s="316" t="str">
        <f t="shared" ca="1" si="53"/>
        <v/>
      </c>
      <c r="AC122" s="310">
        <f t="shared" ca="1" si="54"/>
        <v>5.9999999999999725</v>
      </c>
      <c r="AD122" s="323">
        <f t="shared" ca="1" si="55"/>
        <v>226.73132394148297</v>
      </c>
      <c r="AE122" s="324">
        <f t="shared" ca="1" si="34"/>
        <v>900.1096347024353</v>
      </c>
      <c r="AG122" s="306">
        <f t="shared" ca="1" si="56"/>
        <v>-16.357736674220988</v>
      </c>
      <c r="AH122" s="304">
        <f t="shared" ca="1" si="57"/>
        <v>-7.029343628201163</v>
      </c>
    </row>
    <row r="123" spans="1:34" x14ac:dyDescent="0.2">
      <c r="A123" s="347">
        <f t="shared" ca="1" si="35"/>
        <v>0.1</v>
      </c>
      <c r="B123" s="304">
        <f t="shared" ca="1" si="36"/>
        <v>6.0999999999999721</v>
      </c>
      <c r="D123" s="306">
        <f t="shared" ca="1" si="37"/>
        <v>-2.121485500206334</v>
      </c>
      <c r="E123" s="307">
        <f t="shared" ca="1" si="38"/>
        <v>-16.258914056657705</v>
      </c>
      <c r="F123" s="304">
        <f t="shared" ca="1" si="39"/>
        <v>16.396737084839998</v>
      </c>
      <c r="G123" s="306">
        <f t="shared" ca="1" si="40"/>
        <v>29.695056505504024</v>
      </c>
      <c r="H123" s="307">
        <f t="shared" ca="1" si="41"/>
        <v>89.286346768556484</v>
      </c>
      <c r="I123" s="304">
        <f t="shared" ca="1" si="42"/>
        <v>94.094888809860407</v>
      </c>
      <c r="J123" s="306">
        <f t="shared" ca="1" si="43"/>
        <v>229.7114370195344</v>
      </c>
      <c r="K123" s="307">
        <f t="shared" ca="1" si="44"/>
        <v>909.11956394957429</v>
      </c>
      <c r="L123" s="304">
        <f t="shared" ca="1" si="29"/>
        <v>937.69170085558699</v>
      </c>
      <c r="M123" s="306">
        <f t="shared" ca="1" si="45"/>
        <v>1.2497218754112751</v>
      </c>
      <c r="N123" s="304">
        <f t="shared" ca="1" si="46"/>
        <v>71.60378902624015</v>
      </c>
      <c r="P123" s="310">
        <f t="shared" ca="1" si="47"/>
        <v>23</v>
      </c>
      <c r="Q123" s="304">
        <f t="shared" ca="1" si="48"/>
        <v>0</v>
      </c>
      <c r="R123" s="306">
        <f t="shared" ca="1" si="49"/>
        <v>0</v>
      </c>
      <c r="S123" s="307">
        <f t="shared" ca="1" si="50"/>
        <v>3.0819999999999994</v>
      </c>
      <c r="T123" s="304">
        <f t="shared" ca="1" si="30"/>
        <v>30.234419999999997</v>
      </c>
      <c r="U123" s="311">
        <f t="shared" ca="1" si="31"/>
        <v>0</v>
      </c>
      <c r="V123" s="306">
        <f t="shared" ca="1" si="32"/>
        <v>1.1184750492547413</v>
      </c>
      <c r="W123" s="304">
        <f t="shared" ca="1" si="33"/>
        <v>20.206985437639133</v>
      </c>
      <c r="Y123" s="314" t="str">
        <f t="shared" ca="1" si="51"/>
        <v/>
      </c>
      <c r="Z123" s="315" t="str">
        <f t="shared" ca="1" si="52"/>
        <v/>
      </c>
      <c r="AA123" s="316" t="str">
        <f t="shared" ca="1" si="53"/>
        <v/>
      </c>
      <c r="AC123" s="310" t="e">
        <f t="shared" ca="1" si="54"/>
        <v>#N/A</v>
      </c>
      <c r="AD123" s="323" t="e">
        <f t="shared" ca="1" si="55"/>
        <v>#N/A</v>
      </c>
      <c r="AE123" s="324">
        <f t="shared" ca="1" si="34"/>
        <v>909.11956394957429</v>
      </c>
      <c r="AG123" s="306">
        <f t="shared" ca="1" si="56"/>
        <v>-16.107617509617874</v>
      </c>
      <c r="AH123" s="304">
        <f t="shared" ca="1" si="57"/>
        <v>-6.7889022115319237</v>
      </c>
    </row>
    <row r="124" spans="1:34" x14ac:dyDescent="0.2">
      <c r="A124" s="347">
        <f t="shared" ca="1" si="35"/>
        <v>0.1</v>
      </c>
      <c r="B124" s="304">
        <f t="shared" ca="1" si="36"/>
        <v>6.1999999999999718</v>
      </c>
      <c r="D124" s="306">
        <f t="shared" ca="1" si="37"/>
        <v>-2.0691263752812246</v>
      </c>
      <c r="E124" s="307">
        <f t="shared" ca="1" si="38"/>
        <v>-16.03139698629915</v>
      </c>
      <c r="F124" s="304">
        <f t="shared" ca="1" si="39"/>
        <v>16.164373581713765</v>
      </c>
      <c r="G124" s="306">
        <f t="shared" ca="1" si="40"/>
        <v>29.4881438679759</v>
      </c>
      <c r="H124" s="307">
        <f t="shared" ca="1" si="41"/>
        <v>87.683207069926567</v>
      </c>
      <c r="I124" s="304">
        <f t="shared" ca="1" si="42"/>
        <v>92.50889379322436</v>
      </c>
      <c r="J124" s="306">
        <f t="shared" ca="1" si="43"/>
        <v>232.6705970382084</v>
      </c>
      <c r="K124" s="307">
        <f t="shared" ca="1" si="44"/>
        <v>917.96804164149842</v>
      </c>
      <c r="L124" s="304">
        <f t="shared" ca="1" si="29"/>
        <v>946.9957403289859</v>
      </c>
      <c r="M124" s="306">
        <f t="shared" ca="1" si="45"/>
        <v>1.2463752704318822</v>
      </c>
      <c r="N124" s="304">
        <f t="shared" ca="1" si="46"/>
        <v>71.412042685223483</v>
      </c>
      <c r="P124" s="310">
        <f t="shared" ca="1" si="47"/>
        <v>23</v>
      </c>
      <c r="Q124" s="304">
        <f t="shared" ca="1" si="48"/>
        <v>0</v>
      </c>
      <c r="R124" s="306">
        <f t="shared" ca="1" si="49"/>
        <v>0</v>
      </c>
      <c r="S124" s="307">
        <f t="shared" ca="1" si="50"/>
        <v>3.0819999999999994</v>
      </c>
      <c r="T124" s="304">
        <f t="shared" ca="1" si="30"/>
        <v>30.234419999999997</v>
      </c>
      <c r="U124" s="311">
        <f t="shared" ca="1" si="31"/>
        <v>0</v>
      </c>
      <c r="V124" s="306">
        <f t="shared" ca="1" si="32"/>
        <v>1.117483739455738</v>
      </c>
      <c r="W124" s="304">
        <f t="shared" ca="1" si="33"/>
        <v>19.514226848495106</v>
      </c>
      <c r="Y124" s="314" t="str">
        <f t="shared" ca="1" si="51"/>
        <v/>
      </c>
      <c r="Z124" s="315" t="str">
        <f t="shared" ca="1" si="52"/>
        <v/>
      </c>
      <c r="AA124" s="316" t="str">
        <f t="shared" ca="1" si="53"/>
        <v/>
      </c>
      <c r="AC124" s="310" t="e">
        <f t="shared" ca="1" si="54"/>
        <v>#N/A</v>
      </c>
      <c r="AD124" s="323" t="e">
        <f t="shared" ca="1" si="55"/>
        <v>#N/A</v>
      </c>
      <c r="AE124" s="324">
        <f t="shared" ca="1" si="34"/>
        <v>917.96804164149842</v>
      </c>
      <c r="AG124" s="306">
        <f t="shared" ca="1" si="56"/>
        <v>-15.865130550828233</v>
      </c>
      <c r="AH124" s="304">
        <f t="shared" ca="1" si="57"/>
        <v>-6.5564521212326854</v>
      </c>
    </row>
    <row r="125" spans="1:34" x14ac:dyDescent="0.2">
      <c r="A125" s="347">
        <f t="shared" ca="1" si="35"/>
        <v>0.1</v>
      </c>
      <c r="B125" s="304">
        <f t="shared" ca="1" si="36"/>
        <v>6.2999999999999714</v>
      </c>
      <c r="D125" s="306">
        <f t="shared" ca="1" si="37"/>
        <v>-2.0182857962129463</v>
      </c>
      <c r="E125" s="307">
        <f t="shared" ca="1" si="38"/>
        <v>-15.81138727577969</v>
      </c>
      <c r="F125" s="304">
        <f t="shared" ca="1" si="39"/>
        <v>15.939681462936543</v>
      </c>
      <c r="G125" s="306">
        <f t="shared" ca="1" si="40"/>
        <v>29.286315288354604</v>
      </c>
      <c r="H125" s="307">
        <f t="shared" ca="1" si="41"/>
        <v>86.102068342348602</v>
      </c>
      <c r="I125" s="304">
        <f t="shared" ca="1" si="42"/>
        <v>90.946437181449738</v>
      </c>
      <c r="J125" s="306">
        <f t="shared" ca="1" si="43"/>
        <v>235.60931999602494</v>
      </c>
      <c r="K125" s="307">
        <f t="shared" ca="1" si="44"/>
        <v>926.65730541211212</v>
      </c>
      <c r="L125" s="304">
        <f t="shared" ca="1" si="29"/>
        <v>956.14094847079207</v>
      </c>
      <c r="M125" s="306">
        <f t="shared" ca="1" si="45"/>
        <v>1.2429369359569671</v>
      </c>
      <c r="N125" s="304">
        <f t="shared" ca="1" si="46"/>
        <v>71.215040631256514</v>
      </c>
      <c r="P125" s="310">
        <f t="shared" ca="1" si="47"/>
        <v>23</v>
      </c>
      <c r="Q125" s="304">
        <f t="shared" ca="1" si="48"/>
        <v>0</v>
      </c>
      <c r="R125" s="306">
        <f t="shared" ca="1" si="49"/>
        <v>0</v>
      </c>
      <c r="S125" s="307">
        <f t="shared" ca="1" si="50"/>
        <v>3.0819999999999994</v>
      </c>
      <c r="T125" s="304">
        <f t="shared" ca="1" si="30"/>
        <v>30.234419999999997</v>
      </c>
      <c r="U125" s="311">
        <f t="shared" ca="1" si="31"/>
        <v>0</v>
      </c>
      <c r="V125" s="306">
        <f t="shared" ca="1" si="32"/>
        <v>1.1165110824855666</v>
      </c>
      <c r="W125" s="304">
        <f t="shared" ca="1" si="33"/>
        <v>18.844194585555012</v>
      </c>
      <c r="Y125" s="314" t="str">
        <f t="shared" ca="1" si="51"/>
        <v/>
      </c>
      <c r="Z125" s="315" t="str">
        <f t="shared" ca="1" si="52"/>
        <v/>
      </c>
      <c r="AA125" s="316" t="str">
        <f t="shared" ca="1" si="53"/>
        <v/>
      </c>
      <c r="AC125" s="310" t="e">
        <f t="shared" ca="1" si="54"/>
        <v>#N/A</v>
      </c>
      <c r="AD125" s="323" t="e">
        <f t="shared" ca="1" si="55"/>
        <v>#N/A</v>
      </c>
      <c r="AE125" s="324">
        <f t="shared" ca="1" si="34"/>
        <v>926.65730541211212</v>
      </c>
      <c r="AG125" s="306">
        <f t="shared" ca="1" si="56"/>
        <v>-15.629942021815801</v>
      </c>
      <c r="AH125" s="304">
        <f t="shared" ca="1" si="57"/>
        <v>-6.3316764596025665</v>
      </c>
    </row>
    <row r="126" spans="1:34" x14ac:dyDescent="0.2">
      <c r="A126" s="347">
        <f t="shared" ca="1" si="35"/>
        <v>0.1</v>
      </c>
      <c r="B126" s="304">
        <f t="shared" ca="1" si="36"/>
        <v>6.399999999999971</v>
      </c>
      <c r="D126" s="306">
        <f t="shared" ca="1" si="37"/>
        <v>-1.9689014962502724</v>
      </c>
      <c r="E126" s="307">
        <f t="shared" ca="1" si="38"/>
        <v>-15.598590661553926</v>
      </c>
      <c r="F126" s="304">
        <f t="shared" ca="1" si="39"/>
        <v>15.722359992337472</v>
      </c>
      <c r="G126" s="306">
        <f t="shared" ca="1" si="40"/>
        <v>29.089425138729577</v>
      </c>
      <c r="H126" s="307">
        <f t="shared" ca="1" si="41"/>
        <v>84.542209276193205</v>
      </c>
      <c r="I126" s="304">
        <f t="shared" ca="1" si="42"/>
        <v>89.406821910866512</v>
      </c>
      <c r="J126" s="306">
        <f t="shared" ca="1" si="43"/>
        <v>238.52810701737914</v>
      </c>
      <c r="K126" s="307">
        <f t="shared" ca="1" si="44"/>
        <v>935.18951929303921</v>
      </c>
      <c r="L126" s="304">
        <f t="shared" ca="1" si="29"/>
        <v>965.12957411574541</v>
      </c>
      <c r="M126" s="306">
        <f t="shared" ca="1" si="45"/>
        <v>1.2394036539912359</v>
      </c>
      <c r="N126" s="304">
        <f t="shared" ca="1" si="46"/>
        <v>71.012598486790424</v>
      </c>
      <c r="P126" s="310">
        <f t="shared" ca="1" si="47"/>
        <v>23</v>
      </c>
      <c r="Q126" s="304">
        <f t="shared" ca="1" si="48"/>
        <v>0</v>
      </c>
      <c r="R126" s="306">
        <f t="shared" ca="1" si="49"/>
        <v>0</v>
      </c>
      <c r="S126" s="307">
        <f t="shared" ca="1" si="50"/>
        <v>3.0819999999999994</v>
      </c>
      <c r="T126" s="304">
        <f t="shared" ca="1" si="30"/>
        <v>30.234419999999997</v>
      </c>
      <c r="U126" s="311">
        <f t="shared" ca="1" si="31"/>
        <v>0</v>
      </c>
      <c r="V126" s="306">
        <f t="shared" ca="1" si="32"/>
        <v>1.1155567909878985</v>
      </c>
      <c r="W126" s="304">
        <f t="shared" ca="1" si="33"/>
        <v>18.19600974572236</v>
      </c>
      <c r="Y126" s="314" t="str">
        <f t="shared" ca="1" si="51"/>
        <v/>
      </c>
      <c r="Z126" s="315" t="str">
        <f t="shared" ca="1" si="52"/>
        <v/>
      </c>
      <c r="AA126" s="316" t="str">
        <f t="shared" ca="1" si="53"/>
        <v/>
      </c>
      <c r="AC126" s="310" t="e">
        <f t="shared" ca="1" si="54"/>
        <v>#N/A</v>
      </c>
      <c r="AD126" s="323" t="e">
        <f t="shared" ca="1" si="55"/>
        <v>#N/A</v>
      </c>
      <c r="AE126" s="324">
        <f t="shared" ca="1" si="34"/>
        <v>935.18951929303921</v>
      </c>
      <c r="AG126" s="306">
        <f t="shared" ca="1" si="56"/>
        <v>-15.401733510260497</v>
      </c>
      <c r="AH126" s="304">
        <f t="shared" ca="1" si="57"/>
        <v>-6.1142746870717115</v>
      </c>
    </row>
    <row r="127" spans="1:34" x14ac:dyDescent="0.2">
      <c r="A127" s="347">
        <f t="shared" ca="1" si="35"/>
        <v>0.1</v>
      </c>
      <c r="B127" s="304">
        <f t="shared" ca="1" si="36"/>
        <v>6.4999999999999707</v>
      </c>
      <c r="D127" s="306">
        <f t="shared" ca="1" si="37"/>
        <v>-1.9209143799843402</v>
      </c>
      <c r="E127" s="307">
        <f t="shared" ca="1" si="38"/>
        <v>-15.39272790678384</v>
      </c>
      <c r="F127" s="304">
        <f t="shared" ca="1" si="39"/>
        <v>15.512123789717275</v>
      </c>
      <c r="G127" s="306">
        <f t="shared" ca="1" si="40"/>
        <v>28.897333700731142</v>
      </c>
      <c r="H127" s="307">
        <f t="shared" ca="1" si="41"/>
        <v>83.002936485514823</v>
      </c>
      <c r="I127" s="304">
        <f t="shared" ca="1" si="42"/>
        <v>87.889381384953552</v>
      </c>
      <c r="J127" s="306">
        <f t="shared" ca="1" si="43"/>
        <v>241.42744495935219</v>
      </c>
      <c r="K127" s="307">
        <f t="shared" ca="1" si="44"/>
        <v>943.5667765811246</v>
      </c>
      <c r="L127" s="304">
        <f t="shared" ca="1" si="29"/>
        <v>973.9637945259027</v>
      </c>
      <c r="M127" s="306">
        <f t="shared" ca="1" si="45"/>
        <v>1.2357720537553907</v>
      </c>
      <c r="N127" s="304">
        <f t="shared" ca="1" si="46"/>
        <v>70.804523120397775</v>
      </c>
      <c r="P127" s="310">
        <f t="shared" ca="1" si="47"/>
        <v>23</v>
      </c>
      <c r="Q127" s="304">
        <f t="shared" ca="1" si="48"/>
        <v>0</v>
      </c>
      <c r="R127" s="306">
        <f t="shared" ca="1" si="49"/>
        <v>0</v>
      </c>
      <c r="S127" s="307">
        <f t="shared" ca="1" si="50"/>
        <v>3.0819999999999994</v>
      </c>
      <c r="T127" s="304">
        <f t="shared" ca="1" si="30"/>
        <v>30.234419999999997</v>
      </c>
      <c r="U127" s="311">
        <f t="shared" ca="1" si="31"/>
        <v>0</v>
      </c>
      <c r="V127" s="306">
        <f t="shared" ca="1" si="32"/>
        <v>1.1146205872053889</v>
      </c>
      <c r="W127" s="304">
        <f t="shared" ca="1" si="33"/>
        <v>17.56883794584266</v>
      </c>
      <c r="Y127" s="314" t="str">
        <f t="shared" ca="1" si="51"/>
        <v/>
      </c>
      <c r="Z127" s="315" t="str">
        <f t="shared" ca="1" si="52"/>
        <v/>
      </c>
      <c r="AA127" s="316" t="str">
        <f t="shared" ca="1" si="53"/>
        <v/>
      </c>
      <c r="AC127" s="310" t="e">
        <f t="shared" ca="1" si="54"/>
        <v>#N/A</v>
      </c>
      <c r="AD127" s="323" t="e">
        <f t="shared" ca="1" si="55"/>
        <v>#N/A</v>
      </c>
      <c r="AE127" s="324">
        <f t="shared" ca="1" si="34"/>
        <v>943.5667765811246</v>
      </c>
      <c r="AG127" s="306">
        <f t="shared" ca="1" si="56"/>
        <v>-15.180200907200868</v>
      </c>
      <c r="AH127" s="304">
        <f t="shared" ca="1" si="57"/>
        <v>-5.9039616306691638</v>
      </c>
    </row>
    <row r="128" spans="1:34" x14ac:dyDescent="0.2">
      <c r="A128" s="347">
        <f t="shared" ca="1" si="35"/>
        <v>0.1</v>
      </c>
      <c r="B128" s="304">
        <f t="shared" ca="1" si="36"/>
        <v>6.5999999999999703</v>
      </c>
      <c r="D128" s="306">
        <f t="shared" ca="1" si="37"/>
        <v>-1.8742683349534215</v>
      </c>
      <c r="E128" s="307">
        <f t="shared" ca="1" si="38"/>
        <v>-15.193533898804453</v>
      </c>
      <c r="F128" s="304">
        <f t="shared" ca="1" si="39"/>
        <v>15.308701908572429</v>
      </c>
      <c r="G128" s="306">
        <f t="shared" ca="1" si="40"/>
        <v>28.709906867235802</v>
      </c>
      <c r="H128" s="307">
        <f t="shared" ca="1" si="41"/>
        <v>81.483583095634373</v>
      </c>
      <c r="I128" s="304">
        <f t="shared" ca="1" si="42"/>
        <v>86.39347814753441</v>
      </c>
      <c r="J128" s="306">
        <f t="shared" ca="1" si="43"/>
        <v>244.30780698775052</v>
      </c>
      <c r="K128" s="307">
        <f t="shared" ca="1" si="44"/>
        <v>951.79110256018203</v>
      </c>
      <c r="L128" s="304">
        <f t="shared" ca="1" si="29"/>
        <v>982.64571818529328</v>
      </c>
      <c r="M128" s="306">
        <f t="shared" ca="1" si="45"/>
        <v>1.2320386030374177</v>
      </c>
      <c r="N128" s="304">
        <f t="shared" ca="1" si="46"/>
        <v>70.590612151237849</v>
      </c>
      <c r="P128" s="310">
        <f t="shared" ca="1" si="47"/>
        <v>23</v>
      </c>
      <c r="Q128" s="304">
        <f t="shared" ca="1" si="48"/>
        <v>0</v>
      </c>
      <c r="R128" s="306">
        <f t="shared" ca="1" si="49"/>
        <v>0</v>
      </c>
      <c r="S128" s="307">
        <f t="shared" ca="1" si="50"/>
        <v>3.0819999999999994</v>
      </c>
      <c r="T128" s="304">
        <f t="shared" ca="1" si="30"/>
        <v>30.234419999999997</v>
      </c>
      <c r="U128" s="311">
        <f t="shared" ca="1" si="31"/>
        <v>0</v>
      </c>
      <c r="V128" s="306">
        <f t="shared" ca="1" si="32"/>
        <v>1.1137022026013088</v>
      </c>
      <c r="W128" s="304">
        <f t="shared" ca="1" si="33"/>
        <v>16.961886681494367</v>
      </c>
      <c r="Y128" s="314" t="str">
        <f t="shared" ca="1" si="51"/>
        <v/>
      </c>
      <c r="Z128" s="315" t="str">
        <f t="shared" ca="1" si="52"/>
        <v/>
      </c>
      <c r="AA128" s="316" t="str">
        <f t="shared" ca="1" si="53"/>
        <v/>
      </c>
      <c r="AC128" s="310" t="e">
        <f t="shared" ca="1" si="54"/>
        <v>#N/A</v>
      </c>
      <c r="AD128" s="323" t="e">
        <f t="shared" ca="1" si="55"/>
        <v>#N/A</v>
      </c>
      <c r="AE128" s="324">
        <f t="shared" ca="1" si="34"/>
        <v>951.79110256018203</v>
      </c>
      <c r="AG128" s="306">
        <f t="shared" ca="1" si="56"/>
        <v>-14.965053411310233</v>
      </c>
      <c r="AH128" s="304">
        <f t="shared" ca="1" si="57"/>
        <v>-5.7004665625706243</v>
      </c>
    </row>
    <row r="129" spans="1:34" x14ac:dyDescent="0.2">
      <c r="A129" s="347">
        <f t="shared" ca="1" si="35"/>
        <v>0.1</v>
      </c>
      <c r="B129" s="304">
        <f t="shared" ca="1" si="36"/>
        <v>6.69999999999997</v>
      </c>
      <c r="D129" s="306">
        <f t="shared" ca="1" si="37"/>
        <v>-1.8289100566359227</v>
      </c>
      <c r="E129" s="307">
        <f t="shared" ca="1" si="38"/>
        <v>-15.000756809608658</v>
      </c>
      <c r="F129" s="304">
        <f t="shared" ca="1" si="39"/>
        <v>15.111836978219577</v>
      </c>
      <c r="G129" s="306">
        <f t="shared" ca="1" si="40"/>
        <v>28.52701586157221</v>
      </c>
      <c r="H129" s="307">
        <f t="shared" ca="1" si="41"/>
        <v>79.983507414673511</v>
      </c>
      <c r="I129" s="304">
        <f t="shared" ca="1" si="42"/>
        <v>84.918502650008648</v>
      </c>
      <c r="J129" s="306">
        <f t="shared" ca="1" si="43"/>
        <v>247.16965312419092</v>
      </c>
      <c r="K129" s="307">
        <f t="shared" ca="1" si="44"/>
        <v>959.86445708569738</v>
      </c>
      <c r="L129" s="304">
        <f t="shared" ca="1" si="29"/>
        <v>991.17738745491636</v>
      </c>
      <c r="M129" s="306">
        <f t="shared" ca="1" si="45"/>
        <v>1.2281995989783343</v>
      </c>
      <c r="N129" s="304">
        <f t="shared" ca="1" si="46"/>
        <v>70.370653421118774</v>
      </c>
      <c r="P129" s="310">
        <f t="shared" ca="1" si="47"/>
        <v>23</v>
      </c>
      <c r="Q129" s="304">
        <f t="shared" ca="1" si="48"/>
        <v>0</v>
      </c>
      <c r="R129" s="306">
        <f t="shared" ca="1" si="49"/>
        <v>0</v>
      </c>
      <c r="S129" s="307">
        <f t="shared" ca="1" si="50"/>
        <v>3.0819999999999994</v>
      </c>
      <c r="T129" s="304">
        <f t="shared" ca="1" si="30"/>
        <v>30.234419999999997</v>
      </c>
      <c r="U129" s="311">
        <f t="shared" ca="1" si="31"/>
        <v>0</v>
      </c>
      <c r="V129" s="306">
        <f t="shared" ca="1" si="32"/>
        <v>1.1128013775005616</v>
      </c>
      <c r="W129" s="304">
        <f t="shared" ca="1" si="33"/>
        <v>16.37440286875189</v>
      </c>
      <c r="Y129" s="314" t="str">
        <f t="shared" ca="1" si="51"/>
        <v/>
      </c>
      <c r="Z129" s="315" t="str">
        <f t="shared" ca="1" si="52"/>
        <v/>
      </c>
      <c r="AA129" s="316" t="str">
        <f t="shared" ca="1" si="53"/>
        <v/>
      </c>
      <c r="AC129" s="310" t="e">
        <f t="shared" ca="1" si="54"/>
        <v>#N/A</v>
      </c>
      <c r="AD129" s="323" t="e">
        <f t="shared" ca="1" si="55"/>
        <v>#N/A</v>
      </c>
      <c r="AE129" s="324">
        <f t="shared" ca="1" si="34"/>
        <v>959.86445708569738</v>
      </c>
      <c r="AG129" s="306">
        <f t="shared" ca="1" si="56"/>
        <v>-14.756012591722481</v>
      </c>
      <c r="AH129" s="304">
        <f t="shared" ca="1" si="57"/>
        <v>-5.5035323431195229</v>
      </c>
    </row>
    <row r="130" spans="1:34" x14ac:dyDescent="0.2">
      <c r="A130" s="347">
        <f t="shared" ca="1" si="35"/>
        <v>0.1</v>
      </c>
      <c r="B130" s="304">
        <f t="shared" ca="1" si="36"/>
        <v>6.7999999999999696</v>
      </c>
      <c r="D130" s="306">
        <f t="shared" ca="1" si="37"/>
        <v>-1.7847888857899923</v>
      </c>
      <c r="E130" s="307">
        <f t="shared" ca="1" si="38"/>
        <v>-14.814157314348098</v>
      </c>
      <c r="F130" s="304">
        <f t="shared" ca="1" si="39"/>
        <v>14.92128440520764</v>
      </c>
      <c r="G130" s="306">
        <f t="shared" ca="1" si="40"/>
        <v>28.348536972993209</v>
      </c>
      <c r="H130" s="307">
        <f t="shared" ca="1" si="41"/>
        <v>78.502091683238703</v>
      </c>
      <c r="I130" s="304">
        <f t="shared" ca="1" si="42"/>
        <v>83.463872107354192</v>
      </c>
      <c r="J130" s="306">
        <f t="shared" ca="1" si="43"/>
        <v>250.0134307659192</v>
      </c>
      <c r="K130" s="307">
        <f t="shared" ca="1" si="44"/>
        <v>967.78873704059299</v>
      </c>
      <c r="L130" s="304">
        <f t="shared" ca="1" si="29"/>
        <v>999.56078109636292</v>
      </c>
      <c r="M130" s="306">
        <f t="shared" ca="1" si="45"/>
        <v>1.2242511582521292</v>
      </c>
      <c r="N130" s="304">
        <f t="shared" ca="1" si="46"/>
        <v>70.144424431849643</v>
      </c>
      <c r="P130" s="310">
        <f t="shared" ca="1" si="47"/>
        <v>23</v>
      </c>
      <c r="Q130" s="304">
        <f t="shared" ca="1" si="48"/>
        <v>0</v>
      </c>
      <c r="R130" s="306">
        <f t="shared" ca="1" si="49"/>
        <v>0</v>
      </c>
      <c r="S130" s="307">
        <f t="shared" ca="1" si="50"/>
        <v>3.0819999999999994</v>
      </c>
      <c r="T130" s="304">
        <f t="shared" ca="1" si="30"/>
        <v>30.234419999999997</v>
      </c>
      <c r="U130" s="311">
        <f t="shared" ca="1" si="31"/>
        <v>0</v>
      </c>
      <c r="V130" s="306">
        <f t="shared" ca="1" si="32"/>
        <v>1.1119178607489106</v>
      </c>
      <c r="W130" s="304">
        <f t="shared" ca="1" si="33"/>
        <v>15.805670554577267</v>
      </c>
      <c r="Y130" s="314" t="str">
        <f t="shared" ca="1" si="51"/>
        <v/>
      </c>
      <c r="Z130" s="315" t="str">
        <f t="shared" ca="1" si="52"/>
        <v/>
      </c>
      <c r="AA130" s="316" t="str">
        <f t="shared" ca="1" si="53"/>
        <v/>
      </c>
      <c r="AC130" s="310" t="e">
        <f t="shared" ca="1" si="54"/>
        <v>#N/A</v>
      </c>
      <c r="AD130" s="323" t="e">
        <f t="shared" ca="1" si="55"/>
        <v>#N/A</v>
      </c>
      <c r="AE130" s="324">
        <f t="shared" ca="1" si="34"/>
        <v>967.78873704059299</v>
      </c>
      <c r="AG130" s="306">
        <f t="shared" ca="1" si="56"/>
        <v>-14.552811503779665</v>
      </c>
      <c r="AH130" s="304">
        <f t="shared" ca="1" si="57"/>
        <v>-5.3129146232160585</v>
      </c>
    </row>
    <row r="131" spans="1:34" x14ac:dyDescent="0.2">
      <c r="A131" s="347">
        <f t="shared" ca="1" si="35"/>
        <v>0.1</v>
      </c>
      <c r="B131" s="304">
        <f t="shared" ca="1" si="36"/>
        <v>6.8999999999999693</v>
      </c>
      <c r="D131" s="306">
        <f t="shared" ca="1" si="37"/>
        <v>-1.7418566571919467</v>
      </c>
      <c r="E131" s="307">
        <f t="shared" ca="1" si="38"/>
        <v>-14.633507863287949</v>
      </c>
      <c r="F131" s="304">
        <f t="shared" ca="1" si="39"/>
        <v>14.736811629355726</v>
      </c>
      <c r="G131" s="306">
        <f t="shared" ca="1" si="40"/>
        <v>28.174351307274016</v>
      </c>
      <c r="H131" s="307">
        <f t="shared" ca="1" si="41"/>
        <v>77.038740896909914</v>
      </c>
      <c r="I131" s="304">
        <f t="shared" ca="1" si="42"/>
        <v>82.029029438162397</v>
      </c>
      <c r="J131" s="306">
        <f t="shared" ca="1" si="43"/>
        <v>252.83957517993255</v>
      </c>
      <c r="K131" s="307">
        <f t="shared" ca="1" si="44"/>
        <v>975.56577866960038</v>
      </c>
      <c r="L131" s="304">
        <f t="shared" ca="1" si="29"/>
        <v>1007.7978166717729</v>
      </c>
      <c r="M131" s="306">
        <f t="shared" ca="1" si="45"/>
        <v>1.2201892065967106</v>
      </c>
      <c r="N131" s="304">
        <f t="shared" ca="1" si="46"/>
        <v>69.911691745407978</v>
      </c>
      <c r="P131" s="310">
        <f t="shared" ca="1" si="47"/>
        <v>23</v>
      </c>
      <c r="Q131" s="304">
        <f t="shared" ca="1" si="48"/>
        <v>0</v>
      </c>
      <c r="R131" s="306">
        <f t="shared" ca="1" si="49"/>
        <v>0</v>
      </c>
      <c r="S131" s="307">
        <f t="shared" ca="1" si="50"/>
        <v>3.0819999999999994</v>
      </c>
      <c r="T131" s="304">
        <f t="shared" ca="1" si="30"/>
        <v>30.234419999999997</v>
      </c>
      <c r="U131" s="311">
        <f t="shared" ca="1" si="31"/>
        <v>0</v>
      </c>
      <c r="V131" s="306">
        <f t="shared" ca="1" si="32"/>
        <v>1.1110514093893438</v>
      </c>
      <c r="W131" s="304">
        <f t="shared" ca="1" si="33"/>
        <v>15.255008782754043</v>
      </c>
      <c r="Y131" s="314" t="str">
        <f t="shared" ca="1" si="51"/>
        <v/>
      </c>
      <c r="Z131" s="315" t="str">
        <f t="shared" ca="1" si="52"/>
        <v/>
      </c>
      <c r="AA131" s="316" t="str">
        <f t="shared" ca="1" si="53"/>
        <v/>
      </c>
      <c r="AC131" s="310" t="e">
        <f t="shared" ca="1" si="54"/>
        <v>#N/A</v>
      </c>
      <c r="AD131" s="323" t="e">
        <f t="shared" ca="1" si="55"/>
        <v>#N/A</v>
      </c>
      <c r="AE131" s="324">
        <f t="shared" ca="1" si="34"/>
        <v>975.56577866960038</v>
      </c>
      <c r="AG131" s="306">
        <f t="shared" ca="1" si="56"/>
        <v>-14.355193852475416</v>
      </c>
      <c r="AH131" s="304">
        <f t="shared" ca="1" si="57"/>
        <v>-5.1283811014202696</v>
      </c>
    </row>
    <row r="132" spans="1:34" x14ac:dyDescent="0.2">
      <c r="A132" s="347">
        <f t="shared" ca="1" si="35"/>
        <v>0.1</v>
      </c>
      <c r="B132" s="304">
        <f t="shared" ca="1" si="36"/>
        <v>6.9999999999999689</v>
      </c>
      <c r="D132" s="306">
        <f t="shared" ca="1" si="37"/>
        <v>-1.7000675589106902</v>
      </c>
      <c r="E132" s="307">
        <f t="shared" ca="1" si="38"/>
        <v>-14.458592003051685</v>
      </c>
      <c r="F132" s="304">
        <f t="shared" ca="1" si="39"/>
        <v>14.558197430161835</v>
      </c>
      <c r="G132" s="306">
        <f t="shared" ca="1" si="40"/>
        <v>28.004344551382946</v>
      </c>
      <c r="H132" s="307">
        <f t="shared" ca="1" si="41"/>
        <v>75.592881696604749</v>
      </c>
      <c r="I132" s="304">
        <f t="shared" ca="1" si="42"/>
        <v>80.613442284456838</v>
      </c>
      <c r="J132" s="306">
        <f t="shared" ca="1" si="43"/>
        <v>255.64850997286541</v>
      </c>
      <c r="K132" s="307">
        <f t="shared" ca="1" si="44"/>
        <v>983.19735979927611</v>
      </c>
      <c r="L132" s="304">
        <f t="shared" ref="L132:L195" ca="1" si="58">SQRT(pos_x^2+pos_z^2)</f>
        <v>1015.8903528273185</v>
      </c>
      <c r="M132" s="306">
        <f t="shared" ca="1" si="45"/>
        <v>1.2160094676495725</v>
      </c>
      <c r="N132" s="304">
        <f t="shared" ca="1" si="46"/>
        <v>69.672210344270525</v>
      </c>
      <c r="P132" s="310">
        <f t="shared" ca="1" si="47"/>
        <v>23</v>
      </c>
      <c r="Q132" s="304">
        <f t="shared" ca="1" si="48"/>
        <v>0</v>
      </c>
      <c r="R132" s="306">
        <f t="shared" ca="1" si="49"/>
        <v>0</v>
      </c>
      <c r="S132" s="307">
        <f t="shared" ca="1" si="50"/>
        <v>3.0819999999999994</v>
      </c>
      <c r="T132" s="304">
        <f t="shared" ref="T132:T195" ca="1" si="59">m*g</f>
        <v>30.234419999999997</v>
      </c>
      <c r="U132" s="311">
        <f t="shared" ref="U132:U195" ca="1" si="60">IF(pos_xz&lt;L_rampe,Poids*COS(Beta),0)</f>
        <v>0</v>
      </c>
      <c r="V132" s="306">
        <f t="shared" ref="V132:V195" ca="1" si="61">Rho_moyen*(20000-Alt_rampe-pos_z)/(20000+Alt_rampe+pos_z)</f>
        <v>1.1102017883545623</v>
      </c>
      <c r="W132" s="304">
        <f t="shared" ref="W132:W195" ca="1" si="62">1/2*Rho*Sref*Cx*vit_xz^2</f>
        <v>14.721769603411204</v>
      </c>
      <c r="Y132" s="314" t="str">
        <f t="shared" ca="1" si="51"/>
        <v/>
      </c>
      <c r="Z132" s="315" t="str">
        <f t="shared" ca="1" si="52"/>
        <v/>
      </c>
      <c r="AA132" s="316" t="str">
        <f t="shared" ca="1" si="53"/>
        <v/>
      </c>
      <c r="AC132" s="310">
        <f t="shared" ca="1" si="54"/>
        <v>6.9999999999999689</v>
      </c>
      <c r="AD132" s="323">
        <f t="shared" ca="1" si="55"/>
        <v>255.64850997286541</v>
      </c>
      <c r="AE132" s="324">
        <f t="shared" ref="AE132:AE195" ca="1" si="63">IF(t&lt;T_para, pos_z, NA())</f>
        <v>983.19735979927611</v>
      </c>
      <c r="AG132" s="306">
        <f t="shared" ca="1" si="56"/>
        <v>-14.162913198721711</v>
      </c>
      <c r="AH132" s="304">
        <f t="shared" ca="1" si="57"/>
        <v>-4.9497108315230518</v>
      </c>
    </row>
    <row r="133" spans="1:34" x14ac:dyDescent="0.2">
      <c r="A133" s="347">
        <f t="shared" ref="A133:A196" ca="1" si="64">IF(B132+0.01&lt;=T_ini+ROUNDUP(Temps_fin_propu,0), 0.01, IF(K132&gt;0, 0.1, 0.0001))</f>
        <v>0.1</v>
      </c>
      <c r="B133" s="304">
        <f t="shared" ref="B133:B196" ca="1" si="65">B132+pas</f>
        <v>7.0999999999999686</v>
      </c>
      <c r="D133" s="306">
        <f t="shared" ref="D133:D196" ca="1" si="66">IF(AND(L132&lt;L_rampe,Poussee&lt;Poids*SIN(M132)),0,(-W132+Poussee)/m*COS(M132)-U132/m*SIN(M132))</f>
        <v>-1.6593780013321018</v>
      </c>
      <c r="E133" s="307">
        <f t="shared" ref="E133:E196" ca="1" si="67">IF(AND(L132&lt;L_rampe,Poussee&lt;Poids*SIN(M132)),0,(-W132+Poussee)/m*SIN(M132)+U132/m*COS(M132)-Poids/m)</f>
        <v>-14.289203743351013</v>
      </c>
      <c r="F133" s="304">
        <f t="shared" ref="F133:F196" ca="1" si="68">SQRT(acc_x^2+acc_z^2)</f>
        <v>14.385231279694516</v>
      </c>
      <c r="G133" s="306">
        <f t="shared" ref="G133:G196" ca="1" si="69">G132+acc_x*pas</f>
        <v>27.838406751249735</v>
      </c>
      <c r="H133" s="307">
        <f t="shared" ref="H133:H196" ca="1" si="70">H132+acc_z*pas</f>
        <v>74.163961322269643</v>
      </c>
      <c r="I133" s="304">
        <f t="shared" ref="I133:I196" ca="1" si="71">SQRT(vit_x^2+vit_z^2)</f>
        <v>79.216602107507327</v>
      </c>
      <c r="J133" s="306">
        <f t="shared" ref="J133:J196" ca="1" si="72">J132+0.5*(vit_x+G132)*pas*(K132&gt;=0)</f>
        <v>258.44064753799705</v>
      </c>
      <c r="K133" s="307">
        <f t="shared" ref="K133:K196" ca="1" si="73">K132+0.5*(vit_z+H132)*pas</f>
        <v>990.68520195021983</v>
      </c>
      <c r="L133" s="304">
        <f t="shared" ca="1" si="58"/>
        <v>1023.8401914669139</v>
      </c>
      <c r="M133" s="306">
        <f t="shared" ref="M133:M196" ca="1" si="74">IF(AND(L132&gt;L_rampe,G133&gt;0),ATAN2(G133,H133),$M$4)</f>
        <v>1.2117074510385892</v>
      </c>
      <c r="N133" s="304">
        <f t="shared" ref="N133:N196" ca="1" si="75">DEGREES(Beta)</f>
        <v>69.425722949066</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3.0819999999999994</v>
      </c>
      <c r="T133" s="304">
        <f t="shared" ca="1" si="59"/>
        <v>30.234419999999997</v>
      </c>
      <c r="U133" s="311">
        <f t="shared" ca="1" si="60"/>
        <v>0</v>
      </c>
      <c r="V133" s="306">
        <f t="shared" ca="1" si="61"/>
        <v>1.1093687701746617</v>
      </c>
      <c r="W133" s="304">
        <f t="shared" ca="1" si="62"/>
        <v>14.205336215212206</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990.68520195021983</v>
      </c>
      <c r="AG133" s="306">
        <f t="shared" ref="AG133:AG196" ca="1" si="85">IF(AND(L132&lt;L_rampe,Poussee&lt;Poids*SIN(M132)),0,(-W132+Poussee)/m-Poids*SIN(M132)/m)</f>
        <v>-13.975732203875026</v>
      </c>
      <c r="AH133" s="304">
        <f t="shared" ref="AH133:AH196" ca="1" si="86">IF(AND(L132&lt;L_rampe,Poussee&lt;Poids*SIN(M132)), g*SIN(M132), (-W132+Poussee)/m)</f>
        <v>-4.7766935767070757</v>
      </c>
    </row>
    <row r="134" spans="1:34" x14ac:dyDescent="0.2">
      <c r="A134" s="347">
        <f t="shared" ca="1" si="64"/>
        <v>0.1</v>
      </c>
      <c r="B134" s="304">
        <f t="shared" ca="1" si="65"/>
        <v>7.1999999999999682</v>
      </c>
      <c r="D134" s="306">
        <f t="shared" ca="1" si="66"/>
        <v>-1.6197464952171969</v>
      </c>
      <c r="E134" s="307">
        <f t="shared" ca="1" si="67"/>
        <v>-14.125146965721278</v>
      </c>
      <c r="F134" s="304">
        <f t="shared" ca="1" si="68"/>
        <v>14.217712738411668</v>
      </c>
      <c r="G134" s="306">
        <f t="shared" ca="1" si="69"/>
        <v>27.676432101728015</v>
      </c>
      <c r="H134" s="307">
        <f t="shared" ca="1" si="70"/>
        <v>72.751446625697511</v>
      </c>
      <c r="I134" s="304">
        <f t="shared" ca="1" si="71"/>
        <v>77.838023356283117</v>
      </c>
      <c r="J134" s="306">
        <f t="shared" ca="1" si="72"/>
        <v>261.21638948064594</v>
      </c>
      <c r="K134" s="307">
        <f t="shared" ca="1" si="73"/>
        <v>998.03097234761822</v>
      </c>
      <c r="L134" s="304">
        <f t="shared" ca="1" si="58"/>
        <v>1031.6490798224156</v>
      </c>
      <c r="M134" s="306">
        <f t="shared" ca="1" si="74"/>
        <v>1.2072784396748786</v>
      </c>
      <c r="N134" s="304">
        <f t="shared" ca="1" si="75"/>
        <v>69.171959290509903</v>
      </c>
      <c r="P134" s="310">
        <f t="shared" ca="1" si="76"/>
        <v>23</v>
      </c>
      <c r="Q134" s="304">
        <f t="shared" ca="1" si="77"/>
        <v>0</v>
      </c>
      <c r="R134" s="306">
        <f t="shared" ca="1" si="78"/>
        <v>0</v>
      </c>
      <c r="S134" s="307">
        <f t="shared" ca="1" si="79"/>
        <v>3.0819999999999994</v>
      </c>
      <c r="T134" s="304">
        <f t="shared" ca="1" si="59"/>
        <v>30.234419999999997</v>
      </c>
      <c r="U134" s="311">
        <f t="shared" ca="1" si="60"/>
        <v>0</v>
      </c>
      <c r="V134" s="306">
        <f t="shared" ca="1" si="61"/>
        <v>1.1085521346991192</v>
      </c>
      <c r="W134" s="304">
        <f t="shared" ca="1" si="62"/>
        <v>13.705121230212676</v>
      </c>
      <c r="Y134" s="314" t="str">
        <f t="shared" ca="1" si="80"/>
        <v/>
      </c>
      <c r="Z134" s="315" t="str">
        <f t="shared" ca="1" si="81"/>
        <v/>
      </c>
      <c r="AA134" s="316" t="str">
        <f t="shared" ca="1" si="82"/>
        <v/>
      </c>
      <c r="AC134" s="310" t="e">
        <f t="shared" ca="1" si="83"/>
        <v>#N/A</v>
      </c>
      <c r="AD134" s="323" t="e">
        <f t="shared" ca="1" si="84"/>
        <v>#N/A</v>
      </c>
      <c r="AE134" s="324">
        <f t="shared" ca="1" si="63"/>
        <v>998.03097234761822</v>
      </c>
      <c r="AG134" s="306">
        <f t="shared" ca="1" si="85"/>
        <v>-13.793421908225762</v>
      </c>
      <c r="AH134" s="304">
        <f t="shared" ca="1" si="86"/>
        <v>-4.6091292067528258</v>
      </c>
    </row>
    <row r="135" spans="1:34" x14ac:dyDescent="0.2">
      <c r="A135" s="347">
        <f t="shared" ca="1" si="64"/>
        <v>0.1</v>
      </c>
      <c r="B135" s="304">
        <f t="shared" ca="1" si="65"/>
        <v>7.2999999999999678</v>
      </c>
      <c r="D135" s="306">
        <f t="shared" ca="1" si="66"/>
        <v>-1.5811335381411127</v>
      </c>
      <c r="E135" s="307">
        <f t="shared" ca="1" si="67"/>
        <v>-13.966234871076153</v>
      </c>
      <c r="F135" s="304">
        <f t="shared" ca="1" si="68"/>
        <v>14.055450890650864</v>
      </c>
      <c r="G135" s="306">
        <f t="shared" ca="1" si="69"/>
        <v>27.518318747913902</v>
      </c>
      <c r="H135" s="307">
        <f t="shared" ca="1" si="70"/>
        <v>71.354823138589893</v>
      </c>
      <c r="I135" s="304">
        <f t="shared" ca="1" si="71"/>
        <v>76.477242705599892</v>
      </c>
      <c r="J135" s="306">
        <f t="shared" ca="1" si="72"/>
        <v>263.97612702312802</v>
      </c>
      <c r="K135" s="307">
        <f t="shared" ca="1" si="73"/>
        <v>1005.2362858358326</v>
      </c>
      <c r="L135" s="304">
        <f t="shared" ca="1" si="58"/>
        <v>1039.3187124261501</v>
      </c>
      <c r="M135" s="306">
        <f t="shared" ca="1" si="74"/>
        <v>1.2027174761910016</v>
      </c>
      <c r="N135" s="304">
        <f t="shared" ca="1" si="75"/>
        <v>68.910635332370461</v>
      </c>
      <c r="P135" s="310">
        <f t="shared" ca="1" si="76"/>
        <v>23</v>
      </c>
      <c r="Q135" s="304">
        <f t="shared" ca="1" si="77"/>
        <v>0</v>
      </c>
      <c r="R135" s="306">
        <f t="shared" ca="1" si="78"/>
        <v>0</v>
      </c>
      <c r="S135" s="307">
        <f t="shared" ca="1" si="79"/>
        <v>3.0819999999999994</v>
      </c>
      <c r="T135" s="304">
        <f t="shared" ca="1" si="59"/>
        <v>30.234419999999997</v>
      </c>
      <c r="U135" s="311">
        <f t="shared" ca="1" si="60"/>
        <v>0</v>
      </c>
      <c r="V135" s="306">
        <f t="shared" ca="1" si="61"/>
        <v>1.1077516688322848</v>
      </c>
      <c r="W135" s="304">
        <f t="shared" ca="1" si="62"/>
        <v>13.22056505223313</v>
      </c>
      <c r="Y135" s="314" t="str">
        <f t="shared" ca="1" si="80"/>
        <v/>
      </c>
      <c r="Z135" s="315" t="str">
        <f t="shared" ca="1" si="81"/>
        <v/>
      </c>
      <c r="AA135" s="316" t="str">
        <f t="shared" ca="1" si="82"/>
        <v/>
      </c>
      <c r="AC135" s="310" t="e">
        <f t="shared" ca="1" si="83"/>
        <v>#N/A</v>
      </c>
      <c r="AD135" s="323" t="e">
        <f t="shared" ca="1" si="84"/>
        <v>#N/A</v>
      </c>
      <c r="AE135" s="324">
        <f t="shared" ca="1" si="63"/>
        <v>1005.2362858358326</v>
      </c>
      <c r="AG135" s="306">
        <f t="shared" ca="1" si="85"/>
        <v>-13.615761039384491</v>
      </c>
      <c r="AH135" s="304">
        <f t="shared" ca="1" si="86"/>
        <v>-4.446827135046294</v>
      </c>
    </row>
    <row r="136" spans="1:34" x14ac:dyDescent="0.2">
      <c r="A136" s="347">
        <f t="shared" ca="1" si="64"/>
        <v>0.1</v>
      </c>
      <c r="B136" s="304">
        <f t="shared" ca="1" si="65"/>
        <v>7.3999999999999675</v>
      </c>
      <c r="D136" s="306">
        <f t="shared" ca="1" si="66"/>
        <v>-1.5435015087177109</v>
      </c>
      <c r="E136" s="307">
        <f t="shared" ca="1" si="67"/>
        <v>-13.81228946316163</v>
      </c>
      <c r="F136" s="304">
        <f t="shared" ca="1" si="68"/>
        <v>13.898263816807466</v>
      </c>
      <c r="G136" s="306">
        <f t="shared" ca="1" si="69"/>
        <v>27.363968597042131</v>
      </c>
      <c r="H136" s="307">
        <f t="shared" ca="1" si="70"/>
        <v>69.973594192273737</v>
      </c>
      <c r="I136" s="304">
        <f t="shared" ca="1" si="71"/>
        <v>75.133818361407094</v>
      </c>
      <c r="J136" s="306">
        <f t="shared" ca="1" si="72"/>
        <v>266.7202413903758</v>
      </c>
      <c r="K136" s="307">
        <f t="shared" ca="1" si="73"/>
        <v>1012.3027067023758</v>
      </c>
      <c r="L136" s="304">
        <f t="shared" ca="1" si="58"/>
        <v>1046.8507329912402</v>
      </c>
      <c r="M136" s="306">
        <f t="shared" ca="1" si="74"/>
        <v>1.1980193484639383</v>
      </c>
      <c r="N136" s="304">
        <f t="shared" ca="1" si="75"/>
        <v>68.64145244199635</v>
      </c>
      <c r="P136" s="310">
        <f t="shared" ca="1" si="76"/>
        <v>23</v>
      </c>
      <c r="Q136" s="304">
        <f t="shared" ca="1" si="77"/>
        <v>0</v>
      </c>
      <c r="R136" s="306">
        <f t="shared" ca="1" si="78"/>
        <v>0</v>
      </c>
      <c r="S136" s="307">
        <f t="shared" ca="1" si="79"/>
        <v>3.0819999999999994</v>
      </c>
      <c r="T136" s="304">
        <f t="shared" ca="1" si="59"/>
        <v>30.234419999999997</v>
      </c>
      <c r="U136" s="311">
        <f t="shared" ca="1" si="60"/>
        <v>0</v>
      </c>
      <c r="V136" s="306">
        <f t="shared" ca="1" si="61"/>
        <v>1.1069671662816032</v>
      </c>
      <c r="W136" s="304">
        <f t="shared" ca="1" si="62"/>
        <v>12.751134360356536</v>
      </c>
      <c r="Y136" s="314" t="str">
        <f t="shared" ca="1" si="80"/>
        <v/>
      </c>
      <c r="Z136" s="315" t="str">
        <f t="shared" ca="1" si="81"/>
        <v/>
      </c>
      <c r="AA136" s="316" t="str">
        <f t="shared" ca="1" si="82"/>
        <v/>
      </c>
      <c r="AC136" s="310" t="e">
        <f t="shared" ca="1" si="83"/>
        <v>#N/A</v>
      </c>
      <c r="AD136" s="323" t="e">
        <f t="shared" ca="1" si="84"/>
        <v>#N/A</v>
      </c>
      <c r="AE136" s="324">
        <f t="shared" ca="1" si="63"/>
        <v>1012.3027067023758</v>
      </c>
      <c r="AG136" s="306">
        <f t="shared" ca="1" si="85"/>
        <v>-13.442535346693532</v>
      </c>
      <c r="AH136" s="304">
        <f t="shared" ca="1" si="86"/>
        <v>-4.2896057924182784</v>
      </c>
    </row>
    <row r="137" spans="1:34" x14ac:dyDescent="0.2">
      <c r="A137" s="347">
        <f t="shared" ca="1" si="64"/>
        <v>0.1</v>
      </c>
      <c r="B137" s="304">
        <f t="shared" ca="1" si="65"/>
        <v>7.4999999999999671</v>
      </c>
      <c r="D137" s="306">
        <f t="shared" ca="1" si="66"/>
        <v>-1.5068145680670717</v>
      </c>
      <c r="E137" s="307">
        <f t="shared" ca="1" si="67"/>
        <v>-13.66314106523016</v>
      </c>
      <c r="F137" s="304">
        <f t="shared" ca="1" si="68"/>
        <v>13.745978099463054</v>
      </c>
      <c r="G137" s="306">
        <f t="shared" ca="1" si="69"/>
        <v>27.213287140235423</v>
      </c>
      <c r="H137" s="307">
        <f t="shared" ca="1" si="70"/>
        <v>68.607280085750716</v>
      </c>
      <c r="I137" s="304">
        <f t="shared" ca="1" si="71"/>
        <v>73.807329431036521</v>
      </c>
      <c r="J137" s="306">
        <f t="shared" ca="1" si="72"/>
        <v>269.44910417723969</v>
      </c>
      <c r="K137" s="307">
        <f t="shared" ca="1" si="73"/>
        <v>1019.231750416277</v>
      </c>
      <c r="L137" s="304">
        <f t="shared" ca="1" si="58"/>
        <v>1054.2467362048342</v>
      </c>
      <c r="M137" s="306">
        <f t="shared" ca="1" si="74"/>
        <v>1.1931785741582774</v>
      </c>
      <c r="N137" s="304">
        <f t="shared" ca="1" si="75"/>
        <v>68.364096504706609</v>
      </c>
      <c r="P137" s="310">
        <f t="shared" ca="1" si="76"/>
        <v>23</v>
      </c>
      <c r="Q137" s="304">
        <f t="shared" ca="1" si="77"/>
        <v>0</v>
      </c>
      <c r="R137" s="306">
        <f t="shared" ca="1" si="78"/>
        <v>0</v>
      </c>
      <c r="S137" s="307">
        <f t="shared" ca="1" si="79"/>
        <v>3.0819999999999994</v>
      </c>
      <c r="T137" s="304">
        <f t="shared" ca="1" si="59"/>
        <v>30.234419999999997</v>
      </c>
      <c r="U137" s="311">
        <f t="shared" ca="1" si="60"/>
        <v>0</v>
      </c>
      <c r="V137" s="306">
        <f t="shared" ca="1" si="61"/>
        <v>1.1061984273178573</v>
      </c>
      <c r="W137" s="304">
        <f t="shared" ca="1" si="62"/>
        <v>12.296320689854113</v>
      </c>
      <c r="Y137" s="314" t="str">
        <f t="shared" ca="1" si="80"/>
        <v/>
      </c>
      <c r="Z137" s="315" t="str">
        <f t="shared" ca="1" si="81"/>
        <v/>
      </c>
      <c r="AA137" s="316" t="str">
        <f t="shared" ca="1" si="82"/>
        <v/>
      </c>
      <c r="AC137" s="310" t="e">
        <f t="shared" ca="1" si="83"/>
        <v>#N/A</v>
      </c>
      <c r="AD137" s="323" t="e">
        <f t="shared" ca="1" si="84"/>
        <v>#N/A</v>
      </c>
      <c r="AE137" s="324">
        <f t="shared" ca="1" si="63"/>
        <v>1019.231750416277</v>
      </c>
      <c r="AG137" s="306">
        <f t="shared" ca="1" si="85"/>
        <v>-13.273536957954255</v>
      </c>
      <c r="AH137" s="304">
        <f t="shared" ca="1" si="86"/>
        <v>-4.1372921350929719</v>
      </c>
    </row>
    <row r="138" spans="1:34" x14ac:dyDescent="0.2">
      <c r="A138" s="347">
        <f t="shared" ca="1" si="64"/>
        <v>0.1</v>
      </c>
      <c r="B138" s="304">
        <f t="shared" ca="1" si="65"/>
        <v>7.5999999999999668</v>
      </c>
      <c r="D138" s="306">
        <f t="shared" ca="1" si="66"/>
        <v>-1.4710385680311682</v>
      </c>
      <c r="E138" s="307">
        <f t="shared" ca="1" si="67"/>
        <v>-13.518627867474262</v>
      </c>
      <c r="F138" s="304">
        <f t="shared" ca="1" si="68"/>
        <v>13.598428360949912</v>
      </c>
      <c r="G138" s="306">
        <f t="shared" ca="1" si="69"/>
        <v>27.066183283432306</v>
      </c>
      <c r="H138" s="307">
        <f t="shared" ca="1" si="70"/>
        <v>67.255417299003284</v>
      </c>
      <c r="I138" s="304">
        <f t="shared" ca="1" si="71"/>
        <v>72.497375356597701</v>
      </c>
      <c r="J138" s="306">
        <f t="shared" ca="1" si="72"/>
        <v>272.16307769842308</v>
      </c>
      <c r="K138" s="307">
        <f t="shared" ca="1" si="73"/>
        <v>1026.0248852855148</v>
      </c>
      <c r="L138" s="304">
        <f t="shared" ca="1" si="58"/>
        <v>1061.5082694390239</v>
      </c>
      <c r="M138" s="306">
        <f t="shared" ca="1" si="74"/>
        <v>1.188189384220929</v>
      </c>
      <c r="N138" s="304">
        <f t="shared" ca="1" si="75"/>
        <v>68.078236978107398</v>
      </c>
      <c r="P138" s="310">
        <f t="shared" ca="1" si="76"/>
        <v>23</v>
      </c>
      <c r="Q138" s="304">
        <f t="shared" ca="1" si="77"/>
        <v>0</v>
      </c>
      <c r="R138" s="306">
        <f t="shared" ca="1" si="78"/>
        <v>0</v>
      </c>
      <c r="S138" s="307">
        <f t="shared" ca="1" si="79"/>
        <v>3.0819999999999994</v>
      </c>
      <c r="T138" s="304">
        <f t="shared" ca="1" si="59"/>
        <v>30.234419999999997</v>
      </c>
      <c r="U138" s="311">
        <f t="shared" ca="1" si="60"/>
        <v>0</v>
      </c>
      <c r="V138" s="306">
        <f t="shared" ca="1" si="61"/>
        <v>1.1054452585467691</v>
      </c>
      <c r="W138" s="304">
        <f t="shared" ca="1" si="62"/>
        <v>11.855639103473431</v>
      </c>
      <c r="Y138" s="314" t="str">
        <f t="shared" ca="1" si="80"/>
        <v/>
      </c>
      <c r="Z138" s="315" t="str">
        <f t="shared" ca="1" si="81"/>
        <v/>
      </c>
      <c r="AA138" s="316" t="str">
        <f t="shared" ca="1" si="82"/>
        <v/>
      </c>
      <c r="AC138" s="310" t="e">
        <f t="shared" ca="1" si="83"/>
        <v>#N/A</v>
      </c>
      <c r="AD138" s="323" t="e">
        <f t="shared" ca="1" si="84"/>
        <v>#N/A</v>
      </c>
      <c r="AE138" s="324">
        <f t="shared" ca="1" si="63"/>
        <v>1026.0248852855148</v>
      </c>
      <c r="AG138" s="306">
        <f t="shared" ca="1" si="85"/>
        <v>-13.108563754891669</v>
      </c>
      <c r="AH138" s="304">
        <f t="shared" ca="1" si="86"/>
        <v>-3.9897211842485776</v>
      </c>
    </row>
    <row r="139" spans="1:34" x14ac:dyDescent="0.2">
      <c r="A139" s="347">
        <f t="shared" ca="1" si="64"/>
        <v>0.1</v>
      </c>
      <c r="B139" s="304">
        <f t="shared" ca="1" si="65"/>
        <v>7.6999999999999664</v>
      </c>
      <c r="D139" s="306">
        <f t="shared" ca="1" si="66"/>
        <v>-1.4361409656869413</v>
      </c>
      <c r="E139" s="307">
        <f t="shared" ca="1" si="67"/>
        <v>-13.378595502957088</v>
      </c>
      <c r="F139" s="304">
        <f t="shared" ca="1" si="68"/>
        <v>13.455456830039918</v>
      </c>
      <c r="G139" s="306">
        <f t="shared" ca="1" si="69"/>
        <v>26.922569186863612</v>
      </c>
      <c r="H139" s="307">
        <f t="shared" ca="1" si="70"/>
        <v>65.91755774870758</v>
      </c>
      <c r="I139" s="304">
        <f t="shared" ca="1" si="71"/>
        <v>71.203575410056885</v>
      </c>
      <c r="J139" s="306">
        <f t="shared" ca="1" si="72"/>
        <v>274.86251532193785</v>
      </c>
      <c r="K139" s="307">
        <f t="shared" ca="1" si="73"/>
        <v>1032.6835340379002</v>
      </c>
      <c r="L139" s="304">
        <f t="shared" ca="1" si="58"/>
        <v>1068.6368343839313</v>
      </c>
      <c r="M139" s="306">
        <f t="shared" ca="1" si="74"/>
        <v>1.1830457052544228</v>
      </c>
      <c r="N139" s="304">
        <f t="shared" ca="1" si="75"/>
        <v>67.783525882156383</v>
      </c>
      <c r="P139" s="310">
        <f t="shared" ca="1" si="76"/>
        <v>23</v>
      </c>
      <c r="Q139" s="304">
        <f t="shared" ca="1" si="77"/>
        <v>0</v>
      </c>
      <c r="R139" s="306">
        <f t="shared" ca="1" si="78"/>
        <v>0</v>
      </c>
      <c r="S139" s="307">
        <f t="shared" ca="1" si="79"/>
        <v>3.0819999999999994</v>
      </c>
      <c r="T139" s="304">
        <f t="shared" ca="1" si="59"/>
        <v>30.234419999999997</v>
      </c>
      <c r="U139" s="311">
        <f t="shared" ca="1" si="60"/>
        <v>0</v>
      </c>
      <c r="V139" s="306">
        <f t="shared" ca="1" si="61"/>
        <v>1.1047074726913306</v>
      </c>
      <c r="W139" s="304">
        <f t="shared" ca="1" si="62"/>
        <v>11.42862694659569</v>
      </c>
      <c r="Y139" s="314" t="str">
        <f t="shared" ca="1" si="80"/>
        <v/>
      </c>
      <c r="Z139" s="315" t="str">
        <f t="shared" ca="1" si="81"/>
        <v/>
      </c>
      <c r="AA139" s="316" t="str">
        <f t="shared" ca="1" si="82"/>
        <v/>
      </c>
      <c r="AC139" s="310" t="e">
        <f t="shared" ca="1" si="83"/>
        <v>#N/A</v>
      </c>
      <c r="AD139" s="323" t="e">
        <f t="shared" ca="1" si="84"/>
        <v>#N/A</v>
      </c>
      <c r="AE139" s="324">
        <f t="shared" ca="1" si="63"/>
        <v>1032.6835340379002</v>
      </c>
      <c r="AG139" s="306">
        <f t="shared" ca="1" si="85"/>
        <v>-12.947418763880158</v>
      </c>
      <c r="AH139" s="304">
        <f t="shared" ca="1" si="86"/>
        <v>-3.846735594897285</v>
      </c>
    </row>
    <row r="140" spans="1:34" x14ac:dyDescent="0.2">
      <c r="A140" s="347">
        <f t="shared" ca="1" si="64"/>
        <v>0.1</v>
      </c>
      <c r="B140" s="304">
        <f t="shared" ca="1" si="65"/>
        <v>7.7999999999999661</v>
      </c>
      <c r="D140" s="306">
        <f t="shared" ca="1" si="66"/>
        <v>-1.4020907437462744</v>
      </c>
      <c r="E140" s="307">
        <f t="shared" ca="1" si="67"/>
        <v>-13.242896649957141</v>
      </c>
      <c r="F140" s="304">
        <f t="shared" ca="1" si="68"/>
        <v>13.316912935629828</v>
      </c>
      <c r="G140" s="306">
        <f t="shared" ca="1" si="69"/>
        <v>26.782360112488984</v>
      </c>
      <c r="H140" s="307">
        <f t="shared" ca="1" si="70"/>
        <v>64.593268083711862</v>
      </c>
      <c r="I140" s="304">
        <f t="shared" ca="1" si="71"/>
        <v>69.92556824888382</v>
      </c>
      <c r="J140" s="306">
        <f t="shared" ca="1" si="72"/>
        <v>277.54776178690548</v>
      </c>
      <c r="K140" s="307">
        <f t="shared" ca="1" si="73"/>
        <v>1039.2090753295213</v>
      </c>
      <c r="L140" s="304">
        <f t="shared" ca="1" si="58"/>
        <v>1075.6338886071596</v>
      </c>
      <c r="M140" s="306">
        <f t="shared" ca="1" si="74"/>
        <v>1.1777411406915625</v>
      </c>
      <c r="N140" s="304">
        <f t="shared" ca="1" si="75"/>
        <v>67.479596720549836</v>
      </c>
      <c r="P140" s="310">
        <f t="shared" ca="1" si="76"/>
        <v>23</v>
      </c>
      <c r="Q140" s="304">
        <f t="shared" ca="1" si="77"/>
        <v>0</v>
      </c>
      <c r="R140" s="306">
        <f t="shared" ca="1" si="78"/>
        <v>0</v>
      </c>
      <c r="S140" s="307">
        <f t="shared" ca="1" si="79"/>
        <v>3.0819999999999994</v>
      </c>
      <c r="T140" s="304">
        <f t="shared" ca="1" si="59"/>
        <v>30.234419999999997</v>
      </c>
      <c r="U140" s="311">
        <f t="shared" ca="1" si="60"/>
        <v>0</v>
      </c>
      <c r="V140" s="306">
        <f t="shared" ca="1" si="61"/>
        <v>1.1039848883842871</v>
      </c>
      <c r="W140" s="304">
        <f t="shared" ca="1" si="62"/>
        <v>11.014842680291418</v>
      </c>
      <c r="Y140" s="314" t="str">
        <f t="shared" ca="1" si="80"/>
        <v/>
      </c>
      <c r="Z140" s="315" t="str">
        <f t="shared" ca="1" si="81"/>
        <v/>
      </c>
      <c r="AA140" s="316" t="str">
        <f t="shared" ca="1" si="82"/>
        <v/>
      </c>
      <c r="AC140" s="310" t="e">
        <f t="shared" ca="1" si="83"/>
        <v>#N/A</v>
      </c>
      <c r="AD140" s="323" t="e">
        <f t="shared" ca="1" si="84"/>
        <v>#N/A</v>
      </c>
      <c r="AE140" s="324">
        <f t="shared" ca="1" si="63"/>
        <v>1039.2090753295213</v>
      </c>
      <c r="AG140" s="306">
        <f t="shared" ca="1" si="85"/>
        <v>-12.789909558528425</v>
      </c>
      <c r="AH140" s="304">
        <f t="shared" ca="1" si="86"/>
        <v>-3.7081852519778367</v>
      </c>
    </row>
    <row r="141" spans="1:34" x14ac:dyDescent="0.2">
      <c r="A141" s="347">
        <f t="shared" ca="1" si="64"/>
        <v>0.1</v>
      </c>
      <c r="B141" s="304">
        <f t="shared" ca="1" si="65"/>
        <v>7.8999999999999657</v>
      </c>
      <c r="D141" s="306">
        <f t="shared" ca="1" si="66"/>
        <v>-1.3688583364693865</v>
      </c>
      <c r="E141" s="307">
        <f t="shared" ca="1" si="67"/>
        <v>-13.111390658807546</v>
      </c>
      <c r="F141" s="304">
        <f t="shared" ca="1" si="68"/>
        <v>13.182652925461836</v>
      </c>
      <c r="G141" s="306">
        <f t="shared" ca="1" si="69"/>
        <v>26.645474278842045</v>
      </c>
      <c r="H141" s="307">
        <f t="shared" ca="1" si="70"/>
        <v>63.28212901783111</v>
      </c>
      <c r="I141" s="304">
        <f t="shared" ca="1" si="71"/>
        <v>68.663011531492373</v>
      </c>
      <c r="J141" s="306">
        <f t="shared" ca="1" si="72"/>
        <v>280.21915350647203</v>
      </c>
      <c r="K141" s="307">
        <f t="shared" ca="1" si="73"/>
        <v>1045.6028451845984</v>
      </c>
      <c r="L141" s="304">
        <f t="shared" ca="1" si="58"/>
        <v>1082.5008470435537</v>
      </c>
      <c r="M141" s="306">
        <f t="shared" ca="1" si="74"/>
        <v>1.1722689506898973</v>
      </c>
      <c r="N141" s="304">
        <f t="shared" ca="1" si="75"/>
        <v>67.166063328760728</v>
      </c>
      <c r="P141" s="310">
        <f t="shared" ca="1" si="76"/>
        <v>23</v>
      </c>
      <c r="Q141" s="304">
        <f t="shared" ca="1" si="77"/>
        <v>0</v>
      </c>
      <c r="R141" s="306">
        <f t="shared" ca="1" si="78"/>
        <v>0</v>
      </c>
      <c r="S141" s="307">
        <f t="shared" ca="1" si="79"/>
        <v>3.0819999999999994</v>
      </c>
      <c r="T141" s="304">
        <f t="shared" ca="1" si="59"/>
        <v>30.234419999999997</v>
      </c>
      <c r="U141" s="311">
        <f t="shared" ca="1" si="60"/>
        <v>0</v>
      </c>
      <c r="V141" s="306">
        <f t="shared" ca="1" si="61"/>
        <v>1.103277329970217</v>
      </c>
      <c r="W141" s="304">
        <f t="shared" ca="1" si="62"/>
        <v>10.613864786779402</v>
      </c>
      <c r="Y141" s="314" t="str">
        <f t="shared" ca="1" si="80"/>
        <v/>
      </c>
      <c r="Z141" s="315" t="str">
        <f t="shared" ca="1" si="81"/>
        <v/>
      </c>
      <c r="AA141" s="316" t="str">
        <f t="shared" ca="1" si="82"/>
        <v/>
      </c>
      <c r="AC141" s="310" t="e">
        <f t="shared" ca="1" si="83"/>
        <v>#N/A</v>
      </c>
      <c r="AD141" s="323" t="e">
        <f t="shared" ca="1" si="84"/>
        <v>#N/A</v>
      </c>
      <c r="AE141" s="324">
        <f t="shared" ca="1" si="63"/>
        <v>1045.6028451845984</v>
      </c>
      <c r="AG141" s="306">
        <f t="shared" ca="1" si="85"/>
        <v>-12.635847670770136</v>
      </c>
      <c r="AH141" s="304">
        <f t="shared" ca="1" si="86"/>
        <v>-3.5739268917233677</v>
      </c>
    </row>
    <row r="142" spans="1:34" x14ac:dyDescent="0.2">
      <c r="A142" s="347">
        <f t="shared" ca="1" si="64"/>
        <v>0.1</v>
      </c>
      <c r="B142" s="304">
        <f t="shared" ca="1" si="65"/>
        <v>7.9999999999999654</v>
      </c>
      <c r="D142" s="306">
        <f t="shared" ca="1" si="66"/>
        <v>-1.3364155607523622</v>
      </c>
      <c r="E142" s="307">
        <f t="shared" ca="1" si="67"/>
        <v>-12.983943201458503</v>
      </c>
      <c r="F142" s="304">
        <f t="shared" ca="1" si="68"/>
        <v>13.052539508069742</v>
      </c>
      <c r="G142" s="306">
        <f t="shared" ca="1" si="69"/>
        <v>26.511832722766808</v>
      </c>
      <c r="H142" s="307">
        <f t="shared" ca="1" si="70"/>
        <v>61.983734697685257</v>
      </c>
      <c r="I142" s="304">
        <f t="shared" ca="1" si="71"/>
        <v>67.415581592039985</v>
      </c>
      <c r="J142" s="306">
        <f t="shared" ca="1" si="72"/>
        <v>282.87701885655247</v>
      </c>
      <c r="K142" s="307">
        <f t="shared" ca="1" si="73"/>
        <v>1051.8661383703743</v>
      </c>
      <c r="L142" s="304">
        <f t="shared" ca="1" si="58"/>
        <v>1089.2390834189589</v>
      </c>
      <c r="M142" s="306">
        <f t="shared" ca="1" si="74"/>
        <v>1.1666220306602499</v>
      </c>
      <c r="N142" s="304">
        <f t="shared" ca="1" si="75"/>
        <v>66.842518643814046</v>
      </c>
      <c r="P142" s="310">
        <f t="shared" ca="1" si="76"/>
        <v>23</v>
      </c>
      <c r="Q142" s="304">
        <f t="shared" ca="1" si="77"/>
        <v>0</v>
      </c>
      <c r="R142" s="306">
        <f t="shared" ca="1" si="78"/>
        <v>0</v>
      </c>
      <c r="S142" s="307">
        <f t="shared" ca="1" si="79"/>
        <v>3.0819999999999994</v>
      </c>
      <c r="T142" s="304">
        <f t="shared" ca="1" si="59"/>
        <v>30.234419999999997</v>
      </c>
      <c r="U142" s="311">
        <f t="shared" ca="1" si="60"/>
        <v>0</v>
      </c>
      <c r="V142" s="306">
        <f t="shared" ca="1" si="61"/>
        <v>1.1025846273167066</v>
      </c>
      <c r="W142" s="304">
        <f t="shared" ca="1" si="62"/>
        <v>10.225290742227216</v>
      </c>
      <c r="Y142" s="314" t="str">
        <f t="shared" ca="1" si="80"/>
        <v/>
      </c>
      <c r="Z142" s="315" t="str">
        <f t="shared" ca="1" si="81"/>
        <v/>
      </c>
      <c r="AA142" s="316" t="str">
        <f t="shared" ca="1" si="82"/>
        <v/>
      </c>
      <c r="AC142" s="310">
        <f t="shared" ca="1" si="83"/>
        <v>7.9999999999999654</v>
      </c>
      <c r="AD142" s="323">
        <f t="shared" ca="1" si="84"/>
        <v>282.87701885655247</v>
      </c>
      <c r="AE142" s="324">
        <f t="shared" ca="1" si="63"/>
        <v>1051.8661383703743</v>
      </c>
      <c r="AG142" s="306">
        <f t="shared" ca="1" si="85"/>
        <v>-12.485048007129365</v>
      </c>
      <c r="AH142" s="304">
        <f t="shared" ca="1" si="86"/>
        <v>-3.443823746521546</v>
      </c>
    </row>
    <row r="143" spans="1:34" x14ac:dyDescent="0.2">
      <c r="A143" s="347">
        <f t="shared" ca="1" si="64"/>
        <v>0.1</v>
      </c>
      <c r="B143" s="304">
        <f t="shared" ca="1" si="65"/>
        <v>8.0999999999999659</v>
      </c>
      <c r="D143" s="306">
        <f t="shared" ca="1" si="66"/>
        <v>-1.3047355520810251</v>
      </c>
      <c r="E143" s="307">
        <f t="shared" ca="1" si="67"/>
        <v>-12.860425942125824</v>
      </c>
      <c r="F143" s="304">
        <f t="shared" ca="1" si="68"/>
        <v>12.926441516278446</v>
      </c>
      <c r="G143" s="306">
        <f t="shared" ca="1" si="69"/>
        <v>26.381359167558706</v>
      </c>
      <c r="H143" s="307">
        <f t="shared" ca="1" si="70"/>
        <v>60.697692103472676</v>
      </c>
      <c r="I143" s="304">
        <f t="shared" ca="1" si="71"/>
        <v>66.182973174493327</v>
      </c>
      <c r="J143" s="306">
        <f t="shared" ca="1" si="72"/>
        <v>285.52167845106874</v>
      </c>
      <c r="K143" s="307">
        <f t="shared" ca="1" si="73"/>
        <v>1058.0002097104323</v>
      </c>
      <c r="L143" s="304">
        <f t="shared" ca="1" si="58"/>
        <v>1095.8499316114567</v>
      </c>
      <c r="M143" s="306">
        <f t="shared" ca="1" si="74"/>
        <v>1.1607928883395016</v>
      </c>
      <c r="N143" s="304">
        <f t="shared" ca="1" si="75"/>
        <v>66.508533390654065</v>
      </c>
      <c r="P143" s="310">
        <f t="shared" ca="1" si="76"/>
        <v>23</v>
      </c>
      <c r="Q143" s="304">
        <f t="shared" ca="1" si="77"/>
        <v>0</v>
      </c>
      <c r="R143" s="306">
        <f t="shared" ca="1" si="78"/>
        <v>0</v>
      </c>
      <c r="S143" s="307">
        <f t="shared" ca="1" si="79"/>
        <v>3.0819999999999994</v>
      </c>
      <c r="T143" s="304">
        <f t="shared" ca="1" si="59"/>
        <v>30.234419999999997</v>
      </c>
      <c r="U143" s="311">
        <f t="shared" ca="1" si="60"/>
        <v>0</v>
      </c>
      <c r="V143" s="306">
        <f t="shared" ca="1" si="61"/>
        <v>1.1019066156341251</v>
      </c>
      <c r="W143" s="304">
        <f t="shared" ca="1" si="62"/>
        <v>9.8487360522279594</v>
      </c>
      <c r="Y143" s="314" t="str">
        <f t="shared" ca="1" si="80"/>
        <v/>
      </c>
      <c r="Z143" s="315" t="str">
        <f t="shared" ca="1" si="81"/>
        <v/>
      </c>
      <c r="AA143" s="316" t="str">
        <f t="shared" ca="1" si="82"/>
        <v/>
      </c>
      <c r="AC143" s="310" t="e">
        <f t="shared" ca="1" si="83"/>
        <v>#N/A</v>
      </c>
      <c r="AD143" s="323" t="e">
        <f t="shared" ca="1" si="84"/>
        <v>#N/A</v>
      </c>
      <c r="AE143" s="324">
        <f t="shared" ca="1" si="63"/>
        <v>1058.0002097104323</v>
      </c>
      <c r="AG143" s="306">
        <f t="shared" ca="1" si="85"/>
        <v>-12.337328266828752</v>
      </c>
      <c r="AH143" s="304">
        <f t="shared" ca="1" si="86"/>
        <v>-3.3177452116246653</v>
      </c>
    </row>
    <row r="144" spans="1:34" x14ac:dyDescent="0.2">
      <c r="A144" s="347">
        <f t="shared" ca="1" si="64"/>
        <v>0.1</v>
      </c>
      <c r="B144" s="304">
        <f t="shared" ca="1" si="65"/>
        <v>8.1999999999999655</v>
      </c>
      <c r="D144" s="306">
        <f t="shared" ca="1" si="66"/>
        <v>-1.2737927050726998</v>
      </c>
      <c r="E144" s="307">
        <f t="shared" ca="1" si="67"/>
        <v>-12.740716227510696</v>
      </c>
      <c r="F144" s="304">
        <f t="shared" ca="1" si="68"/>
        <v>12.804233590709396</v>
      </c>
      <c r="G144" s="306">
        <f t="shared" ca="1" si="69"/>
        <v>26.253979897051437</v>
      </c>
      <c r="H144" s="307">
        <f t="shared" ca="1" si="70"/>
        <v>59.42362048072161</v>
      </c>
      <c r="I144" s="304">
        <f t="shared" ca="1" si="71"/>
        <v>64.96489922620998</v>
      </c>
      <c r="J144" s="306">
        <f t="shared" ca="1" si="72"/>
        <v>288.15344540429925</v>
      </c>
      <c r="K144" s="307">
        <f t="shared" ca="1" si="73"/>
        <v>1064.0062753396419</v>
      </c>
      <c r="L144" s="304">
        <f t="shared" ca="1" si="58"/>
        <v>1102.3346869533345</v>
      </c>
      <c r="M144" s="306">
        <f t="shared" ca="1" si="74"/>
        <v>1.1547736193141029</v>
      </c>
      <c r="N144" s="304">
        <f t="shared" ca="1" si="75"/>
        <v>66.163654679744909</v>
      </c>
      <c r="P144" s="310">
        <f t="shared" ca="1" si="76"/>
        <v>23</v>
      </c>
      <c r="Q144" s="304">
        <f t="shared" ca="1" si="77"/>
        <v>0</v>
      </c>
      <c r="R144" s="306">
        <f t="shared" ca="1" si="78"/>
        <v>0</v>
      </c>
      <c r="S144" s="307">
        <f t="shared" ca="1" si="79"/>
        <v>3.0819999999999994</v>
      </c>
      <c r="T144" s="304">
        <f t="shared" ca="1" si="59"/>
        <v>30.234419999999997</v>
      </c>
      <c r="U144" s="311">
        <f t="shared" ca="1" si="60"/>
        <v>0</v>
      </c>
      <c r="V144" s="306">
        <f t="shared" ca="1" si="61"/>
        <v>1.1012431353035623</v>
      </c>
      <c r="W144" s="304">
        <f t="shared" ca="1" si="62"/>
        <v>9.4838333456492059</v>
      </c>
      <c r="Y144" s="314" t="str">
        <f t="shared" ca="1" si="80"/>
        <v/>
      </c>
      <c r="Z144" s="315" t="str">
        <f t="shared" ca="1" si="81"/>
        <v/>
      </c>
      <c r="AA144" s="316" t="str">
        <f t="shared" ca="1" si="82"/>
        <v/>
      </c>
      <c r="AC144" s="310" t="e">
        <f t="shared" ca="1" si="83"/>
        <v>#N/A</v>
      </c>
      <c r="AD144" s="323" t="e">
        <f t="shared" ca="1" si="84"/>
        <v>#N/A</v>
      </c>
      <c r="AE144" s="324">
        <f t="shared" ca="1" si="63"/>
        <v>1064.0062753396419</v>
      </c>
      <c r="AG144" s="306">
        <f t="shared" ca="1" si="85"/>
        <v>-12.192508358383808</v>
      </c>
      <c r="AH144" s="304">
        <f t="shared" ca="1" si="86"/>
        <v>-3.1955665321959641</v>
      </c>
    </row>
    <row r="145" spans="1:34" x14ac:dyDescent="0.2">
      <c r="A145" s="347">
        <f t="shared" ca="1" si="64"/>
        <v>0.1</v>
      </c>
      <c r="B145" s="304">
        <f t="shared" ca="1" si="65"/>
        <v>8.2999999999999652</v>
      </c>
      <c r="D145" s="306">
        <f t="shared" ca="1" si="66"/>
        <v>-1.2435626183545916</v>
      </c>
      <c r="E145" s="307">
        <f t="shared" ca="1" si="67"/>
        <v>-12.624696795186281</v>
      </c>
      <c r="F145" s="304">
        <f t="shared" ca="1" si="68"/>
        <v>12.685795881857619</v>
      </c>
      <c r="G145" s="306">
        <f t="shared" ca="1" si="69"/>
        <v>26.129623635215978</v>
      </c>
      <c r="H145" s="307">
        <f t="shared" ca="1" si="70"/>
        <v>58.161150801202979</v>
      </c>
      <c r="I145" s="304">
        <f t="shared" ca="1" si="71"/>
        <v>63.761090751635606</v>
      </c>
      <c r="J145" s="306">
        <f t="shared" ca="1" si="72"/>
        <v>290.77262558091263</v>
      </c>
      <c r="K145" s="307">
        <f t="shared" ca="1" si="73"/>
        <v>1069.8855139037382</v>
      </c>
      <c r="L145" s="304">
        <f t="shared" ca="1" si="58"/>
        <v>1108.6946074768668</v>
      </c>
      <c r="M145" s="306">
        <f t="shared" ca="1" si="74"/>
        <v>1.1485558808975436</v>
      </c>
      <c r="N145" s="304">
        <f t="shared" ca="1" si="75"/>
        <v>65.807404510359703</v>
      </c>
      <c r="P145" s="310">
        <f t="shared" ca="1" si="76"/>
        <v>23</v>
      </c>
      <c r="Q145" s="304">
        <f t="shared" ca="1" si="77"/>
        <v>0</v>
      </c>
      <c r="R145" s="306">
        <f t="shared" ca="1" si="78"/>
        <v>0</v>
      </c>
      <c r="S145" s="307">
        <f t="shared" ca="1" si="79"/>
        <v>3.0819999999999994</v>
      </c>
      <c r="T145" s="304">
        <f t="shared" ca="1" si="59"/>
        <v>30.234419999999997</v>
      </c>
      <c r="U145" s="311">
        <f t="shared" ca="1" si="60"/>
        <v>0</v>
      </c>
      <c r="V145" s="306">
        <f t="shared" ca="1" si="61"/>
        <v>1.1005940317124909</v>
      </c>
      <c r="W145" s="304">
        <f t="shared" ca="1" si="62"/>
        <v>9.1302315228809015</v>
      </c>
      <c r="Y145" s="314" t="str">
        <f t="shared" ca="1" si="80"/>
        <v/>
      </c>
      <c r="Z145" s="315" t="str">
        <f t="shared" ca="1" si="81"/>
        <v/>
      </c>
      <c r="AA145" s="316" t="str">
        <f t="shared" ca="1" si="82"/>
        <v/>
      </c>
      <c r="AC145" s="310" t="e">
        <f t="shared" ca="1" si="83"/>
        <v>#N/A</v>
      </c>
      <c r="AD145" s="323" t="e">
        <f t="shared" ca="1" si="84"/>
        <v>#N/A</v>
      </c>
      <c r="AE145" s="324">
        <f t="shared" ca="1" si="63"/>
        <v>1069.8855139037382</v>
      </c>
      <c r="AG145" s="306">
        <f t="shared" ca="1" si="85"/>
        <v>-12.050409811280012</v>
      </c>
      <c r="AH145" s="304">
        <f t="shared" ca="1" si="86"/>
        <v>-3.0771685092956549</v>
      </c>
    </row>
    <row r="146" spans="1:34" x14ac:dyDescent="0.2">
      <c r="A146" s="347">
        <f t="shared" ca="1" si="64"/>
        <v>0.1</v>
      </c>
      <c r="B146" s="304">
        <f t="shared" ca="1" si="65"/>
        <v>8.3999999999999648</v>
      </c>
      <c r="D146" s="306">
        <f t="shared" ca="1" si="66"/>
        <v>-1.214022043552957</v>
      </c>
      <c r="E146" s="307">
        <f t="shared" ca="1" si="67"/>
        <v>-12.512255498847123</v>
      </c>
      <c r="F146" s="304">
        <f t="shared" ca="1" si="68"/>
        <v>12.571013769408678</v>
      </c>
      <c r="G146" s="306">
        <f t="shared" ca="1" si="69"/>
        <v>26.008221430860683</v>
      </c>
      <c r="H146" s="307">
        <f t="shared" ca="1" si="70"/>
        <v>56.909925251318263</v>
      </c>
      <c r="I146" s="304">
        <f t="shared" ca="1" si="71"/>
        <v>62.571296727072173</v>
      </c>
      <c r="J146" s="306">
        <f t="shared" ca="1" si="72"/>
        <v>293.37951783421647</v>
      </c>
      <c r="K146" s="307">
        <f t="shared" ca="1" si="73"/>
        <v>1075.6390677063644</v>
      </c>
      <c r="L146" s="304">
        <f t="shared" ca="1" si="58"/>
        <v>1114.9309151067855</v>
      </c>
      <c r="M146" s="306">
        <f t="shared" ca="1" si="74"/>
        <v>1.1421308642624761</v>
      </c>
      <c r="N146" s="304">
        <f t="shared" ca="1" si="75"/>
        <v>65.439278173868985</v>
      </c>
      <c r="P146" s="310">
        <f t="shared" ca="1" si="76"/>
        <v>23</v>
      </c>
      <c r="Q146" s="304">
        <f t="shared" ca="1" si="77"/>
        <v>0</v>
      </c>
      <c r="R146" s="306">
        <f t="shared" ca="1" si="78"/>
        <v>0</v>
      </c>
      <c r="S146" s="307">
        <f t="shared" ca="1" si="79"/>
        <v>3.0819999999999994</v>
      </c>
      <c r="T146" s="304">
        <f t="shared" ca="1" si="59"/>
        <v>30.234419999999997</v>
      </c>
      <c r="U146" s="311">
        <f t="shared" ca="1" si="60"/>
        <v>0</v>
      </c>
      <c r="V146" s="306">
        <f t="shared" ca="1" si="61"/>
        <v>1.0999591550977632</v>
      </c>
      <c r="W146" s="304">
        <f t="shared" ca="1" si="62"/>
        <v>8.787594954811377</v>
      </c>
      <c r="Y146" s="314" t="str">
        <f t="shared" ca="1" si="80"/>
        <v/>
      </c>
      <c r="Z146" s="315" t="str">
        <f t="shared" ca="1" si="81"/>
        <v/>
      </c>
      <c r="AA146" s="316" t="str">
        <f t="shared" ca="1" si="82"/>
        <v/>
      </c>
      <c r="AC146" s="310" t="e">
        <f t="shared" ca="1" si="83"/>
        <v>#N/A</v>
      </c>
      <c r="AD146" s="323" t="e">
        <f t="shared" ca="1" si="84"/>
        <v>#N/A</v>
      </c>
      <c r="AE146" s="324">
        <f t="shared" ca="1" si="63"/>
        <v>1075.6390677063644</v>
      </c>
      <c r="AG146" s="306">
        <f t="shared" ca="1" si="85"/>
        <v>-11.910855179262157</v>
      </c>
      <c r="AH146" s="304">
        <f t="shared" ca="1" si="86"/>
        <v>-2.9624372235174898</v>
      </c>
    </row>
    <row r="147" spans="1:34" x14ac:dyDescent="0.2">
      <c r="A147" s="347">
        <f t="shared" ca="1" si="64"/>
        <v>0.1</v>
      </c>
      <c r="B147" s="304">
        <f t="shared" ca="1" si="65"/>
        <v>8.4999999999999645</v>
      </c>
      <c r="D147" s="306">
        <f t="shared" ca="1" si="66"/>
        <v>-1.1851488381910564</v>
      </c>
      <c r="E147" s="307">
        <f t="shared" ca="1" si="67"/>
        <v>-12.403285049207909</v>
      </c>
      <c r="F147" s="304">
        <f t="shared" ca="1" si="68"/>
        <v>12.459777597556469</v>
      </c>
      <c r="G147" s="306">
        <f t="shared" ca="1" si="69"/>
        <v>25.889706547041577</v>
      </c>
      <c r="H147" s="307">
        <f t="shared" ca="1" si="70"/>
        <v>55.669596746397474</v>
      </c>
      <c r="I147" s="304">
        <f t="shared" ca="1" si="71"/>
        <v>61.395284077838056</v>
      </c>
      <c r="J147" s="306">
        <f t="shared" ca="1" si="72"/>
        <v>295.97441423311159</v>
      </c>
      <c r="K147" s="307">
        <f t="shared" ca="1" si="73"/>
        <v>1081.26804380625</v>
      </c>
      <c r="L147" s="304">
        <f t="shared" ca="1" si="58"/>
        <v>1121.0447968021742</v>
      </c>
      <c r="M147" s="306">
        <f t="shared" ca="1" si="74"/>
        <v>1.1354892647266348</v>
      </c>
      <c r="N147" s="304">
        <f t="shared" ca="1" si="75"/>
        <v>65.058742551249239</v>
      </c>
      <c r="P147" s="310">
        <f t="shared" ca="1" si="76"/>
        <v>23</v>
      </c>
      <c r="Q147" s="304">
        <f t="shared" ca="1" si="77"/>
        <v>0</v>
      </c>
      <c r="R147" s="306">
        <f t="shared" ca="1" si="78"/>
        <v>0</v>
      </c>
      <c r="S147" s="307">
        <f t="shared" ca="1" si="79"/>
        <v>3.0819999999999994</v>
      </c>
      <c r="T147" s="304">
        <f t="shared" ca="1" si="59"/>
        <v>30.234419999999997</v>
      </c>
      <c r="U147" s="311">
        <f t="shared" ca="1" si="60"/>
        <v>0</v>
      </c>
      <c r="V147" s="306">
        <f t="shared" ca="1" si="61"/>
        <v>1.0993383603955633</v>
      </c>
      <c r="W147" s="304">
        <f t="shared" ca="1" si="62"/>
        <v>8.4556027291375511</v>
      </c>
      <c r="Y147" s="314" t="str">
        <f t="shared" ca="1" si="80"/>
        <v/>
      </c>
      <c r="Z147" s="315" t="str">
        <f t="shared" ca="1" si="81"/>
        <v/>
      </c>
      <c r="AA147" s="316" t="str">
        <f t="shared" ca="1" si="82"/>
        <v/>
      </c>
      <c r="AC147" s="310" t="e">
        <f t="shared" ca="1" si="83"/>
        <v>#N/A</v>
      </c>
      <c r="AD147" s="323" t="e">
        <f t="shared" ca="1" si="84"/>
        <v>#N/A</v>
      </c>
      <c r="AE147" s="324">
        <f t="shared" ca="1" si="63"/>
        <v>1081.26804380625</v>
      </c>
      <c r="AG147" s="306">
        <f t="shared" ca="1" si="85"/>
        <v>-11.773667431678414</v>
      </c>
      <c r="AH147" s="304">
        <f t="shared" ca="1" si="86"/>
        <v>-2.8512637750848082</v>
      </c>
    </row>
    <row r="148" spans="1:34" x14ac:dyDescent="0.2">
      <c r="A148" s="347">
        <f t="shared" ca="1" si="64"/>
        <v>0.1</v>
      </c>
      <c r="B148" s="304">
        <f t="shared" ca="1" si="65"/>
        <v>8.5999999999999641</v>
      </c>
      <c r="D148" s="306">
        <f t="shared" ca="1" si="66"/>
        <v>-1.1569219223162999</v>
      </c>
      <c r="E148" s="307">
        <f t="shared" ca="1" si="67"/>
        <v>-12.297682769419996</v>
      </c>
      <c r="F148" s="304">
        <f t="shared" ca="1" si="68"/>
        <v>12.351982425166639</v>
      </c>
      <c r="G148" s="306">
        <f t="shared" ca="1" si="69"/>
        <v>25.774014354809946</v>
      </c>
      <c r="H148" s="307">
        <f t="shared" ca="1" si="70"/>
        <v>54.439828469455477</v>
      </c>
      <c r="I148" s="304">
        <f t="shared" ca="1" si="71"/>
        <v>60.232837719517121</v>
      </c>
      <c r="J148" s="306">
        <f t="shared" ca="1" si="72"/>
        <v>298.55760027820418</v>
      </c>
      <c r="K148" s="307">
        <f t="shared" ca="1" si="73"/>
        <v>1086.7735150670426</v>
      </c>
      <c r="L148" s="304">
        <f t="shared" ca="1" si="58"/>
        <v>1127.0374056503429</v>
      </c>
      <c r="M148" s="306">
        <f t="shared" ca="1" si="74"/>
        <v>1.128621250091451</v>
      </c>
      <c r="N148" s="304">
        <f t="shared" ca="1" si="75"/>
        <v>64.665234299019119</v>
      </c>
      <c r="P148" s="310">
        <f t="shared" ca="1" si="76"/>
        <v>23</v>
      </c>
      <c r="Q148" s="304">
        <f t="shared" ca="1" si="77"/>
        <v>0</v>
      </c>
      <c r="R148" s="306">
        <f t="shared" ca="1" si="78"/>
        <v>0</v>
      </c>
      <c r="S148" s="307">
        <f t="shared" ca="1" si="79"/>
        <v>3.0819999999999994</v>
      </c>
      <c r="T148" s="304">
        <f t="shared" ca="1" si="59"/>
        <v>30.234419999999997</v>
      </c>
      <c r="U148" s="311">
        <f t="shared" ca="1" si="60"/>
        <v>0</v>
      </c>
      <c r="V148" s="306">
        <f t="shared" ca="1" si="61"/>
        <v>1.0987315070979562</v>
      </c>
      <c r="W148" s="304">
        <f t="shared" ca="1" si="62"/>
        <v>8.1339479408690138</v>
      </c>
      <c r="Y148" s="314" t="str">
        <f t="shared" ca="1" si="80"/>
        <v/>
      </c>
      <c r="Z148" s="315" t="str">
        <f t="shared" ca="1" si="81"/>
        <v/>
      </c>
      <c r="AA148" s="316" t="str">
        <f t="shared" ca="1" si="82"/>
        <v/>
      </c>
      <c r="AC148" s="310" t="e">
        <f t="shared" ca="1" si="83"/>
        <v>#N/A</v>
      </c>
      <c r="AD148" s="323" t="e">
        <f t="shared" ca="1" si="84"/>
        <v>#N/A</v>
      </c>
      <c r="AE148" s="324">
        <f t="shared" ca="1" si="63"/>
        <v>1086.7735150670426</v>
      </c>
      <c r="AG148" s="306">
        <f t="shared" ca="1" si="85"/>
        <v>-11.638669329217674</v>
      </c>
      <c r="AH148" s="304">
        <f t="shared" ca="1" si="86"/>
        <v>-2.7435440393048518</v>
      </c>
    </row>
    <row r="149" spans="1:34" x14ac:dyDescent="0.2">
      <c r="A149" s="347">
        <f t="shared" ca="1" si="64"/>
        <v>0.1</v>
      </c>
      <c r="B149" s="304">
        <f t="shared" ca="1" si="65"/>
        <v>8.6999999999999638</v>
      </c>
      <c r="D149" s="306">
        <f t="shared" ca="1" si="66"/>
        <v>-1.1293212386981575</v>
      </c>
      <c r="E149" s="307">
        <f t="shared" ca="1" si="67"/>
        <v>-12.19535036394776</v>
      </c>
      <c r="F149" s="304">
        <f t="shared" ca="1" si="68"/>
        <v>12.247527789705787</v>
      </c>
      <c r="G149" s="306">
        <f t="shared" ca="1" si="69"/>
        <v>25.661082230940131</v>
      </c>
      <c r="H149" s="307">
        <f t="shared" ca="1" si="70"/>
        <v>53.220293433060704</v>
      </c>
      <c r="I149" s="304">
        <f t="shared" ca="1" si="71"/>
        <v>59.083760665382123</v>
      </c>
      <c r="J149" s="306">
        <f t="shared" ca="1" si="72"/>
        <v>301.12935510749168</v>
      </c>
      <c r="K149" s="307">
        <f t="shared" ca="1" si="73"/>
        <v>1092.1565211621685</v>
      </c>
      <c r="L149" s="304">
        <f t="shared" ca="1" si="58"/>
        <v>1132.9098619151057</v>
      </c>
      <c r="M149" s="306">
        <f t="shared" ca="1" si="74"/>
        <v>1.1215164269337794</v>
      </c>
      <c r="N149" s="304">
        <f t="shared" ca="1" si="75"/>
        <v>64.258157917897719</v>
      </c>
      <c r="P149" s="310">
        <f t="shared" ca="1" si="76"/>
        <v>23</v>
      </c>
      <c r="Q149" s="304">
        <f t="shared" ca="1" si="77"/>
        <v>0</v>
      </c>
      <c r="R149" s="306">
        <f t="shared" ca="1" si="78"/>
        <v>0</v>
      </c>
      <c r="S149" s="307">
        <f t="shared" ca="1" si="79"/>
        <v>3.0819999999999994</v>
      </c>
      <c r="T149" s="304">
        <f t="shared" ca="1" si="59"/>
        <v>30.234419999999997</v>
      </c>
      <c r="U149" s="311">
        <f t="shared" ca="1" si="60"/>
        <v>0</v>
      </c>
      <c r="V149" s="306">
        <f t="shared" ca="1" si="61"/>
        <v>1.0981384591157077</v>
      </c>
      <c r="W149" s="304">
        <f t="shared" ca="1" si="62"/>
        <v>7.8223370241183083</v>
      </c>
      <c r="Y149" s="314" t="str">
        <f t="shared" ca="1" si="80"/>
        <v/>
      </c>
      <c r="Z149" s="315" t="str">
        <f t="shared" ca="1" si="81"/>
        <v/>
      </c>
      <c r="AA149" s="316" t="str">
        <f t="shared" ca="1" si="82"/>
        <v/>
      </c>
      <c r="AC149" s="310" t="e">
        <f t="shared" ca="1" si="83"/>
        <v>#N/A</v>
      </c>
      <c r="AD149" s="323" t="e">
        <f t="shared" ca="1" si="84"/>
        <v>#N/A</v>
      </c>
      <c r="AE149" s="324">
        <f t="shared" ca="1" si="63"/>
        <v>1092.1565211621685</v>
      </c>
      <c r="AG149" s="306">
        <f t="shared" ca="1" si="85"/>
        <v>-11.505682780259708</v>
      </c>
      <c r="AH149" s="304">
        <f t="shared" ca="1" si="86"/>
        <v>-2.6391784363624322</v>
      </c>
    </row>
    <row r="150" spans="1:34" x14ac:dyDescent="0.2">
      <c r="A150" s="347">
        <f t="shared" ca="1" si="64"/>
        <v>0.1</v>
      </c>
      <c r="B150" s="304">
        <f t="shared" ca="1" si="65"/>
        <v>8.7999999999999634</v>
      </c>
      <c r="D150" s="306">
        <f t="shared" ca="1" si="66"/>
        <v>-1.1023277164585088</v>
      </c>
      <c r="E150" s="307">
        <f t="shared" ca="1" si="67"/>
        <v>-12.096193699912721</v>
      </c>
      <c r="F150" s="304">
        <f t="shared" ca="1" si="68"/>
        <v>12.146317483924122</v>
      </c>
      <c r="G150" s="306">
        <f t="shared" ca="1" si="69"/>
        <v>25.55084945929428</v>
      </c>
      <c r="H150" s="307">
        <f t="shared" ca="1" si="70"/>
        <v>52.01067406306943</v>
      </c>
      <c r="I150" s="304">
        <f t="shared" ca="1" si="71"/>
        <v>57.947874202479269</v>
      </c>
      <c r="J150" s="306">
        <f t="shared" ca="1" si="72"/>
        <v>303.68995169200338</v>
      </c>
      <c r="K150" s="307">
        <f t="shared" ca="1" si="73"/>
        <v>1097.4180695369751</v>
      </c>
      <c r="L150" s="304">
        <f t="shared" ca="1" si="58"/>
        <v>1138.6632540417525</v>
      </c>
      <c r="M150" s="306">
        <f t="shared" ca="1" si="74"/>
        <v>1.1141638047549527</v>
      </c>
      <c r="N150" s="304">
        <f t="shared" ca="1" si="75"/>
        <v>63.836883698696674</v>
      </c>
      <c r="P150" s="310">
        <f t="shared" ca="1" si="76"/>
        <v>23</v>
      </c>
      <c r="Q150" s="304">
        <f t="shared" ca="1" si="77"/>
        <v>0</v>
      </c>
      <c r="R150" s="306">
        <f t="shared" ca="1" si="78"/>
        <v>0</v>
      </c>
      <c r="S150" s="307">
        <f t="shared" ca="1" si="79"/>
        <v>3.0819999999999994</v>
      </c>
      <c r="T150" s="304">
        <f t="shared" ca="1" si="59"/>
        <v>30.234419999999997</v>
      </c>
      <c r="U150" s="311">
        <f t="shared" ca="1" si="60"/>
        <v>0</v>
      </c>
      <c r="V150" s="306">
        <f t="shared" ca="1" si="61"/>
        <v>1.0975590846470533</v>
      </c>
      <c r="W150" s="304">
        <f t="shared" ca="1" si="62"/>
        <v>7.5204891224829771</v>
      </c>
      <c r="Y150" s="314" t="str">
        <f t="shared" ca="1" si="80"/>
        <v/>
      </c>
      <c r="Z150" s="315" t="str">
        <f t="shared" ca="1" si="81"/>
        <v/>
      </c>
      <c r="AA150" s="316" t="str">
        <f t="shared" ca="1" si="82"/>
        <v/>
      </c>
      <c r="AC150" s="310" t="e">
        <f t="shared" ca="1" si="83"/>
        <v>#N/A</v>
      </c>
      <c r="AD150" s="323" t="e">
        <f t="shared" ca="1" si="84"/>
        <v>#N/A</v>
      </c>
      <c r="AE150" s="324">
        <f t="shared" ca="1" si="63"/>
        <v>1097.4180695369751</v>
      </c>
      <c r="AG150" s="306">
        <f t="shared" ca="1" si="85"/>
        <v>-11.374528173927553</v>
      </c>
      <c r="AH150" s="304">
        <f t="shared" ca="1" si="86"/>
        <v>-2.5380717145095102</v>
      </c>
    </row>
    <row r="151" spans="1:34" x14ac:dyDescent="0.2">
      <c r="A151" s="347">
        <f t="shared" ca="1" si="64"/>
        <v>0.1</v>
      </c>
      <c r="B151" s="304">
        <f t="shared" ca="1" si="65"/>
        <v>8.8999999999999631</v>
      </c>
      <c r="D151" s="306">
        <f t="shared" ca="1" si="66"/>
        <v>-1.0759232380151855</v>
      </c>
      <c r="E151" s="307">
        <f t="shared" ca="1" si="67"/>
        <v>-12.000122599972288</v>
      </c>
      <c r="F151" s="304">
        <f t="shared" ca="1" si="68"/>
        <v>12.048259344339611</v>
      </c>
      <c r="G151" s="306">
        <f t="shared" ca="1" si="69"/>
        <v>25.443257135492761</v>
      </c>
      <c r="H151" s="307">
        <f t="shared" ca="1" si="70"/>
        <v>50.8106618030722</v>
      </c>
      <c r="I151" s="304">
        <f t="shared" ca="1" si="71"/>
        <v>56.82501813927545</v>
      </c>
      <c r="J151" s="306">
        <f t="shared" ca="1" si="72"/>
        <v>306.23965702174274</v>
      </c>
      <c r="K151" s="307">
        <f t="shared" ca="1" si="73"/>
        <v>1102.5591363302822</v>
      </c>
      <c r="L151" s="304">
        <f t="shared" ca="1" si="58"/>
        <v>1144.2986396208694</v>
      </c>
      <c r="M151" s="306">
        <f t="shared" ca="1" si="74"/>
        <v>1.1065517578981046</v>
      </c>
      <c r="N151" s="304">
        <f t="shared" ca="1" si="75"/>
        <v>63.400745540343451</v>
      </c>
      <c r="P151" s="310">
        <f t="shared" ca="1" si="76"/>
        <v>23</v>
      </c>
      <c r="Q151" s="304">
        <f t="shared" ca="1" si="77"/>
        <v>0</v>
      </c>
      <c r="R151" s="306">
        <f t="shared" ca="1" si="78"/>
        <v>0</v>
      </c>
      <c r="S151" s="307">
        <f t="shared" ca="1" si="79"/>
        <v>3.0819999999999994</v>
      </c>
      <c r="T151" s="304">
        <f t="shared" ca="1" si="59"/>
        <v>30.234419999999997</v>
      </c>
      <c r="U151" s="311">
        <f t="shared" ca="1" si="60"/>
        <v>0</v>
      </c>
      <c r="V151" s="306">
        <f t="shared" ca="1" si="61"/>
        <v>1.0969932560521218</v>
      </c>
      <c r="W151" s="304">
        <f t="shared" ca="1" si="62"/>
        <v>7.2281354955207009</v>
      </c>
      <c r="Y151" s="314" t="str">
        <f t="shared" ca="1" si="80"/>
        <v/>
      </c>
      <c r="Z151" s="315" t="str">
        <f t="shared" ca="1" si="81"/>
        <v/>
      </c>
      <c r="AA151" s="316" t="str">
        <f t="shared" ca="1" si="82"/>
        <v/>
      </c>
      <c r="AC151" s="310" t="e">
        <f t="shared" ca="1" si="83"/>
        <v>#N/A</v>
      </c>
      <c r="AD151" s="323" t="e">
        <f t="shared" ca="1" si="84"/>
        <v>#N/A</v>
      </c>
      <c r="AE151" s="324">
        <f t="shared" ca="1" si="63"/>
        <v>1102.5591363302822</v>
      </c>
      <c r="AG151" s="306">
        <f t="shared" ca="1" si="85"/>
        <v>-11.245023685794413</v>
      </c>
      <c r="AH151" s="304">
        <f t="shared" ca="1" si="86"/>
        <v>-2.4401327457764368</v>
      </c>
    </row>
    <row r="152" spans="1:34" x14ac:dyDescent="0.2">
      <c r="A152" s="347">
        <f t="shared" ca="1" si="64"/>
        <v>0.1</v>
      </c>
      <c r="B152" s="304">
        <f t="shared" ca="1" si="65"/>
        <v>8.9999999999999627</v>
      </c>
      <c r="D152" s="306">
        <f t="shared" ca="1" si="66"/>
        <v>-1.0500906092377538</v>
      </c>
      <c r="E152" s="307">
        <f t="shared" ca="1" si="67"/>
        <v>-11.907050645851919</v>
      </c>
      <c r="F152" s="304">
        <f t="shared" ca="1" si="68"/>
        <v>11.953265050624951</v>
      </c>
      <c r="G152" s="306">
        <f t="shared" ca="1" si="69"/>
        <v>25.338248074568984</v>
      </c>
      <c r="H152" s="307">
        <f t="shared" ca="1" si="70"/>
        <v>49.619956738487005</v>
      </c>
      <c r="I152" s="304">
        <f t="shared" ca="1" si="71"/>
        <v>55.715051128198027</v>
      </c>
      <c r="J152" s="306">
        <f t="shared" ca="1" si="72"/>
        <v>308.77873228224581</v>
      </c>
      <c r="K152" s="307">
        <f t="shared" ca="1" si="73"/>
        <v>1107.5806672573601</v>
      </c>
      <c r="L152" s="304">
        <f t="shared" ca="1" si="58"/>
        <v>1149.81704631306</v>
      </c>
      <c r="M152" s="306">
        <f t="shared" ca="1" si="74"/>
        <v>1.0986679851552033</v>
      </c>
      <c r="N152" s="304">
        <f t="shared" ca="1" si="75"/>
        <v>62.949038635534926</v>
      </c>
      <c r="P152" s="310">
        <f t="shared" ca="1" si="76"/>
        <v>23</v>
      </c>
      <c r="Q152" s="304">
        <f t="shared" ca="1" si="77"/>
        <v>0</v>
      </c>
      <c r="R152" s="306">
        <f t="shared" ca="1" si="78"/>
        <v>0</v>
      </c>
      <c r="S152" s="307">
        <f t="shared" ca="1" si="79"/>
        <v>3.0819999999999994</v>
      </c>
      <c r="T152" s="304">
        <f t="shared" ca="1" si="59"/>
        <v>30.234419999999997</v>
      </c>
      <c r="U152" s="311">
        <f t="shared" ca="1" si="60"/>
        <v>0</v>
      </c>
      <c r="V152" s="306">
        <f t="shared" ca="1" si="61"/>
        <v>1.0964408497327269</v>
      </c>
      <c r="W152" s="304">
        <f t="shared" ca="1" si="62"/>
        <v>6.9450189589985776</v>
      </c>
      <c r="Y152" s="314" t="str">
        <f t="shared" ca="1" si="80"/>
        <v/>
      </c>
      <c r="Z152" s="315" t="str">
        <f t="shared" ca="1" si="81"/>
        <v/>
      </c>
      <c r="AA152" s="316" t="str">
        <f t="shared" ca="1" si="82"/>
        <v/>
      </c>
      <c r="AC152" s="310">
        <f t="shared" ca="1" si="83"/>
        <v>8.9999999999999627</v>
      </c>
      <c r="AD152" s="323">
        <f t="shared" ca="1" si="84"/>
        <v>308.77873228224581</v>
      </c>
      <c r="AE152" s="324">
        <f t="shared" ca="1" si="63"/>
        <v>1107.5806672573601</v>
      </c>
      <c r="AG152" s="306">
        <f t="shared" ca="1" si="85"/>
        <v>-11.116984552059689</v>
      </c>
      <c r="AH152" s="304">
        <f t="shared" ca="1" si="86"/>
        <v>-2.3452743333941277</v>
      </c>
    </row>
    <row r="153" spans="1:34" x14ac:dyDescent="0.2">
      <c r="A153" s="347">
        <f t="shared" ca="1" si="64"/>
        <v>0.1</v>
      </c>
      <c r="B153" s="304">
        <f t="shared" ca="1" si="65"/>
        <v>9.0999999999999623</v>
      </c>
      <c r="D153" s="306">
        <f t="shared" ca="1" si="66"/>
        <v>-1.0248135327320249</v>
      </c>
      <c r="E153" s="307">
        <f t="shared" ca="1" si="67"/>
        <v>-11.816894991695046</v>
      </c>
      <c r="F153" s="304">
        <f t="shared" ca="1" si="68"/>
        <v>11.861249935045555</v>
      </c>
      <c r="G153" s="306">
        <f t="shared" ca="1" si="69"/>
        <v>25.235766721295782</v>
      </c>
      <c r="H153" s="307">
        <f t="shared" ca="1" si="70"/>
        <v>48.438267239317497</v>
      </c>
      <c r="I153" s="304">
        <f t="shared" ca="1" si="71"/>
        <v>54.617851066837098</v>
      </c>
      <c r="J153" s="306">
        <f t="shared" ca="1" si="72"/>
        <v>311.30743302203905</v>
      </c>
      <c r="K153" s="307">
        <f t="shared" ca="1" si="73"/>
        <v>1112.4835784562504</v>
      </c>
      <c r="L153" s="304">
        <f t="shared" ca="1" si="58"/>
        <v>1155.2194727364995</v>
      </c>
      <c r="M153" s="306">
        <f t="shared" ca="1" si="74"/>
        <v>1.0904994670004673</v>
      </c>
      <c r="N153" s="304">
        <f t="shared" ca="1" si="75"/>
        <v>62.481017020392564</v>
      </c>
      <c r="P153" s="310">
        <f t="shared" ca="1" si="76"/>
        <v>23</v>
      </c>
      <c r="Q153" s="304">
        <f t="shared" ca="1" si="77"/>
        <v>0</v>
      </c>
      <c r="R153" s="306">
        <f t="shared" ca="1" si="78"/>
        <v>0</v>
      </c>
      <c r="S153" s="307">
        <f t="shared" ca="1" si="79"/>
        <v>3.0819999999999994</v>
      </c>
      <c r="T153" s="304">
        <f t="shared" ca="1" si="59"/>
        <v>30.234419999999997</v>
      </c>
      <c r="U153" s="311">
        <f t="shared" ca="1" si="60"/>
        <v>0</v>
      </c>
      <c r="V153" s="306">
        <f t="shared" ca="1" si="61"/>
        <v>1.0959017460172678</v>
      </c>
      <c r="W153" s="304">
        <f t="shared" ca="1" si="62"/>
        <v>6.6708933567628419</v>
      </c>
      <c r="Y153" s="314" t="str">
        <f t="shared" ca="1" si="80"/>
        <v/>
      </c>
      <c r="Z153" s="315" t="str">
        <f t="shared" ca="1" si="81"/>
        <v/>
      </c>
      <c r="AA153" s="316" t="str">
        <f t="shared" ca="1" si="82"/>
        <v/>
      </c>
      <c r="AC153" s="310" t="e">
        <f t="shared" ca="1" si="83"/>
        <v>#N/A</v>
      </c>
      <c r="AD153" s="323" t="e">
        <f t="shared" ca="1" si="84"/>
        <v>#N/A</v>
      </c>
      <c r="AE153" s="324">
        <f t="shared" ca="1" si="63"/>
        <v>1112.4835784562504</v>
      </c>
      <c r="AG153" s="306">
        <f t="shared" ca="1" si="85"/>
        <v>-10.99022230787811</v>
      </c>
      <c r="AH153" s="304">
        <f t="shared" ca="1" si="86"/>
        <v>-2.2534130301747499</v>
      </c>
    </row>
    <row r="154" spans="1:34" x14ac:dyDescent="0.2">
      <c r="A154" s="347">
        <f t="shared" ca="1" si="64"/>
        <v>0.1</v>
      </c>
      <c r="B154" s="304">
        <f t="shared" ca="1" si="65"/>
        <v>9.199999999999962</v>
      </c>
      <c r="D154" s="306">
        <f t="shared" ca="1" si="66"/>
        <v>-1.0000765841866019</v>
      </c>
      <c r="E154" s="307">
        <f t="shared" ca="1" si="67"/>
        <v>-11.729576186434453</v>
      </c>
      <c r="F154" s="304">
        <f t="shared" ca="1" si="68"/>
        <v>11.772132801137122</v>
      </c>
      <c r="G154" s="306">
        <f t="shared" ca="1" si="69"/>
        <v>25.135759062877121</v>
      </c>
      <c r="H154" s="307">
        <f t="shared" ca="1" si="70"/>
        <v>47.265309620674053</v>
      </c>
      <c r="I154" s="304">
        <f t="shared" ca="1" si="71"/>
        <v>53.533315582029779</v>
      </c>
      <c r="J154" s="306">
        <f t="shared" ca="1" si="72"/>
        <v>313.82600931124767</v>
      </c>
      <c r="K154" s="307">
        <f t="shared" ca="1" si="73"/>
        <v>1117.26875729925</v>
      </c>
      <c r="L154" s="304">
        <f t="shared" ca="1" si="58"/>
        <v>1160.5068893191601</v>
      </c>
      <c r="M154" s="306">
        <f t="shared" ca="1" si="74"/>
        <v>1.0820324204080509</v>
      </c>
      <c r="N154" s="304">
        <f t="shared" ca="1" si="75"/>
        <v>61.995890985706481</v>
      </c>
      <c r="P154" s="310">
        <f t="shared" ca="1" si="76"/>
        <v>23</v>
      </c>
      <c r="Q154" s="304">
        <f t="shared" ca="1" si="77"/>
        <v>0</v>
      </c>
      <c r="R154" s="306">
        <f t="shared" ca="1" si="78"/>
        <v>0</v>
      </c>
      <c r="S154" s="307">
        <f t="shared" ca="1" si="79"/>
        <v>3.0819999999999994</v>
      </c>
      <c r="T154" s="304">
        <f t="shared" ca="1" si="59"/>
        <v>30.234419999999997</v>
      </c>
      <c r="U154" s="311">
        <f t="shared" ca="1" si="60"/>
        <v>0</v>
      </c>
      <c r="V154" s="306">
        <f t="shared" ca="1" si="61"/>
        <v>1.0953758290504778</v>
      </c>
      <c r="W154" s="304">
        <f t="shared" ca="1" si="62"/>
        <v>6.4055230622268624</v>
      </c>
      <c r="Y154" s="314" t="str">
        <f t="shared" ca="1" si="80"/>
        <v/>
      </c>
      <c r="Z154" s="315" t="str">
        <f t="shared" ca="1" si="81"/>
        <v/>
      </c>
      <c r="AA154" s="316" t="str">
        <f t="shared" ca="1" si="82"/>
        <v/>
      </c>
      <c r="AC154" s="310" t="e">
        <f t="shared" ca="1" si="83"/>
        <v>#N/A</v>
      </c>
      <c r="AD154" s="323" t="e">
        <f t="shared" ca="1" si="84"/>
        <v>#N/A</v>
      </c>
      <c r="AE154" s="324">
        <f t="shared" ca="1" si="63"/>
        <v>1117.26875729925</v>
      </c>
      <c r="AG154" s="306">
        <f t="shared" ca="1" si="85"/>
        <v>-10.864543985413404</v>
      </c>
      <c r="AH154" s="304">
        <f t="shared" ca="1" si="86"/>
        <v>-2.1644689671521231</v>
      </c>
    </row>
    <row r="155" spans="1:34" x14ac:dyDescent="0.2">
      <c r="A155" s="347">
        <f t="shared" ca="1" si="64"/>
        <v>0.1</v>
      </c>
      <c r="B155" s="304">
        <f t="shared" ca="1" si="65"/>
        <v>9.2999999999999616</v>
      </c>
      <c r="D155" s="306">
        <f t="shared" ca="1" si="66"/>
        <v>-0.97586519173082564</v>
      </c>
      <c r="E155" s="307">
        <f t="shared" ca="1" si="67"/>
        <v>-11.645018004422118</v>
      </c>
      <c r="F155" s="304">
        <f t="shared" ca="1" si="68"/>
        <v>11.685835750845856</v>
      </c>
      <c r="G155" s="306">
        <f t="shared" ca="1" si="69"/>
        <v>25.038172543704039</v>
      </c>
      <c r="H155" s="307">
        <f t="shared" ca="1" si="70"/>
        <v>46.100807820231843</v>
      </c>
      <c r="I155" s="304">
        <f t="shared" ca="1" si="71"/>
        <v>52.461362601501726</v>
      </c>
      <c r="J155" s="306">
        <f t="shared" ca="1" si="72"/>
        <v>316.33470589157673</v>
      </c>
      <c r="K155" s="307">
        <f t="shared" ca="1" si="73"/>
        <v>1121.9370631712952</v>
      </c>
      <c r="L155" s="304">
        <f t="shared" ca="1" si="58"/>
        <v>1165.680239117461</v>
      </c>
      <c r="M155" s="306">
        <f t="shared" ca="1" si="74"/>
        <v>1.0732522512405525</v>
      </c>
      <c r="N155" s="304">
        <f t="shared" ca="1" si="75"/>
        <v>61.492824348997928</v>
      </c>
      <c r="P155" s="310">
        <f t="shared" ca="1" si="76"/>
        <v>23</v>
      </c>
      <c r="Q155" s="304">
        <f t="shared" ca="1" si="77"/>
        <v>0</v>
      </c>
      <c r="R155" s="306">
        <f t="shared" ca="1" si="78"/>
        <v>0</v>
      </c>
      <c r="S155" s="307">
        <f t="shared" ca="1" si="79"/>
        <v>3.0819999999999994</v>
      </c>
      <c r="T155" s="304">
        <f t="shared" ca="1" si="59"/>
        <v>30.234419999999997</v>
      </c>
      <c r="U155" s="311">
        <f t="shared" ca="1" si="60"/>
        <v>0</v>
      </c>
      <c r="V155" s="306">
        <f t="shared" ca="1" si="61"/>
        <v>1.0948629866877859</v>
      </c>
      <c r="W155" s="304">
        <f t="shared" ca="1" si="62"/>
        <v>6.1486825076149074</v>
      </c>
      <c r="Y155" s="314" t="str">
        <f t="shared" ca="1" si="80"/>
        <v/>
      </c>
      <c r="Z155" s="315" t="str">
        <f t="shared" ca="1" si="81"/>
        <v/>
      </c>
      <c r="AA155" s="316" t="str">
        <f t="shared" ca="1" si="82"/>
        <v/>
      </c>
      <c r="AC155" s="310" t="e">
        <f t="shared" ca="1" si="83"/>
        <v>#N/A</v>
      </c>
      <c r="AD155" s="323" t="e">
        <f t="shared" ca="1" si="84"/>
        <v>#N/A</v>
      </c>
      <c r="AE155" s="324">
        <f t="shared" ca="1" si="63"/>
        <v>1121.9370631712952</v>
      </c>
      <c r="AG155" s="306">
        <f t="shared" ca="1" si="85"/>
        <v>-10.739751267106747</v>
      </c>
      <c r="AH155" s="304">
        <f t="shared" ca="1" si="86"/>
        <v>-2.0783656918322078</v>
      </c>
    </row>
    <row r="156" spans="1:34" x14ac:dyDescent="0.2">
      <c r="A156" s="347">
        <f t="shared" ca="1" si="64"/>
        <v>0.1</v>
      </c>
      <c r="B156" s="304">
        <f t="shared" ca="1" si="65"/>
        <v>9.3999999999999613</v>
      </c>
      <c r="D156" s="306">
        <f t="shared" ca="1" si="66"/>
        <v>-0.95216561826893054</v>
      </c>
      <c r="E156" s="307">
        <f t="shared" ca="1" si="67"/>
        <v>-11.563147283581843</v>
      </c>
      <c r="F156" s="304">
        <f t="shared" ca="1" si="68"/>
        <v>11.602284019382546</v>
      </c>
      <c r="G156" s="306">
        <f t="shared" ca="1" si="69"/>
        <v>24.942955981877148</v>
      </c>
      <c r="H156" s="307">
        <f t="shared" ca="1" si="70"/>
        <v>44.94449309187366</v>
      </c>
      <c r="I156" s="304">
        <f t="shared" ca="1" si="71"/>
        <v>51.401931018195612</v>
      </c>
      <c r="J156" s="306">
        <f t="shared" ca="1" si="72"/>
        <v>318.83376231785581</v>
      </c>
      <c r="K156" s="307">
        <f t="shared" ca="1" si="73"/>
        <v>1126.4893282169005</v>
      </c>
      <c r="L156" s="304">
        <f t="shared" ca="1" si="58"/>
        <v>1170.7404386029905</v>
      </c>
      <c r="M156" s="306">
        <f t="shared" ca="1" si="74"/>
        <v>1.0641435042328484</v>
      </c>
      <c r="N156" s="304">
        <f t="shared" ca="1" si="75"/>
        <v>60.970931588804071</v>
      </c>
      <c r="P156" s="310">
        <f t="shared" ca="1" si="76"/>
        <v>23</v>
      </c>
      <c r="Q156" s="304">
        <f t="shared" ca="1" si="77"/>
        <v>0</v>
      </c>
      <c r="R156" s="306">
        <f t="shared" ca="1" si="78"/>
        <v>0</v>
      </c>
      <c r="S156" s="307">
        <f t="shared" ca="1" si="79"/>
        <v>3.0819999999999994</v>
      </c>
      <c r="T156" s="304">
        <f t="shared" ca="1" si="59"/>
        <v>30.234419999999997</v>
      </c>
      <c r="U156" s="311">
        <f t="shared" ca="1" si="60"/>
        <v>0</v>
      </c>
      <c r="V156" s="306">
        <f t="shared" ca="1" si="61"/>
        <v>1.094363110394057</v>
      </c>
      <c r="W156" s="304">
        <f t="shared" ca="1" si="62"/>
        <v>5.900155739227249</v>
      </c>
      <c r="Y156" s="314" t="str">
        <f t="shared" ca="1" si="80"/>
        <v/>
      </c>
      <c r="Z156" s="315" t="str">
        <f t="shared" ca="1" si="81"/>
        <v/>
      </c>
      <c r="AA156" s="316" t="str">
        <f t="shared" ca="1" si="82"/>
        <v/>
      </c>
      <c r="AC156" s="310" t="e">
        <f t="shared" ca="1" si="83"/>
        <v>#N/A</v>
      </c>
      <c r="AD156" s="323" t="e">
        <f t="shared" ca="1" si="84"/>
        <v>#N/A</v>
      </c>
      <c r="AE156" s="324">
        <f t="shared" ca="1" si="63"/>
        <v>1126.4893282169005</v>
      </c>
      <c r="AG156" s="306">
        <f t="shared" ca="1" si="85"/>
        <v>-10.615639589618681</v>
      </c>
      <c r="AH156" s="304">
        <f t="shared" ca="1" si="86"/>
        <v>-1.9950300154493539</v>
      </c>
    </row>
    <row r="157" spans="1:34" x14ac:dyDescent="0.2">
      <c r="A157" s="347">
        <f t="shared" ca="1" si="64"/>
        <v>0.1</v>
      </c>
      <c r="B157" s="304">
        <f t="shared" ca="1" si="65"/>
        <v>9.4999999999999609</v>
      </c>
      <c r="D157" s="306">
        <f t="shared" ca="1" si="66"/>
        <v>-0.92896494676990782</v>
      </c>
      <c r="E157" s="307">
        <f t="shared" ca="1" si="67"/>
        <v>-11.483893770370626</v>
      </c>
      <c r="F157" s="304">
        <f t="shared" ca="1" si="68"/>
        <v>11.521405817064361</v>
      </c>
      <c r="G157" s="306">
        <f t="shared" ca="1" si="69"/>
        <v>24.850059487200156</v>
      </c>
      <c r="H157" s="307">
        <f t="shared" ca="1" si="70"/>
        <v>43.796103714836597</v>
      </c>
      <c r="I157" s="304">
        <f t="shared" ca="1" si="71"/>
        <v>50.35498145286234</v>
      </c>
      <c r="J157" s="306">
        <f t="shared" ca="1" si="72"/>
        <v>321.3234130913097</v>
      </c>
      <c r="K157" s="307">
        <f t="shared" ca="1" si="73"/>
        <v>1130.926358057236</v>
      </c>
      <c r="L157" s="304">
        <f t="shared" ca="1" si="58"/>
        <v>1175.6883784188956</v>
      </c>
      <c r="M157" s="306">
        <f t="shared" ca="1" si="74"/>
        <v>1.0546898106451537</v>
      </c>
      <c r="N157" s="304">
        <f t="shared" ca="1" si="75"/>
        <v>60.429274845419272</v>
      </c>
      <c r="P157" s="310">
        <f t="shared" ca="1" si="76"/>
        <v>23</v>
      </c>
      <c r="Q157" s="304">
        <f t="shared" ca="1" si="77"/>
        <v>0</v>
      </c>
      <c r="R157" s="306">
        <f t="shared" ca="1" si="78"/>
        <v>0</v>
      </c>
      <c r="S157" s="307">
        <f t="shared" ca="1" si="79"/>
        <v>3.0819999999999994</v>
      </c>
      <c r="T157" s="304">
        <f t="shared" ca="1" si="59"/>
        <v>30.234419999999997</v>
      </c>
      <c r="U157" s="311">
        <f t="shared" ca="1" si="60"/>
        <v>0</v>
      </c>
      <c r="V157" s="306">
        <f t="shared" ca="1" si="61"/>
        <v>1.0938760951464992</v>
      </c>
      <c r="W157" s="304">
        <f t="shared" ca="1" si="62"/>
        <v>5.6597359971101513</v>
      </c>
      <c r="Y157" s="314" t="str">
        <f t="shared" ca="1" si="80"/>
        <v/>
      </c>
      <c r="Z157" s="315" t="str">
        <f t="shared" ca="1" si="81"/>
        <v/>
      </c>
      <c r="AA157" s="316" t="str">
        <f t="shared" ca="1" si="82"/>
        <v/>
      </c>
      <c r="AC157" s="310" t="e">
        <f t="shared" ca="1" si="83"/>
        <v>#N/A</v>
      </c>
      <c r="AD157" s="323" t="e">
        <f t="shared" ca="1" si="84"/>
        <v>#N/A</v>
      </c>
      <c r="AE157" s="324">
        <f t="shared" ca="1" si="63"/>
        <v>1130.926358057236</v>
      </c>
      <c r="AG157" s="306">
        <f t="shared" ca="1" si="85"/>
        <v>-10.49199719394421</v>
      </c>
      <c r="AH157" s="304">
        <f t="shared" ca="1" si="86"/>
        <v>-1.9143918686655581</v>
      </c>
    </row>
    <row r="158" spans="1:34" x14ac:dyDescent="0.2">
      <c r="A158" s="347">
        <f t="shared" ca="1" si="64"/>
        <v>0.1</v>
      </c>
      <c r="B158" s="304">
        <f t="shared" ca="1" si="65"/>
        <v>9.5999999999999606</v>
      </c>
      <c r="D158" s="306">
        <f t="shared" ca="1" si="66"/>
        <v>-0.9062510685064733</v>
      </c>
      <c r="E158" s="307">
        <f t="shared" ca="1" si="67"/>
        <v>-11.407189970850363</v>
      </c>
      <c r="F158" s="304">
        <f t="shared" ca="1" si="68"/>
        <v>11.44313217743456</v>
      </c>
      <c r="G158" s="306">
        <f t="shared" ca="1" si="69"/>
        <v>24.759434380349507</v>
      </c>
      <c r="H158" s="307">
        <f t="shared" ca="1" si="70"/>
        <v>42.655384717751559</v>
      </c>
      <c r="I158" s="304">
        <f t="shared" ca="1" si="71"/>
        <v>49.320497120915419</v>
      </c>
      <c r="J158" s="306">
        <f t="shared" ca="1" si="72"/>
        <v>323.80388778468716</v>
      </c>
      <c r="K158" s="307">
        <f t="shared" ca="1" si="73"/>
        <v>1135.2489324788655</v>
      </c>
      <c r="L158" s="304">
        <f t="shared" ca="1" si="58"/>
        <v>1180.5249241074421</v>
      </c>
      <c r="M158" s="306">
        <f t="shared" ca="1" si="74"/>
        <v>1.0448738337227148</v>
      </c>
      <c r="N158" s="304">
        <f t="shared" ca="1" si="75"/>
        <v>59.866860795965707</v>
      </c>
      <c r="P158" s="310">
        <f t="shared" ca="1" si="76"/>
        <v>23</v>
      </c>
      <c r="Q158" s="304">
        <f t="shared" ca="1" si="77"/>
        <v>0</v>
      </c>
      <c r="R158" s="306">
        <f t="shared" ca="1" si="78"/>
        <v>0</v>
      </c>
      <c r="S158" s="307">
        <f t="shared" ca="1" si="79"/>
        <v>3.0819999999999994</v>
      </c>
      <c r="T158" s="304">
        <f t="shared" ca="1" si="59"/>
        <v>30.234419999999997</v>
      </c>
      <c r="U158" s="311">
        <f t="shared" ca="1" si="60"/>
        <v>0</v>
      </c>
      <c r="V158" s="306">
        <f t="shared" ca="1" si="61"/>
        <v>1.0934018393415248</v>
      </c>
      <c r="W158" s="304">
        <f t="shared" ca="1" si="62"/>
        <v>5.427225317622538</v>
      </c>
      <c r="Y158" s="314" t="str">
        <f t="shared" ca="1" si="80"/>
        <v/>
      </c>
      <c r="Z158" s="315" t="str">
        <f t="shared" ca="1" si="81"/>
        <v/>
      </c>
      <c r="AA158" s="316" t="str">
        <f t="shared" ca="1" si="82"/>
        <v/>
      </c>
      <c r="AC158" s="310" t="e">
        <f t="shared" ca="1" si="83"/>
        <v>#N/A</v>
      </c>
      <c r="AD158" s="323" t="e">
        <f t="shared" ca="1" si="84"/>
        <v>#N/A</v>
      </c>
      <c r="AE158" s="324">
        <f t="shared" ca="1" si="63"/>
        <v>1135.2489324788655</v>
      </c>
      <c r="AG158" s="306">
        <f t="shared" ca="1" si="85"/>
        <v>-10.368604117344033</v>
      </c>
      <c r="AH158" s="304">
        <f t="shared" ca="1" si="86"/>
        <v>-1.8363841651882389</v>
      </c>
    </row>
    <row r="159" spans="1:34" x14ac:dyDescent="0.2">
      <c r="A159" s="347">
        <f t="shared" ca="1" si="64"/>
        <v>0.1</v>
      </c>
      <c r="B159" s="304">
        <f t="shared" ca="1" si="65"/>
        <v>9.6999999999999602</v>
      </c>
      <c r="D159" s="306">
        <f t="shared" ca="1" si="66"/>
        <v>-0.88401267424947894</v>
      </c>
      <c r="E159" s="307">
        <f t="shared" ca="1" si="67"/>
        <v>-11.332971007181289</v>
      </c>
      <c r="F159" s="304">
        <f t="shared" ca="1" si="68"/>
        <v>11.36739681096096</v>
      </c>
      <c r="G159" s="306">
        <f t="shared" ca="1" si="69"/>
        <v>24.671033112924558</v>
      </c>
      <c r="H159" s="307">
        <f t="shared" ca="1" si="70"/>
        <v>41.522087617033428</v>
      </c>
      <c r="I159" s="304">
        <f t="shared" ca="1" si="71"/>
        <v>48.298484809936021</v>
      </c>
      <c r="J159" s="306">
        <f t="shared" ca="1" si="72"/>
        <v>326.27541115935088</v>
      </c>
      <c r="K159" s="307">
        <f t="shared" ca="1" si="73"/>
        <v>1139.4578060956048</v>
      </c>
      <c r="L159" s="304">
        <f t="shared" ca="1" si="58"/>
        <v>1185.2509168101969</v>
      </c>
      <c r="M159" s="306">
        <f t="shared" ca="1" si="74"/>
        <v>1.0346772121803236</v>
      </c>
      <c r="N159" s="304">
        <f t="shared" ca="1" si="75"/>
        <v>59.28263741629452</v>
      </c>
      <c r="P159" s="310">
        <f t="shared" ca="1" si="76"/>
        <v>23</v>
      </c>
      <c r="Q159" s="304">
        <f t="shared" ca="1" si="77"/>
        <v>0</v>
      </c>
      <c r="R159" s="306">
        <f t="shared" ca="1" si="78"/>
        <v>0</v>
      </c>
      <c r="S159" s="307">
        <f t="shared" ca="1" si="79"/>
        <v>3.0819999999999994</v>
      </c>
      <c r="T159" s="304">
        <f t="shared" ca="1" si="59"/>
        <v>30.234419999999997</v>
      </c>
      <c r="U159" s="311">
        <f t="shared" ca="1" si="60"/>
        <v>0</v>
      </c>
      <c r="V159" s="306">
        <f t="shared" ca="1" si="61"/>
        <v>1.0929402447053658</v>
      </c>
      <c r="W159" s="304">
        <f t="shared" ca="1" si="62"/>
        <v>5.2024341574907327</v>
      </c>
      <c r="Y159" s="314" t="str">
        <f t="shared" ca="1" si="80"/>
        <v/>
      </c>
      <c r="Z159" s="315" t="str">
        <f t="shared" ca="1" si="81"/>
        <v/>
      </c>
      <c r="AA159" s="316" t="str">
        <f t="shared" ca="1" si="82"/>
        <v/>
      </c>
      <c r="AC159" s="310" t="e">
        <f t="shared" ca="1" si="83"/>
        <v>#N/A</v>
      </c>
      <c r="AD159" s="323" t="e">
        <f t="shared" ca="1" si="84"/>
        <v>#N/A</v>
      </c>
      <c r="AE159" s="324">
        <f t="shared" ca="1" si="63"/>
        <v>1139.4578060956048</v>
      </c>
      <c r="AG159" s="306">
        <f t="shared" ca="1" si="85"/>
        <v>-10.245231123017941</v>
      </c>
      <c r="AH159" s="304">
        <f t="shared" ca="1" si="86"/>
        <v>-1.7609426728171769</v>
      </c>
    </row>
    <row r="160" spans="1:34" x14ac:dyDescent="0.2">
      <c r="A160" s="347">
        <f t="shared" ca="1" si="64"/>
        <v>0.1</v>
      </c>
      <c r="B160" s="304">
        <f t="shared" ca="1" si="65"/>
        <v>9.7999999999999599</v>
      </c>
      <c r="D160" s="306">
        <f t="shared" ca="1" si="66"/>
        <v>-0.8622392484358502</v>
      </c>
      <c r="E160" s="307">
        <f t="shared" ca="1" si="67"/>
        <v>-11.261174478852393</v>
      </c>
      <c r="F160" s="304">
        <f t="shared" ca="1" si="68"/>
        <v>11.294135963618452</v>
      </c>
      <c r="G160" s="306">
        <f t="shared" ca="1" si="69"/>
        <v>24.584809188080975</v>
      </c>
      <c r="H160" s="307">
        <f t="shared" ca="1" si="70"/>
        <v>40.395970169148185</v>
      </c>
      <c r="I160" s="304">
        <f t="shared" ca="1" si="71"/>
        <v>47.288975974544648</v>
      </c>
      <c r="J160" s="306">
        <f t="shared" ca="1" si="72"/>
        <v>328.73820327440114</v>
      </c>
      <c r="K160" s="307">
        <f t="shared" ca="1" si="73"/>
        <v>1143.553708984914</v>
      </c>
      <c r="L160" s="304">
        <f t="shared" ca="1" si="58"/>
        <v>1189.8671739422157</v>
      </c>
      <c r="M160" s="306">
        <f t="shared" ca="1" si="74"/>
        <v>1.0240805020316439</v>
      </c>
      <c r="N160" s="304">
        <f t="shared" ca="1" si="75"/>
        <v>58.675490648051721</v>
      </c>
      <c r="P160" s="310">
        <f t="shared" ca="1" si="76"/>
        <v>23</v>
      </c>
      <c r="Q160" s="304">
        <f t="shared" ca="1" si="77"/>
        <v>0</v>
      </c>
      <c r="R160" s="306">
        <f t="shared" ca="1" si="78"/>
        <v>0</v>
      </c>
      <c r="S160" s="307">
        <f t="shared" ca="1" si="79"/>
        <v>3.0819999999999994</v>
      </c>
      <c r="T160" s="304">
        <f t="shared" ca="1" si="59"/>
        <v>30.234419999999997</v>
      </c>
      <c r="U160" s="311">
        <f t="shared" ca="1" si="60"/>
        <v>0</v>
      </c>
      <c r="V160" s="306">
        <f t="shared" ca="1" si="61"/>
        <v>1.0924912162082547</v>
      </c>
      <c r="W160" s="304">
        <f t="shared" ca="1" si="62"/>
        <v>4.9851810380340513</v>
      </c>
      <c r="Y160" s="314" t="str">
        <f t="shared" ca="1" si="80"/>
        <v/>
      </c>
      <c r="Z160" s="315" t="str">
        <f t="shared" ca="1" si="81"/>
        <v/>
      </c>
      <c r="AA160" s="316" t="str">
        <f t="shared" ca="1" si="82"/>
        <v/>
      </c>
      <c r="AC160" s="310" t="e">
        <f t="shared" ca="1" si="83"/>
        <v>#N/A</v>
      </c>
      <c r="AD160" s="323" t="e">
        <f t="shared" ca="1" si="84"/>
        <v>#N/A</v>
      </c>
      <c r="AE160" s="324">
        <f t="shared" ca="1" si="63"/>
        <v>1143.553708984914</v>
      </c>
      <c r="AG160" s="306">
        <f t="shared" ca="1" si="85"/>
        <v>-10.121638563917537</v>
      </c>
      <c r="AH160" s="304">
        <f t="shared" ca="1" si="86"/>
        <v>-1.6880058914635736</v>
      </c>
    </row>
    <row r="161" spans="1:34" x14ac:dyDescent="0.2">
      <c r="A161" s="347">
        <f t="shared" ca="1" si="64"/>
        <v>0.1</v>
      </c>
      <c r="B161" s="304">
        <f t="shared" ca="1" si="65"/>
        <v>9.8999999999999595</v>
      </c>
      <c r="D161" s="306">
        <f t="shared" ca="1" si="66"/>
        <v>-0.84092106633840769</v>
      </c>
      <c r="E161" s="307">
        <f t="shared" ca="1" si="67"/>
        <v>-11.191740327961691</v>
      </c>
      <c r="F161" s="304">
        <f t="shared" ca="1" si="68"/>
        <v>11.22328827965921</v>
      </c>
      <c r="G161" s="306">
        <f t="shared" ca="1" si="69"/>
        <v>24.500717081447135</v>
      </c>
      <c r="H161" s="307">
        <f t="shared" ca="1" si="70"/>
        <v>39.276796136352019</v>
      </c>
      <c r="I161" s="304">
        <f t="shared" ca="1" si="71"/>
        <v>46.292027955595898</v>
      </c>
      <c r="J161" s="306">
        <f t="shared" ca="1" si="72"/>
        <v>331.19247958787753</v>
      </c>
      <c r="K161" s="307">
        <f t="shared" ca="1" si="73"/>
        <v>1147.5373473001889</v>
      </c>
      <c r="L161" s="304">
        <f t="shared" ca="1" si="58"/>
        <v>1194.3744898415744</v>
      </c>
      <c r="M161" s="306">
        <f t="shared" ca="1" si="74"/>
        <v>1.0130631172106892</v>
      </c>
      <c r="N161" s="304">
        <f t="shared" ca="1" si="75"/>
        <v>58.044240996539521</v>
      </c>
      <c r="P161" s="310">
        <f t="shared" ca="1" si="76"/>
        <v>23</v>
      </c>
      <c r="Q161" s="304">
        <f t="shared" ca="1" si="77"/>
        <v>0</v>
      </c>
      <c r="R161" s="306">
        <f t="shared" ca="1" si="78"/>
        <v>0</v>
      </c>
      <c r="S161" s="307">
        <f t="shared" ca="1" si="79"/>
        <v>3.0819999999999994</v>
      </c>
      <c r="T161" s="304">
        <f t="shared" ca="1" si="59"/>
        <v>30.234419999999997</v>
      </c>
      <c r="U161" s="311">
        <f t="shared" ca="1" si="60"/>
        <v>0</v>
      </c>
      <c r="V161" s="306">
        <f t="shared" ca="1" si="61"/>
        <v>1.0920546619819831</v>
      </c>
      <c r="W161" s="304">
        <f t="shared" ca="1" si="62"/>
        <v>4.7752922083278753</v>
      </c>
      <c r="Y161" s="314" t="str">
        <f t="shared" ca="1" si="80"/>
        <v/>
      </c>
      <c r="Z161" s="315" t="str">
        <f t="shared" ca="1" si="81"/>
        <v/>
      </c>
      <c r="AA161" s="316" t="str">
        <f t="shared" ca="1" si="82"/>
        <v/>
      </c>
      <c r="AC161" s="310" t="e">
        <f t="shared" ca="1" si="83"/>
        <v>#N/A</v>
      </c>
      <c r="AD161" s="323" t="e">
        <f t="shared" ca="1" si="84"/>
        <v>#N/A</v>
      </c>
      <c r="AE161" s="324">
        <f t="shared" ca="1" si="63"/>
        <v>1147.5373473001889</v>
      </c>
      <c r="AG161" s="306">
        <f t="shared" ca="1" si="85"/>
        <v>-9.9975751778142179</v>
      </c>
      <c r="AH161" s="304">
        <f t="shared" ca="1" si="86"/>
        <v>-1.6175149377138391</v>
      </c>
    </row>
    <row r="162" spans="1:34" x14ac:dyDescent="0.2">
      <c r="A162" s="347">
        <f t="shared" ca="1" si="64"/>
        <v>0.1</v>
      </c>
      <c r="B162" s="304">
        <f t="shared" ca="1" si="65"/>
        <v>9.9999999999999591</v>
      </c>
      <c r="D162" s="306">
        <f t="shared" ca="1" si="66"/>
        <v>-0.82004919427425371</v>
      </c>
      <c r="E162" s="307">
        <f t="shared" ca="1" si="67"/>
        <v>-11.124610707850646</v>
      </c>
      <c r="F162" s="304">
        <f t="shared" ca="1" si="68"/>
        <v>11.154794667866151</v>
      </c>
      <c r="G162" s="306">
        <f t="shared" ca="1" si="69"/>
        <v>24.418712162019709</v>
      </c>
      <c r="H162" s="307">
        <f t="shared" ca="1" si="70"/>
        <v>38.164335065566952</v>
      </c>
      <c r="I162" s="304">
        <f t="shared" ca="1" si="71"/>
        <v>45.307725330769287</v>
      </c>
      <c r="J162" s="306">
        <f t="shared" ca="1" si="72"/>
        <v>333.63845105005089</v>
      </c>
      <c r="K162" s="307">
        <f t="shared" ca="1" si="73"/>
        <v>1151.4094038602848</v>
      </c>
      <c r="L162" s="304">
        <f t="shared" ca="1" si="58"/>
        <v>1198.7736363955346</v>
      </c>
      <c r="M162" s="306">
        <f t="shared" ca="1" si="74"/>
        <v>1.0016032695908832</v>
      </c>
      <c r="N162" s="304">
        <f t="shared" ca="1" si="75"/>
        <v>57.387640094061595</v>
      </c>
      <c r="P162" s="310">
        <f t="shared" ca="1" si="76"/>
        <v>23</v>
      </c>
      <c r="Q162" s="304">
        <f t="shared" ca="1" si="77"/>
        <v>0</v>
      </c>
      <c r="R162" s="306">
        <f t="shared" ca="1" si="78"/>
        <v>0</v>
      </c>
      <c r="S162" s="307">
        <f t="shared" ca="1" si="79"/>
        <v>3.0819999999999994</v>
      </c>
      <c r="T162" s="304">
        <f t="shared" ca="1" si="59"/>
        <v>30.234419999999997</v>
      </c>
      <c r="U162" s="311">
        <f t="shared" ca="1" si="60"/>
        <v>0</v>
      </c>
      <c r="V162" s="306">
        <f t="shared" ca="1" si="61"/>
        <v>1.0916304932406606</v>
      </c>
      <c r="W162" s="304">
        <f t="shared" ca="1" si="62"/>
        <v>4.5726013261476934</v>
      </c>
      <c r="Y162" s="314" t="str">
        <f t="shared" ca="1" si="80"/>
        <v/>
      </c>
      <c r="Z162" s="315" t="str">
        <f t="shared" ca="1" si="81"/>
        <v/>
      </c>
      <c r="AA162" s="316" t="str">
        <f t="shared" ca="1" si="82"/>
        <v/>
      </c>
      <c r="AC162" s="310">
        <f t="shared" ca="1" si="83"/>
        <v>9.9999999999999591</v>
      </c>
      <c r="AD162" s="323">
        <f t="shared" ca="1" si="84"/>
        <v>333.63845105005089</v>
      </c>
      <c r="AE162" s="324">
        <f t="shared" ca="1" si="63"/>
        <v>1151.4094038602848</v>
      </c>
      <c r="AG162" s="306">
        <f t="shared" ca="1" si="85"/>
        <v>-9.8727768117806907</v>
      </c>
      <c r="AH162" s="304">
        <f t="shared" ca="1" si="86"/>
        <v>-1.5494134355379221</v>
      </c>
    </row>
    <row r="163" spans="1:34" x14ac:dyDescent="0.2">
      <c r="A163" s="347">
        <f t="shared" ca="1" si="64"/>
        <v>0.1</v>
      </c>
      <c r="B163" s="304">
        <f t="shared" ca="1" si="65"/>
        <v>10.099999999999959</v>
      </c>
      <c r="D163" s="306">
        <f t="shared" ca="1" si="66"/>
        <v>-0.79961549289426459</v>
      </c>
      <c r="E163" s="307">
        <f t="shared" ca="1" si="67"/>
        <v>-11.059729854381931</v>
      </c>
      <c r="F163" s="304">
        <f t="shared" ca="1" si="68"/>
        <v>11.088598170570684</v>
      </c>
      <c r="G163" s="306">
        <f t="shared" ca="1" si="69"/>
        <v>24.338750612730284</v>
      </c>
      <c r="H163" s="307">
        <f t="shared" ca="1" si="70"/>
        <v>37.058362080128759</v>
      </c>
      <c r="I163" s="304">
        <f t="shared" ca="1" si="71"/>
        <v>44.336181403573804</v>
      </c>
      <c r="J163" s="306">
        <f t="shared" ca="1" si="72"/>
        <v>336.07632418878836</v>
      </c>
      <c r="K163" s="307">
        <f t="shared" ca="1" si="73"/>
        <v>1155.1705387175696</v>
      </c>
      <c r="L163" s="304">
        <f t="shared" ca="1" si="58"/>
        <v>1203.0653636445891</v>
      </c>
      <c r="M163" s="306">
        <f t="shared" ca="1" si="74"/>
        <v>0.98967790920217202</v>
      </c>
      <c r="N163" s="304">
        <f t="shared" ca="1" si="75"/>
        <v>56.704367274615954</v>
      </c>
      <c r="P163" s="310">
        <f t="shared" ca="1" si="76"/>
        <v>23</v>
      </c>
      <c r="Q163" s="304">
        <f t="shared" ca="1" si="77"/>
        <v>0</v>
      </c>
      <c r="R163" s="306">
        <f t="shared" ca="1" si="78"/>
        <v>0</v>
      </c>
      <c r="S163" s="307">
        <f t="shared" ca="1" si="79"/>
        <v>3.0819999999999994</v>
      </c>
      <c r="T163" s="304">
        <f t="shared" ca="1" si="59"/>
        <v>30.234419999999997</v>
      </c>
      <c r="U163" s="311">
        <f t="shared" ca="1" si="60"/>
        <v>0</v>
      </c>
      <c r="V163" s="306">
        <f t="shared" ca="1" si="61"/>
        <v>1.0912186242045012</v>
      </c>
      <c r="W163" s="304">
        <f t="shared" ca="1" si="62"/>
        <v>4.3769491556078046</v>
      </c>
      <c r="Y163" s="314" t="str">
        <f t="shared" ca="1" si="80"/>
        <v/>
      </c>
      <c r="Z163" s="315" t="str">
        <f t="shared" ca="1" si="81"/>
        <v/>
      </c>
      <c r="AA163" s="316" t="str">
        <f t="shared" ca="1" si="82"/>
        <v/>
      </c>
      <c r="AC163" s="310" t="e">
        <f t="shared" ca="1" si="83"/>
        <v>#N/A</v>
      </c>
      <c r="AD163" s="323" t="e">
        <f t="shared" ca="1" si="84"/>
        <v>#N/A</v>
      </c>
      <c r="AE163" s="324">
        <f t="shared" ca="1" si="63"/>
        <v>1155.1705387175696</v>
      </c>
      <c r="AG163" s="306">
        <f t="shared" ca="1" si="85"/>
        <v>-9.7469650757032262</v>
      </c>
      <c r="AH163" s="304">
        <f t="shared" ca="1" si="86"/>
        <v>-1.4836474127669352</v>
      </c>
    </row>
    <row r="164" spans="1:34" x14ac:dyDescent="0.2">
      <c r="A164" s="347">
        <f t="shared" ca="1" si="64"/>
        <v>0.1</v>
      </c>
      <c r="B164" s="304">
        <f t="shared" ca="1" si="65"/>
        <v>10.199999999999958</v>
      </c>
      <c r="D164" s="306">
        <f t="shared" ca="1" si="66"/>
        <v>-0.7796126235988079</v>
      </c>
      <c r="E164" s="307">
        <f t="shared" ca="1" si="67"/>
        <v>-10.997043959127975</v>
      </c>
      <c r="F164" s="304">
        <f t="shared" ca="1" si="68"/>
        <v>11.024643834694512</v>
      </c>
      <c r="G164" s="306">
        <f t="shared" ca="1" si="69"/>
        <v>24.260789350370402</v>
      </c>
      <c r="H164" s="307">
        <f t="shared" ca="1" si="70"/>
        <v>35.958657684215964</v>
      </c>
      <c r="I164" s="304">
        <f t="shared" ca="1" si="71"/>
        <v>43.377539837497352</v>
      </c>
      <c r="J164" s="306">
        <f t="shared" ca="1" si="72"/>
        <v>338.5063011869434</v>
      </c>
      <c r="K164" s="307">
        <f t="shared" ca="1" si="73"/>
        <v>1158.8213897057867</v>
      </c>
      <c r="L164" s="304">
        <f t="shared" ca="1" si="58"/>
        <v>1207.2504003656063</v>
      </c>
      <c r="M164" s="306">
        <f t="shared" ca="1" si="74"/>
        <v>0.97726266568561992</v>
      </c>
      <c r="N164" s="304">
        <f t="shared" ca="1" si="75"/>
        <v>55.993026219490361</v>
      </c>
      <c r="P164" s="310">
        <f t="shared" ca="1" si="76"/>
        <v>23</v>
      </c>
      <c r="Q164" s="304">
        <f t="shared" ca="1" si="77"/>
        <v>0</v>
      </c>
      <c r="R164" s="306">
        <f t="shared" ca="1" si="78"/>
        <v>0</v>
      </c>
      <c r="S164" s="307">
        <f t="shared" ca="1" si="79"/>
        <v>3.0819999999999994</v>
      </c>
      <c r="T164" s="304">
        <f t="shared" ca="1" si="59"/>
        <v>30.234419999999997</v>
      </c>
      <c r="U164" s="311">
        <f t="shared" ca="1" si="60"/>
        <v>0</v>
      </c>
      <c r="V164" s="306">
        <f t="shared" ca="1" si="61"/>
        <v>1.0908189720264634</v>
      </c>
      <c r="W164" s="304">
        <f t="shared" ca="1" si="62"/>
        <v>4.1881832804725398</v>
      </c>
      <c r="Y164" s="314" t="str">
        <f t="shared" ca="1" si="80"/>
        <v/>
      </c>
      <c r="Z164" s="315" t="str">
        <f t="shared" ca="1" si="81"/>
        <v/>
      </c>
      <c r="AA164" s="316" t="str">
        <f t="shared" ca="1" si="82"/>
        <v/>
      </c>
      <c r="AC164" s="310" t="e">
        <f t="shared" ca="1" si="83"/>
        <v>#N/A</v>
      </c>
      <c r="AD164" s="323" t="e">
        <f t="shared" ca="1" si="84"/>
        <v>#N/A</v>
      </c>
      <c r="AE164" s="324">
        <f t="shared" ca="1" si="63"/>
        <v>1158.8213897057867</v>
      </c>
      <c r="AG164" s="306">
        <f t="shared" ca="1" si="85"/>
        <v>-9.6198459264330207</v>
      </c>
      <c r="AH164" s="304">
        <f t="shared" ca="1" si="86"/>
        <v>-1.4201652029876073</v>
      </c>
    </row>
    <row r="165" spans="1:34" x14ac:dyDescent="0.2">
      <c r="A165" s="347">
        <f t="shared" ca="1" si="64"/>
        <v>0.1</v>
      </c>
      <c r="B165" s="304">
        <f t="shared" ca="1" si="65"/>
        <v>10.299999999999958</v>
      </c>
      <c r="D165" s="306">
        <f t="shared" ca="1" si="66"/>
        <v>-0.76003405812327662</v>
      </c>
      <c r="E165" s="307">
        <f t="shared" ca="1" si="67"/>
        <v>-10.936501043709164</v>
      </c>
      <c r="F165" s="304">
        <f t="shared" ca="1" si="68"/>
        <v>10.96287858404712</v>
      </c>
      <c r="G165" s="306">
        <f t="shared" ca="1" si="69"/>
        <v>24.184785944558076</v>
      </c>
      <c r="H165" s="307">
        <f t="shared" ca="1" si="70"/>
        <v>34.865007579845049</v>
      </c>
      <c r="I165" s="304">
        <f t="shared" ca="1" si="71"/>
        <v>42.431976441437968</v>
      </c>
      <c r="J165" s="306">
        <f t="shared" ca="1" si="72"/>
        <v>340.92857995168981</v>
      </c>
      <c r="K165" s="307">
        <f t="shared" ca="1" si="73"/>
        <v>1162.3625729689898</v>
      </c>
      <c r="L165" s="304">
        <f t="shared" ca="1" si="58"/>
        <v>1211.3294546352638</v>
      </c>
      <c r="M165" s="306">
        <f t="shared" ca="1" si="74"/>
        <v>0.96433179231593724</v>
      </c>
      <c r="N165" s="304">
        <f t="shared" ca="1" si="75"/>
        <v>55.252141749989434</v>
      </c>
      <c r="P165" s="310">
        <f t="shared" ca="1" si="76"/>
        <v>23</v>
      </c>
      <c r="Q165" s="304">
        <f t="shared" ca="1" si="77"/>
        <v>0</v>
      </c>
      <c r="R165" s="306">
        <f t="shared" ca="1" si="78"/>
        <v>0</v>
      </c>
      <c r="S165" s="307">
        <f t="shared" ca="1" si="79"/>
        <v>3.0819999999999994</v>
      </c>
      <c r="T165" s="304">
        <f t="shared" ca="1" si="59"/>
        <v>30.234419999999997</v>
      </c>
      <c r="U165" s="311">
        <f t="shared" ca="1" si="60"/>
        <v>0</v>
      </c>
      <c r="V165" s="306">
        <f t="shared" ca="1" si="61"/>
        <v>1.0904314567215883</v>
      </c>
      <c r="W165" s="304">
        <f t="shared" ca="1" si="62"/>
        <v>4.0061578321761768</v>
      </c>
      <c r="Y165" s="314" t="str">
        <f t="shared" ca="1" si="80"/>
        <v/>
      </c>
      <c r="Z165" s="315" t="str">
        <f t="shared" ca="1" si="81"/>
        <v/>
      </c>
      <c r="AA165" s="316" t="str">
        <f t="shared" ca="1" si="82"/>
        <v/>
      </c>
      <c r="AC165" s="310" t="e">
        <f t="shared" ca="1" si="83"/>
        <v>#N/A</v>
      </c>
      <c r="AD165" s="323" t="e">
        <f t="shared" ca="1" si="84"/>
        <v>#N/A</v>
      </c>
      <c r="AE165" s="324">
        <f t="shared" ca="1" si="63"/>
        <v>1162.3625729689898</v>
      </c>
      <c r="AG165" s="306">
        <f t="shared" ca="1" si="85"/>
        <v>-9.4911081868491056</v>
      </c>
      <c r="AH165" s="304">
        <f t="shared" ca="1" si="86"/>
        <v>-1.3589173525219145</v>
      </c>
    </row>
    <row r="166" spans="1:34" x14ac:dyDescent="0.2">
      <c r="A166" s="347">
        <f t="shared" ca="1" si="64"/>
        <v>0.1</v>
      </c>
      <c r="B166" s="304">
        <f t="shared" ca="1" si="65"/>
        <v>10.399999999999958</v>
      </c>
      <c r="D166" s="306">
        <f t="shared" ca="1" si="66"/>
        <v>-0.74087409133005389</v>
      </c>
      <c r="E166" s="307">
        <f t="shared" ca="1" si="67"/>
        <v>-10.878050834485281</v>
      </c>
      <c r="F166" s="304">
        <f t="shared" ca="1" si="68"/>
        <v>10.903251092075704</v>
      </c>
      <c r="G166" s="306">
        <f t="shared" ca="1" si="69"/>
        <v>24.110698535425069</v>
      </c>
      <c r="H166" s="307">
        <f t="shared" ca="1" si="70"/>
        <v>33.777202496396519</v>
      </c>
      <c r="I166" s="304">
        <f t="shared" ca="1" si="71"/>
        <v>41.499701111558906</v>
      </c>
      <c r="J166" s="306">
        <f t="shared" ca="1" si="72"/>
        <v>343.34335417568894</v>
      </c>
      <c r="K166" s="307">
        <f t="shared" ca="1" si="73"/>
        <v>1165.7946834728018</v>
      </c>
      <c r="L166" s="304">
        <f t="shared" ca="1" si="58"/>
        <v>1215.3032143749406</v>
      </c>
      <c r="M166" s="306">
        <f t="shared" ca="1" si="74"/>
        <v>0.95085811427433364</v>
      </c>
      <c r="N166" s="304">
        <f t="shared" ca="1" si="75"/>
        <v>54.480156863687455</v>
      </c>
      <c r="P166" s="310">
        <f t="shared" ca="1" si="76"/>
        <v>23</v>
      </c>
      <c r="Q166" s="304">
        <f t="shared" ca="1" si="77"/>
        <v>0</v>
      </c>
      <c r="R166" s="306">
        <f t="shared" ca="1" si="78"/>
        <v>0</v>
      </c>
      <c r="S166" s="307">
        <f t="shared" ca="1" si="79"/>
        <v>3.0819999999999994</v>
      </c>
      <c r="T166" s="304">
        <f t="shared" ca="1" si="59"/>
        <v>30.234419999999997</v>
      </c>
      <c r="U166" s="311">
        <f t="shared" ca="1" si="60"/>
        <v>0</v>
      </c>
      <c r="V166" s="306">
        <f t="shared" ca="1" si="61"/>
        <v>1.0900560010988574</v>
      </c>
      <c r="W166" s="304">
        <f t="shared" ca="1" si="62"/>
        <v>3.8307332316404685</v>
      </c>
      <c r="Y166" s="314" t="str">
        <f t="shared" ca="1" si="80"/>
        <v/>
      </c>
      <c r="Z166" s="315" t="str">
        <f t="shared" ca="1" si="81"/>
        <v/>
      </c>
      <c r="AA166" s="316" t="str">
        <f t="shared" ca="1" si="82"/>
        <v/>
      </c>
      <c r="AC166" s="310" t="e">
        <f t="shared" ca="1" si="83"/>
        <v>#N/A</v>
      </c>
      <c r="AD166" s="323" t="e">
        <f t="shared" ca="1" si="84"/>
        <v>#N/A</v>
      </c>
      <c r="AE166" s="324">
        <f t="shared" ca="1" si="63"/>
        <v>1165.7946834728018</v>
      </c>
      <c r="AG166" s="306">
        <f t="shared" ca="1" si="85"/>
        <v>-9.3604220076130744</v>
      </c>
      <c r="AH166" s="304">
        <f t="shared" ca="1" si="86"/>
        <v>-1.2998565321791622</v>
      </c>
    </row>
    <row r="167" spans="1:34" x14ac:dyDescent="0.2">
      <c r="A167" s="347">
        <f t="shared" ca="1" si="64"/>
        <v>0.1</v>
      </c>
      <c r="B167" s="304">
        <f t="shared" ca="1" si="65"/>
        <v>10.499999999999957</v>
      </c>
      <c r="D167" s="306">
        <f t="shared" ca="1" si="66"/>
        <v>-0.72212785722970885</v>
      </c>
      <c r="E167" s="307">
        <f t="shared" ca="1" si="67"/>
        <v>-10.821644636761528</v>
      </c>
      <c r="F167" s="304">
        <f t="shared" ca="1" si="68"/>
        <v>10.845711654222452</v>
      </c>
      <c r="G167" s="306">
        <f t="shared" ca="1" si="69"/>
        <v>24.038485749702097</v>
      </c>
      <c r="H167" s="307">
        <f t="shared" ca="1" si="70"/>
        <v>32.695038032720369</v>
      </c>
      <c r="I167" s="304">
        <f t="shared" ca="1" si="71"/>
        <v>40.580959933196041</v>
      </c>
      <c r="J167" s="306">
        <f t="shared" ca="1" si="72"/>
        <v>345.75081338994528</v>
      </c>
      <c r="K167" s="307">
        <f t="shared" ca="1" si="73"/>
        <v>1169.1182954992576</v>
      </c>
      <c r="L167" s="304">
        <f t="shared" ca="1" si="58"/>
        <v>1219.1723478782226</v>
      </c>
      <c r="M167" s="306">
        <f t="shared" ca="1" si="74"/>
        <v>0.93681298327682927</v>
      </c>
      <c r="N167" s="304">
        <f t="shared" ca="1" si="75"/>
        <v>53.675430134822086</v>
      </c>
      <c r="P167" s="310">
        <f t="shared" ca="1" si="76"/>
        <v>23</v>
      </c>
      <c r="Q167" s="304">
        <f t="shared" ca="1" si="77"/>
        <v>0</v>
      </c>
      <c r="R167" s="306">
        <f t="shared" ca="1" si="78"/>
        <v>0</v>
      </c>
      <c r="S167" s="307">
        <f t="shared" ca="1" si="79"/>
        <v>3.0819999999999994</v>
      </c>
      <c r="T167" s="304">
        <f t="shared" ca="1" si="59"/>
        <v>30.234419999999997</v>
      </c>
      <c r="U167" s="311">
        <f t="shared" ca="1" si="60"/>
        <v>0</v>
      </c>
      <c r="V167" s="306">
        <f t="shared" ca="1" si="61"/>
        <v>1.0896925306954253</v>
      </c>
      <c r="W167" s="304">
        <f t="shared" ca="1" si="62"/>
        <v>3.6617759440264681</v>
      </c>
      <c r="Y167" s="314" t="str">
        <f t="shared" ca="1" si="80"/>
        <v/>
      </c>
      <c r="Z167" s="315" t="str">
        <f t="shared" ca="1" si="81"/>
        <v/>
      </c>
      <c r="AA167" s="316" t="str">
        <f t="shared" ca="1" si="82"/>
        <v/>
      </c>
      <c r="AC167" s="310" t="e">
        <f t="shared" ca="1" si="83"/>
        <v>#N/A</v>
      </c>
      <c r="AD167" s="323" t="e">
        <f t="shared" ca="1" si="84"/>
        <v>#N/A</v>
      </c>
      <c r="AE167" s="324">
        <f t="shared" ca="1" si="63"/>
        <v>1169.1182954992576</v>
      </c>
      <c r="AG167" s="306">
        <f t="shared" ca="1" si="85"/>
        <v>-9.227437283951339</v>
      </c>
      <c r="AH167" s="304">
        <f t="shared" ca="1" si="86"/>
        <v>-1.2429374534849025</v>
      </c>
    </row>
    <row r="168" spans="1:34" x14ac:dyDescent="0.2">
      <c r="A168" s="347">
        <f t="shared" ca="1" si="64"/>
        <v>0.1</v>
      </c>
      <c r="B168" s="304">
        <f t="shared" ca="1" si="65"/>
        <v>10.599999999999957</v>
      </c>
      <c r="D168" s="306">
        <f t="shared" ca="1" si="66"/>
        <v>-0.70379134823169032</v>
      </c>
      <c r="E168" s="307">
        <f t="shared" ca="1" si="67"/>
        <v>-10.767235207622004</v>
      </c>
      <c r="F168" s="304">
        <f t="shared" ca="1" si="68"/>
        <v>10.790212058995905</v>
      </c>
      <c r="G168" s="306">
        <f t="shared" ca="1" si="69"/>
        <v>23.968106614878927</v>
      </c>
      <c r="H168" s="307">
        <f t="shared" ca="1" si="70"/>
        <v>31.618314511958168</v>
      </c>
      <c r="I168" s="304">
        <f t="shared" ca="1" si="71"/>
        <v>39.676037444272424</v>
      </c>
      <c r="J168" s="306">
        <f t="shared" ca="1" si="72"/>
        <v>348.15114300817436</v>
      </c>
      <c r="K168" s="307">
        <f t="shared" ca="1" si="73"/>
        <v>1172.3339631264914</v>
      </c>
      <c r="L168" s="304">
        <f t="shared" ca="1" si="58"/>
        <v>1222.9375043221808</v>
      </c>
      <c r="M168" s="306">
        <f t="shared" ca="1" si="74"/>
        <v>0.92216624116698387</v>
      </c>
      <c r="N168" s="304">
        <f t="shared" ca="1" si="75"/>
        <v>52.836233628311405</v>
      </c>
      <c r="P168" s="310">
        <f t="shared" ca="1" si="76"/>
        <v>23</v>
      </c>
      <c r="Q168" s="304">
        <f t="shared" ca="1" si="77"/>
        <v>0</v>
      </c>
      <c r="R168" s="306">
        <f t="shared" ca="1" si="78"/>
        <v>0</v>
      </c>
      <c r="S168" s="307">
        <f t="shared" ca="1" si="79"/>
        <v>3.0819999999999994</v>
      </c>
      <c r="T168" s="304">
        <f t="shared" ca="1" si="59"/>
        <v>30.234419999999997</v>
      </c>
      <c r="U168" s="311">
        <f t="shared" ca="1" si="60"/>
        <v>0</v>
      </c>
      <c r="V168" s="306">
        <f t="shared" ca="1" si="61"/>
        <v>1.0893409737130482</v>
      </c>
      <c r="W168" s="304">
        <f t="shared" ca="1" si="62"/>
        <v>3.4991582455997126</v>
      </c>
      <c r="Y168" s="314" t="str">
        <f t="shared" ca="1" si="80"/>
        <v/>
      </c>
      <c r="Z168" s="315" t="str">
        <f t="shared" ca="1" si="81"/>
        <v/>
      </c>
      <c r="AA168" s="316" t="str">
        <f t="shared" ca="1" si="82"/>
        <v/>
      </c>
      <c r="AC168" s="310" t="e">
        <f t="shared" ca="1" si="83"/>
        <v>#N/A</v>
      </c>
      <c r="AD168" s="323" t="e">
        <f t="shared" ca="1" si="84"/>
        <v>#N/A</v>
      </c>
      <c r="AE168" s="324">
        <f t="shared" ca="1" si="63"/>
        <v>1172.3339631264914</v>
      </c>
      <c r="AG168" s="306">
        <f t="shared" ca="1" si="85"/>
        <v>-9.0917820456451857</v>
      </c>
      <c r="AH168" s="304">
        <f t="shared" ca="1" si="86"/>
        <v>-1.1881167891065765</v>
      </c>
    </row>
    <row r="169" spans="1:34" x14ac:dyDescent="0.2">
      <c r="A169" s="347">
        <f t="shared" ca="1" si="64"/>
        <v>0.1</v>
      </c>
      <c r="B169" s="304">
        <f t="shared" ca="1" si="65"/>
        <v>10.699999999999957</v>
      </c>
      <c r="D169" s="306">
        <f t="shared" ca="1" si="66"/>
        <v>-0.68586143759118989</v>
      </c>
      <c r="E169" s="307">
        <f t="shared" ca="1" si="67"/>
        <v>-10.71477662644908</v>
      </c>
      <c r="F169" s="304">
        <f t="shared" ca="1" si="68"/>
        <v>10.736705456809094</v>
      </c>
      <c r="G169" s="306">
        <f t="shared" ca="1" si="69"/>
        <v>23.899520471119807</v>
      </c>
      <c r="H169" s="307">
        <f t="shared" ca="1" si="70"/>
        <v>30.546836849313259</v>
      </c>
      <c r="I169" s="304">
        <f t="shared" ca="1" si="71"/>
        <v>38.785259058668629</v>
      </c>
      <c r="J169" s="306">
        <f t="shared" ca="1" si="72"/>
        <v>350.54452436247431</v>
      </c>
      <c r="K169" s="307">
        <f t="shared" ca="1" si="73"/>
        <v>1175.4422206945551</v>
      </c>
      <c r="L169" s="304">
        <f t="shared" ca="1" si="58"/>
        <v>1226.59931426357</v>
      </c>
      <c r="M169" s="306">
        <f t="shared" ca="1" si="74"/>
        <v>0.90688619567738382</v>
      </c>
      <c r="N169" s="304">
        <f t="shared" ca="1" si="75"/>
        <v>51.960751510989418</v>
      </c>
      <c r="P169" s="310">
        <f t="shared" ca="1" si="76"/>
        <v>23</v>
      </c>
      <c r="Q169" s="304">
        <f t="shared" ca="1" si="77"/>
        <v>0</v>
      </c>
      <c r="R169" s="306">
        <f t="shared" ca="1" si="78"/>
        <v>0</v>
      </c>
      <c r="S169" s="307">
        <f t="shared" ca="1" si="79"/>
        <v>3.0819999999999994</v>
      </c>
      <c r="T169" s="304">
        <f t="shared" ca="1" si="59"/>
        <v>30.234419999999997</v>
      </c>
      <c r="U169" s="311">
        <f t="shared" ca="1" si="60"/>
        <v>0</v>
      </c>
      <c r="V169" s="306">
        <f t="shared" ca="1" si="61"/>
        <v>1.0890012609565609</v>
      </c>
      <c r="W169" s="304">
        <f t="shared" ca="1" si="62"/>
        <v>3.3427580019259198</v>
      </c>
      <c r="Y169" s="314" t="str">
        <f t="shared" ca="1" si="80"/>
        <v/>
      </c>
      <c r="Z169" s="315" t="str">
        <f t="shared" ca="1" si="81"/>
        <v/>
      </c>
      <c r="AA169" s="316" t="str">
        <f t="shared" ca="1" si="82"/>
        <v/>
      </c>
      <c r="AC169" s="310" t="e">
        <f t="shared" ca="1" si="83"/>
        <v>#N/A</v>
      </c>
      <c r="AD169" s="323" t="e">
        <f t="shared" ca="1" si="84"/>
        <v>#N/A</v>
      </c>
      <c r="AE169" s="324">
        <f t="shared" ca="1" si="63"/>
        <v>1175.4422206945551</v>
      </c>
      <c r="AG169" s="306">
        <f t="shared" ca="1" si="85"/>
        <v>-8.9530608458215433</v>
      </c>
      <c r="AH169" s="304">
        <f t="shared" ca="1" si="86"/>
        <v>-1.1353530972095112</v>
      </c>
    </row>
    <row r="170" spans="1:34" x14ac:dyDescent="0.2">
      <c r="A170" s="347">
        <f t="shared" ca="1" si="64"/>
        <v>0.1</v>
      </c>
      <c r="B170" s="304">
        <f t="shared" ca="1" si="65"/>
        <v>10.799999999999956</v>
      </c>
      <c r="D170" s="306">
        <f t="shared" ca="1" si="66"/>
        <v>-0.66833590497160511</v>
      </c>
      <c r="E170" s="307">
        <f t="shared" ca="1" si="67"/>
        <v>-10.664224162128104</v>
      </c>
      <c r="F170" s="304">
        <f t="shared" ca="1" si="68"/>
        <v>10.685146225578341</v>
      </c>
      <c r="G170" s="306">
        <f t="shared" ca="1" si="69"/>
        <v>23.832686880622646</v>
      </c>
      <c r="H170" s="307">
        <f t="shared" ca="1" si="70"/>
        <v>29.480414433100449</v>
      </c>
      <c r="I170" s="304">
        <f t="shared" ca="1" si="71"/>
        <v>37.908993643951568</v>
      </c>
      <c r="J170" s="306">
        <f t="shared" ca="1" si="72"/>
        <v>352.93113473006144</v>
      </c>
      <c r="K170" s="307">
        <f t="shared" ca="1" si="73"/>
        <v>1178.4435832586757</v>
      </c>
      <c r="L170" s="304">
        <f t="shared" ca="1" si="58"/>
        <v>1230.1583901211243</v>
      </c>
      <c r="M170" s="306">
        <f t="shared" ca="1" si="74"/>
        <v>0.89093961226090546</v>
      </c>
      <c r="N170" s="304">
        <f t="shared" ca="1" si="75"/>
        <v>51.047079583571893</v>
      </c>
      <c r="P170" s="310">
        <f t="shared" ca="1" si="76"/>
        <v>23</v>
      </c>
      <c r="Q170" s="304">
        <f t="shared" ca="1" si="77"/>
        <v>0</v>
      </c>
      <c r="R170" s="306">
        <f t="shared" ca="1" si="78"/>
        <v>0</v>
      </c>
      <c r="S170" s="307">
        <f t="shared" ca="1" si="79"/>
        <v>3.0819999999999994</v>
      </c>
      <c r="T170" s="304">
        <f t="shared" ca="1" si="59"/>
        <v>30.234419999999997</v>
      </c>
      <c r="U170" s="311">
        <f t="shared" ca="1" si="60"/>
        <v>0</v>
      </c>
      <c r="V170" s="306">
        <f t="shared" ca="1" si="61"/>
        <v>1.08867332577423</v>
      </c>
      <c r="W170" s="304">
        <f t="shared" ca="1" si="62"/>
        <v>3.1924584566472127</v>
      </c>
      <c r="Y170" s="314" t="str">
        <f t="shared" ca="1" si="80"/>
        <v/>
      </c>
      <c r="Z170" s="315" t="str">
        <f t="shared" ca="1" si="81"/>
        <v/>
      </c>
      <c r="AA170" s="316" t="str">
        <f t="shared" ca="1" si="82"/>
        <v/>
      </c>
      <c r="AC170" s="310" t="e">
        <f t="shared" ca="1" si="83"/>
        <v>#N/A</v>
      </c>
      <c r="AD170" s="323" t="e">
        <f t="shared" ca="1" si="84"/>
        <v>#N/A</v>
      </c>
      <c r="AE170" s="324">
        <f t="shared" ca="1" si="63"/>
        <v>1178.4435832586757</v>
      </c>
      <c r="AG170" s="306">
        <f t="shared" ca="1" si="85"/>
        <v>-8.8108531834366275</v>
      </c>
      <c r="AH170" s="304">
        <f t="shared" ca="1" si="86"/>
        <v>-1.0846067494892668</v>
      </c>
    </row>
    <row r="171" spans="1:34" x14ac:dyDescent="0.2">
      <c r="A171" s="347">
        <f t="shared" ca="1" si="64"/>
        <v>0.1</v>
      </c>
      <c r="B171" s="304">
        <f t="shared" ca="1" si="65"/>
        <v>10.899999999999956</v>
      </c>
      <c r="D171" s="306">
        <f t="shared" ca="1" si="66"/>
        <v>-0.6512134649776824</v>
      </c>
      <c r="E171" s="307">
        <f t="shared" ca="1" si="67"/>
        <v>-10.615534135874816</v>
      </c>
      <c r="F171" s="304">
        <f t="shared" ca="1" si="68"/>
        <v>10.635489832014871</v>
      </c>
      <c r="G171" s="306">
        <f t="shared" ca="1" si="69"/>
        <v>23.767565534124877</v>
      </c>
      <c r="H171" s="307">
        <f t="shared" ca="1" si="70"/>
        <v>28.418861019512967</v>
      </c>
      <c r="I171" s="304">
        <f t="shared" ca="1" si="71"/>
        <v>37.047656242538665</v>
      </c>
      <c r="J171" s="306">
        <f t="shared" ca="1" si="72"/>
        <v>355.31114735079882</v>
      </c>
      <c r="K171" s="307">
        <f t="shared" ca="1" si="73"/>
        <v>1181.3385470313065</v>
      </c>
      <c r="L171" s="304">
        <f t="shared" ca="1" si="58"/>
        <v>1233.6153266451336</v>
      </c>
      <c r="M171" s="306">
        <f t="shared" ca="1" si="74"/>
        <v>0.87429172669869892</v>
      </c>
      <c r="N171" s="304">
        <f t="shared" ca="1" si="75"/>
        <v>50.093226003040684</v>
      </c>
      <c r="P171" s="310">
        <f t="shared" ca="1" si="76"/>
        <v>23</v>
      </c>
      <c r="Q171" s="304">
        <f t="shared" ca="1" si="77"/>
        <v>0</v>
      </c>
      <c r="R171" s="306">
        <f t="shared" ca="1" si="78"/>
        <v>0</v>
      </c>
      <c r="S171" s="307">
        <f t="shared" ca="1" si="79"/>
        <v>3.0819999999999994</v>
      </c>
      <c r="T171" s="304">
        <f t="shared" ca="1" si="59"/>
        <v>30.234419999999997</v>
      </c>
      <c r="U171" s="311">
        <f t="shared" ca="1" si="60"/>
        <v>0</v>
      </c>
      <c r="V171" s="306">
        <f t="shared" ca="1" si="61"/>
        <v>1.0883571039998152</v>
      </c>
      <c r="W171" s="304">
        <f t="shared" ca="1" si="62"/>
        <v>3.0481480301177002</v>
      </c>
      <c r="Y171" s="314" t="str">
        <f t="shared" ca="1" si="80"/>
        <v/>
      </c>
      <c r="Z171" s="315" t="str">
        <f t="shared" ca="1" si="81"/>
        <v/>
      </c>
      <c r="AA171" s="316" t="str">
        <f t="shared" ca="1" si="82"/>
        <v/>
      </c>
      <c r="AC171" s="310" t="e">
        <f t="shared" ca="1" si="83"/>
        <v>#N/A</v>
      </c>
      <c r="AD171" s="323" t="e">
        <f t="shared" ca="1" si="84"/>
        <v>#N/A</v>
      </c>
      <c r="AE171" s="324">
        <f t="shared" ca="1" si="63"/>
        <v>1181.3385470313065</v>
      </c>
      <c r="AG171" s="306">
        <f t="shared" ca="1" si="85"/>
        <v>-8.6647120058799256</v>
      </c>
      <c r="AH171" s="304">
        <f t="shared" ca="1" si="86"/>
        <v>-1.0358398626369933</v>
      </c>
    </row>
    <row r="172" spans="1:34" x14ac:dyDescent="0.2">
      <c r="A172" s="347">
        <f t="shared" ca="1" si="64"/>
        <v>0.1</v>
      </c>
      <c r="B172" s="304">
        <f t="shared" ca="1" si="65"/>
        <v>10.999999999999956</v>
      </c>
      <c r="D172" s="306">
        <f t="shared" ca="1" si="66"/>
        <v>-0.63449379842929254</v>
      </c>
      <c r="E172" s="307">
        <f t="shared" ca="1" si="67"/>
        <v>-10.568663778560561</v>
      </c>
      <c r="F172" s="304">
        <f t="shared" ca="1" si="68"/>
        <v>10.587692687479327</v>
      </c>
      <c r="G172" s="306">
        <f t="shared" ca="1" si="69"/>
        <v>23.704116154281948</v>
      </c>
      <c r="H172" s="307">
        <f t="shared" ca="1" si="70"/>
        <v>27.36199464165691</v>
      </c>
      <c r="I172" s="304">
        <f t="shared" ca="1" si="71"/>
        <v>36.201710918487706</v>
      </c>
      <c r="J172" s="306">
        <f t="shared" ca="1" si="72"/>
        <v>357.68473143521913</v>
      </c>
      <c r="K172" s="307">
        <f t="shared" ca="1" si="73"/>
        <v>1184.1275898143649</v>
      </c>
      <c r="L172" s="304">
        <f t="shared" ca="1" si="58"/>
        <v>1236.9707013755265</v>
      </c>
      <c r="M172" s="306">
        <f t="shared" ca="1" si="74"/>
        <v>0.85690628411137537</v>
      </c>
      <c r="N172" s="304">
        <f t="shared" ca="1" si="75"/>
        <v>49.097113517820041</v>
      </c>
      <c r="P172" s="310">
        <f t="shared" ca="1" si="76"/>
        <v>23</v>
      </c>
      <c r="Q172" s="304">
        <f t="shared" ca="1" si="77"/>
        <v>0</v>
      </c>
      <c r="R172" s="306">
        <f t="shared" ca="1" si="78"/>
        <v>0</v>
      </c>
      <c r="S172" s="307">
        <f t="shared" ca="1" si="79"/>
        <v>3.0819999999999994</v>
      </c>
      <c r="T172" s="304">
        <f t="shared" ca="1" si="59"/>
        <v>30.234419999999997</v>
      </c>
      <c r="U172" s="311">
        <f t="shared" ca="1" si="60"/>
        <v>0</v>
      </c>
      <c r="V172" s="306">
        <f t="shared" ca="1" si="61"/>
        <v>1.0880525338961757</v>
      </c>
      <c r="W172" s="304">
        <f t="shared" ca="1" si="62"/>
        <v>2.9097201272013935</v>
      </c>
      <c r="Y172" s="314" t="str">
        <f t="shared" ca="1" si="80"/>
        <v/>
      </c>
      <c r="Z172" s="315" t="str">
        <f t="shared" ca="1" si="81"/>
        <v/>
      </c>
      <c r="AA172" s="316" t="str">
        <f t="shared" ca="1" si="82"/>
        <v/>
      </c>
      <c r="AC172" s="310">
        <f t="shared" ca="1" si="83"/>
        <v>10.999999999999956</v>
      </c>
      <c r="AD172" s="323">
        <f t="shared" ca="1" si="84"/>
        <v>357.68473143521913</v>
      </c>
      <c r="AE172" s="324">
        <f t="shared" ca="1" si="63"/>
        <v>1184.1275898143649</v>
      </c>
      <c r="AG172" s="306">
        <f t="shared" ca="1" si="85"/>
        <v>-8.5141623522692989</v>
      </c>
      <c r="AH172" s="304">
        <f t="shared" ca="1" si="86"/>
        <v>-0.98901623300379649</v>
      </c>
    </row>
    <row r="173" spans="1:34" x14ac:dyDescent="0.2">
      <c r="A173" s="347">
        <f t="shared" ca="1" si="64"/>
        <v>0.1</v>
      </c>
      <c r="B173" s="304">
        <f t="shared" ca="1" si="65"/>
        <v>11.099999999999955</v>
      </c>
      <c r="D173" s="306">
        <f t="shared" ca="1" si="66"/>
        <v>-0.61817758603540263</v>
      </c>
      <c r="E173" s="307">
        <f t="shared" ca="1" si="67"/>
        <v>-10.523571081351525</v>
      </c>
      <c r="F173" s="304">
        <f t="shared" ca="1" si="68"/>
        <v>10.541711997210635</v>
      </c>
      <c r="G173" s="306">
        <f t="shared" ca="1" si="69"/>
        <v>23.642298395678409</v>
      </c>
      <c r="H173" s="307">
        <f t="shared" ca="1" si="70"/>
        <v>26.309637533521759</v>
      </c>
      <c r="I173" s="304">
        <f t="shared" ca="1" si="71"/>
        <v>35.371673703340569</v>
      </c>
      <c r="J173" s="306">
        <f t="shared" ca="1" si="72"/>
        <v>360.05205216271713</v>
      </c>
      <c r="K173" s="307">
        <f t="shared" ca="1" si="73"/>
        <v>1186.8111714231238</v>
      </c>
      <c r="L173" s="304">
        <f t="shared" ca="1" si="58"/>
        <v>1240.225075089724</v>
      </c>
      <c r="M173" s="306">
        <f t="shared" ca="1" si="74"/>
        <v>0.83874561103149692</v>
      </c>
      <c r="N173" s="304">
        <f t="shared" ca="1" si="75"/>
        <v>48.056583597226158</v>
      </c>
      <c r="P173" s="310">
        <f t="shared" ca="1" si="76"/>
        <v>23</v>
      </c>
      <c r="Q173" s="304">
        <f t="shared" ca="1" si="77"/>
        <v>0</v>
      </c>
      <c r="R173" s="306">
        <f t="shared" ca="1" si="78"/>
        <v>0</v>
      </c>
      <c r="S173" s="307">
        <f t="shared" ca="1" si="79"/>
        <v>3.0819999999999994</v>
      </c>
      <c r="T173" s="304">
        <f t="shared" ca="1" si="59"/>
        <v>30.234419999999997</v>
      </c>
      <c r="U173" s="311">
        <f t="shared" ca="1" si="60"/>
        <v>0</v>
      </c>
      <c r="V173" s="306">
        <f t="shared" ca="1" si="61"/>
        <v>1.0877595561002331</v>
      </c>
      <c r="W173" s="304">
        <f t="shared" ca="1" si="62"/>
        <v>2.7770729535551899</v>
      </c>
      <c r="Y173" s="314" t="str">
        <f t="shared" ca="1" si="80"/>
        <v/>
      </c>
      <c r="Z173" s="315" t="str">
        <f t="shared" ca="1" si="81"/>
        <v/>
      </c>
      <c r="AA173" s="316" t="str">
        <f t="shared" ca="1" si="82"/>
        <v/>
      </c>
      <c r="AC173" s="310" t="e">
        <f t="shared" ca="1" si="83"/>
        <v>#N/A</v>
      </c>
      <c r="AD173" s="323" t="e">
        <f t="shared" ca="1" si="84"/>
        <v>#N/A</v>
      </c>
      <c r="AE173" s="324">
        <f t="shared" ca="1" si="63"/>
        <v>1186.8111714231238</v>
      </c>
      <c r="AG173" s="306">
        <f t="shared" ca="1" si="85"/>
        <v>-8.3587002151287741</v>
      </c>
      <c r="AH173" s="304">
        <f t="shared" ca="1" si="86"/>
        <v>-0.94410127423796042</v>
      </c>
    </row>
    <row r="174" spans="1:34" x14ac:dyDescent="0.2">
      <c r="A174" s="347">
        <f t="shared" ca="1" si="64"/>
        <v>0.1</v>
      </c>
      <c r="B174" s="304">
        <f t="shared" ca="1" si="65"/>
        <v>11.199999999999955</v>
      </c>
      <c r="D174" s="306">
        <f t="shared" ca="1" si="66"/>
        <v>-0.60226654398717439</v>
      </c>
      <c r="E174" s="307">
        <f t="shared" ca="1" si="67"/>
        <v>-10.480214638428123</v>
      </c>
      <c r="F174" s="304">
        <f t="shared" ca="1" si="68"/>
        <v>10.497505601690783</v>
      </c>
      <c r="G174" s="306">
        <f t="shared" ca="1" si="69"/>
        <v>23.582071741279691</v>
      </c>
      <c r="H174" s="307">
        <f t="shared" ca="1" si="70"/>
        <v>25.261616069678947</v>
      </c>
      <c r="I174" s="304">
        <f t="shared" ca="1" si="71"/>
        <v>34.558115603468941</v>
      </c>
      <c r="J174" s="306">
        <f t="shared" ca="1" si="72"/>
        <v>362.41327066956501</v>
      </c>
      <c r="K174" s="307">
        <f t="shared" ca="1" si="73"/>
        <v>1189.3897341032839</v>
      </c>
      <c r="L174" s="304">
        <f t="shared" ca="1" si="58"/>
        <v>1243.378992241582</v>
      </c>
      <c r="M174" s="306">
        <f t="shared" ca="1" si="74"/>
        <v>0.81977072832833542</v>
      </c>
      <c r="N174" s="304">
        <f t="shared" ca="1" si="75"/>
        <v>46.969402901579215</v>
      </c>
      <c r="P174" s="310">
        <f t="shared" ca="1" si="76"/>
        <v>23</v>
      </c>
      <c r="Q174" s="304">
        <f t="shared" ca="1" si="77"/>
        <v>0</v>
      </c>
      <c r="R174" s="306">
        <f t="shared" ca="1" si="78"/>
        <v>0</v>
      </c>
      <c r="S174" s="307">
        <f t="shared" ca="1" si="79"/>
        <v>3.0819999999999994</v>
      </c>
      <c r="T174" s="304">
        <f t="shared" ca="1" si="59"/>
        <v>30.234419999999997</v>
      </c>
      <c r="U174" s="311">
        <f t="shared" ca="1" si="60"/>
        <v>0</v>
      </c>
      <c r="V174" s="306">
        <f t="shared" ca="1" si="61"/>
        <v>1.0874781135691183</v>
      </c>
      <c r="W174" s="304">
        <f t="shared" ca="1" si="62"/>
        <v>2.6501093397354394</v>
      </c>
      <c r="Y174" s="314" t="str">
        <f t="shared" ca="1" si="80"/>
        <v/>
      </c>
      <c r="Z174" s="315" t="str">
        <f t="shared" ca="1" si="81"/>
        <v/>
      </c>
      <c r="AA174" s="316" t="str">
        <f t="shared" ca="1" si="82"/>
        <v/>
      </c>
      <c r="AC174" s="310" t="e">
        <f t="shared" ca="1" si="83"/>
        <v>#N/A</v>
      </c>
      <c r="AD174" s="323" t="e">
        <f t="shared" ca="1" si="84"/>
        <v>#N/A</v>
      </c>
      <c r="AE174" s="324">
        <f t="shared" ca="1" si="63"/>
        <v>1189.3897341032839</v>
      </c>
      <c r="AG174" s="306">
        <f t="shared" ca="1" si="85"/>
        <v>-8.1977917185707341</v>
      </c>
      <c r="AH174" s="304">
        <f t="shared" ca="1" si="86"/>
        <v>-0.90106195767527264</v>
      </c>
    </row>
    <row r="175" spans="1:34" x14ac:dyDescent="0.2">
      <c r="A175" s="347">
        <f t="shared" ca="1" si="64"/>
        <v>0.1</v>
      </c>
      <c r="B175" s="304">
        <f t="shared" ca="1" si="65"/>
        <v>11.299999999999955</v>
      </c>
      <c r="D175" s="306">
        <f t="shared" ca="1" si="66"/>
        <v>-0.58676346081300246</v>
      </c>
      <c r="E175" s="307">
        <f t="shared" ca="1" si="67"/>
        <v>-10.43855348051663</v>
      </c>
      <c r="F175" s="304">
        <f t="shared" ca="1" si="68"/>
        <v>10.455031808873233</v>
      </c>
      <c r="G175" s="306">
        <f t="shared" ca="1" si="69"/>
        <v>23.523395395198392</v>
      </c>
      <c r="H175" s="307">
        <f t="shared" ca="1" si="70"/>
        <v>24.217760721627283</v>
      </c>
      <c r="I175" s="304">
        <f t="shared" ca="1" si="71"/>
        <v>33.761665617810301</v>
      </c>
      <c r="J175" s="306">
        <f t="shared" ca="1" si="72"/>
        <v>364.76854402638889</v>
      </c>
      <c r="K175" s="307">
        <f t="shared" ca="1" si="73"/>
        <v>1191.8637029428492</v>
      </c>
      <c r="L175" s="304">
        <f t="shared" ca="1" si="58"/>
        <v>1246.4329813928111</v>
      </c>
      <c r="M175" s="306">
        <f t="shared" ca="1" si="74"/>
        <v>0.79994151398557012</v>
      </c>
      <c r="N175" s="304">
        <f t="shared" ca="1" si="75"/>
        <v>45.833272608678485</v>
      </c>
      <c r="P175" s="310">
        <f t="shared" ca="1" si="76"/>
        <v>23</v>
      </c>
      <c r="Q175" s="304">
        <f t="shared" ca="1" si="77"/>
        <v>0</v>
      </c>
      <c r="R175" s="306">
        <f t="shared" ca="1" si="78"/>
        <v>0</v>
      </c>
      <c r="S175" s="307">
        <f t="shared" ca="1" si="79"/>
        <v>3.0819999999999994</v>
      </c>
      <c r="T175" s="304">
        <f t="shared" ca="1" si="59"/>
        <v>30.234419999999997</v>
      </c>
      <c r="U175" s="311">
        <f t="shared" ca="1" si="60"/>
        <v>0</v>
      </c>
      <c r="V175" s="306">
        <f t="shared" ca="1" si="61"/>
        <v>1.0872081515273015</v>
      </c>
      <c r="W175" s="304">
        <f t="shared" ca="1" si="62"/>
        <v>2.5287365724778632</v>
      </c>
      <c r="Y175" s="314" t="str">
        <f t="shared" ca="1" si="80"/>
        <v/>
      </c>
      <c r="Z175" s="315" t="str">
        <f t="shared" ca="1" si="81"/>
        <v/>
      </c>
      <c r="AA175" s="316" t="str">
        <f t="shared" ca="1" si="82"/>
        <v/>
      </c>
      <c r="AC175" s="310" t="e">
        <f t="shared" ca="1" si="83"/>
        <v>#N/A</v>
      </c>
      <c r="AD175" s="323" t="e">
        <f t="shared" ca="1" si="84"/>
        <v>#N/A</v>
      </c>
      <c r="AE175" s="324">
        <f t="shared" ca="1" si="63"/>
        <v>1191.8637029428492</v>
      </c>
      <c r="AG175" s="306">
        <f t="shared" ca="1" si="85"/>
        <v>-8.0308727350809939</v>
      </c>
      <c r="AH175" s="304">
        <f t="shared" ca="1" si="86"/>
        <v>-0.85986675526782608</v>
      </c>
    </row>
    <row r="176" spans="1:34" x14ac:dyDescent="0.2">
      <c r="A176" s="347">
        <f t="shared" ca="1" si="64"/>
        <v>0.1</v>
      </c>
      <c r="B176" s="304">
        <f t="shared" ca="1" si="65"/>
        <v>11.399999999999954</v>
      </c>
      <c r="D176" s="306">
        <f t="shared" ca="1" si="66"/>
        <v>-0.57167223462096528</v>
      </c>
      <c r="E176" s="307">
        <f t="shared" ca="1" si="67"/>
        <v>-10.398546897956512</v>
      </c>
      <c r="F176" s="304">
        <f t="shared" ca="1" si="68"/>
        <v>10.414249215994284</v>
      </c>
      <c r="G176" s="306">
        <f t="shared" ca="1" si="69"/>
        <v>23.466228171736297</v>
      </c>
      <c r="H176" s="307">
        <f t="shared" ca="1" si="70"/>
        <v>23.177906031831633</v>
      </c>
      <c r="I176" s="304">
        <f t="shared" ca="1" si="71"/>
        <v>32.983013698393414</v>
      </c>
      <c r="J176" s="306">
        <f t="shared" ca="1" si="72"/>
        <v>367.1180252047356</v>
      </c>
      <c r="K176" s="307">
        <f t="shared" ca="1" si="73"/>
        <v>1194.2334862805221</v>
      </c>
      <c r="L176" s="304">
        <f t="shared" ca="1" si="58"/>
        <v>1249.3875556383434</v>
      </c>
      <c r="M176" s="306">
        <f t="shared" ca="1" si="74"/>
        <v>0.77921692597549408</v>
      </c>
      <c r="N176" s="304">
        <f t="shared" ca="1" si="75"/>
        <v>44.645841183553699</v>
      </c>
      <c r="P176" s="310">
        <f t="shared" ca="1" si="76"/>
        <v>23</v>
      </c>
      <c r="Q176" s="304">
        <f t="shared" ca="1" si="77"/>
        <v>0</v>
      </c>
      <c r="R176" s="306">
        <f t="shared" ca="1" si="78"/>
        <v>0</v>
      </c>
      <c r="S176" s="307">
        <f t="shared" ca="1" si="79"/>
        <v>3.0819999999999994</v>
      </c>
      <c r="T176" s="304">
        <f t="shared" ca="1" si="59"/>
        <v>30.234419999999997</v>
      </c>
      <c r="U176" s="311">
        <f t="shared" ca="1" si="60"/>
        <v>0</v>
      </c>
      <c r="V176" s="306">
        <f t="shared" ca="1" si="61"/>
        <v>1.0869496174145079</v>
      </c>
      <c r="W176" s="304">
        <f t="shared" ca="1" si="62"/>
        <v>2.4128662325080978</v>
      </c>
      <c r="Y176" s="314" t="str">
        <f t="shared" ca="1" si="80"/>
        <v/>
      </c>
      <c r="Z176" s="315" t="str">
        <f t="shared" ca="1" si="81"/>
        <v/>
      </c>
      <c r="AA176" s="316" t="str">
        <f t="shared" ca="1" si="82"/>
        <v/>
      </c>
      <c r="AC176" s="310" t="e">
        <f t="shared" ca="1" si="83"/>
        <v>#N/A</v>
      </c>
      <c r="AD176" s="323" t="e">
        <f t="shared" ca="1" si="84"/>
        <v>#N/A</v>
      </c>
      <c r="AE176" s="324">
        <f t="shared" ca="1" si="63"/>
        <v>1194.2334862805221</v>
      </c>
      <c r="AG176" s="306">
        <f t="shared" ca="1" si="85"/>
        <v>-7.8573490905861672</v>
      </c>
      <c r="AH176" s="304">
        <f t="shared" ca="1" si="86"/>
        <v>-0.82048558484031919</v>
      </c>
    </row>
    <row r="177" spans="1:34" x14ac:dyDescent="0.2">
      <c r="A177" s="347">
        <f t="shared" ca="1" si="64"/>
        <v>0.1</v>
      </c>
      <c r="B177" s="304">
        <f t="shared" ca="1" si="65"/>
        <v>11.499999999999954</v>
      </c>
      <c r="D177" s="306">
        <f t="shared" ca="1" si="66"/>
        <v>-0.55699790959039075</v>
      </c>
      <c r="E177" s="307">
        <f t="shared" ca="1" si="67"/>
        <v>-10.36015425205667</v>
      </c>
      <c r="F177" s="304">
        <f t="shared" ca="1" si="68"/>
        <v>10.375116519716585</v>
      </c>
      <c r="G177" s="306">
        <f t="shared" ca="1" si="69"/>
        <v>23.410528380777258</v>
      </c>
      <c r="H177" s="307">
        <f t="shared" ca="1" si="70"/>
        <v>22.141890606625964</v>
      </c>
      <c r="I177" s="304">
        <f t="shared" ca="1" si="71"/>
        <v>32.22291356632681</v>
      </c>
      <c r="J177" s="306">
        <f t="shared" ca="1" si="72"/>
        <v>369.46186303236129</v>
      </c>
      <c r="K177" s="307">
        <f t="shared" ca="1" si="73"/>
        <v>1196.4994761124451</v>
      </c>
      <c r="L177" s="304">
        <f t="shared" ca="1" si="58"/>
        <v>1252.2432130272055</v>
      </c>
      <c r="M177" s="306">
        <f t="shared" ca="1" si="74"/>
        <v>0.75755529667967214</v>
      </c>
      <c r="N177" s="304">
        <f t="shared" ca="1" si="75"/>
        <v>43.404721247526162</v>
      </c>
      <c r="P177" s="310">
        <f t="shared" ca="1" si="76"/>
        <v>23</v>
      </c>
      <c r="Q177" s="304">
        <f t="shared" ca="1" si="77"/>
        <v>0</v>
      </c>
      <c r="R177" s="306">
        <f t="shared" ca="1" si="78"/>
        <v>0</v>
      </c>
      <c r="S177" s="307">
        <f t="shared" ca="1" si="79"/>
        <v>3.0819999999999994</v>
      </c>
      <c r="T177" s="304">
        <f t="shared" ca="1" si="59"/>
        <v>30.234419999999997</v>
      </c>
      <c r="U177" s="311">
        <f t="shared" ca="1" si="60"/>
        <v>0</v>
      </c>
      <c r="V177" s="306">
        <f t="shared" ca="1" si="61"/>
        <v>1.0867024608342017</v>
      </c>
      <c r="W177" s="304">
        <f t="shared" ca="1" si="62"/>
        <v>2.3024140382435569</v>
      </c>
      <c r="Y177" s="314" t="str">
        <f t="shared" ca="1" si="80"/>
        <v/>
      </c>
      <c r="Z177" s="315" t="str">
        <f t="shared" ca="1" si="81"/>
        <v/>
      </c>
      <c r="AA177" s="316" t="str">
        <f t="shared" ca="1" si="82"/>
        <v/>
      </c>
      <c r="AC177" s="310" t="e">
        <f t="shared" ca="1" si="83"/>
        <v>#N/A</v>
      </c>
      <c r="AD177" s="323" t="e">
        <f t="shared" ca="1" si="84"/>
        <v>#N/A</v>
      </c>
      <c r="AE177" s="324">
        <f t="shared" ca="1" si="63"/>
        <v>1196.4994761124451</v>
      </c>
      <c r="AG177" s="306">
        <f t="shared" ca="1" si="85"/>
        <v>-7.6765975384296619</v>
      </c>
      <c r="AH177" s="304">
        <f t="shared" ca="1" si="86"/>
        <v>-0.7828897574653142</v>
      </c>
    </row>
    <row r="178" spans="1:34" x14ac:dyDescent="0.2">
      <c r="A178" s="347">
        <f t="shared" ca="1" si="64"/>
        <v>0.1</v>
      </c>
      <c r="B178" s="304">
        <f t="shared" ca="1" si="65"/>
        <v>11.599999999999953</v>
      </c>
      <c r="D178" s="306">
        <f t="shared" ca="1" si="66"/>
        <v>-0.54274671025936194</v>
      </c>
      <c r="E178" s="307">
        <f t="shared" ca="1" si="67"/>
        <v>-10.323334773577201</v>
      </c>
      <c r="F178" s="304">
        <f t="shared" ca="1" si="68"/>
        <v>10.337592313437671</v>
      </c>
      <c r="G178" s="306">
        <f t="shared" ca="1" si="69"/>
        <v>23.356253709751321</v>
      </c>
      <c r="H178" s="307">
        <f t="shared" ca="1" si="70"/>
        <v>21.109557129268243</v>
      </c>
      <c r="I178" s="304">
        <f t="shared" ca="1" si="71"/>
        <v>31.48218527275564</v>
      </c>
      <c r="J178" s="306">
        <f t="shared" ca="1" si="72"/>
        <v>371.80020213688772</v>
      </c>
      <c r="K178" s="307">
        <f t="shared" ca="1" si="73"/>
        <v>1198.6620484992397</v>
      </c>
      <c r="L178" s="304">
        <f t="shared" ca="1" si="58"/>
        <v>1255.0004369805711</v>
      </c>
      <c r="M178" s="306">
        <f t="shared" ca="1" si="74"/>
        <v>0.7349147113720087</v>
      </c>
      <c r="N178" s="304">
        <f t="shared" ca="1" si="75"/>
        <v>42.107511263691144</v>
      </c>
      <c r="P178" s="310">
        <f t="shared" ca="1" si="76"/>
        <v>23</v>
      </c>
      <c r="Q178" s="304">
        <f t="shared" ca="1" si="77"/>
        <v>0</v>
      </c>
      <c r="R178" s="306">
        <f t="shared" ca="1" si="78"/>
        <v>0</v>
      </c>
      <c r="S178" s="307">
        <f t="shared" ca="1" si="79"/>
        <v>3.0819999999999994</v>
      </c>
      <c r="T178" s="304">
        <f t="shared" ca="1" si="59"/>
        <v>30.234419999999997</v>
      </c>
      <c r="U178" s="311">
        <f t="shared" ca="1" si="60"/>
        <v>0</v>
      </c>
      <c r="V178" s="306">
        <f t="shared" ca="1" si="61"/>
        <v>1.0864666335024178</v>
      </c>
      <c r="W178" s="304">
        <f t="shared" ca="1" si="62"/>
        <v>2.1972996947471604</v>
      </c>
      <c r="Y178" s="314" t="str">
        <f t="shared" ca="1" si="80"/>
        <v/>
      </c>
      <c r="Z178" s="315" t="str">
        <f t="shared" ca="1" si="81"/>
        <v/>
      </c>
      <c r="AA178" s="316" t="str">
        <f t="shared" ca="1" si="82"/>
        <v/>
      </c>
      <c r="AC178" s="310" t="e">
        <f t="shared" ca="1" si="83"/>
        <v>#N/A</v>
      </c>
      <c r="AD178" s="323" t="e">
        <f t="shared" ca="1" si="84"/>
        <v>#N/A</v>
      </c>
      <c r="AE178" s="324">
        <f t="shared" ca="1" si="63"/>
        <v>1198.6620484992397</v>
      </c>
      <c r="AG178" s="306">
        <f t="shared" ca="1" si="85"/>
        <v>-7.4879677164999832</v>
      </c>
      <c r="AH178" s="304">
        <f t="shared" ca="1" si="86"/>
        <v>-0.74705192675001864</v>
      </c>
    </row>
    <row r="179" spans="1:34" x14ac:dyDescent="0.2">
      <c r="A179" s="347">
        <f t="shared" ca="1" si="64"/>
        <v>0.1</v>
      </c>
      <c r="B179" s="304">
        <f t="shared" ca="1" si="65"/>
        <v>11.699999999999953</v>
      </c>
      <c r="D179" s="306">
        <f t="shared" ca="1" si="66"/>
        <v>-0.5289260717862162</v>
      </c>
      <c r="E179" s="307">
        <f t="shared" ca="1" si="67"/>
        <v>-10.28804734733075</v>
      </c>
      <c r="F179" s="304">
        <f t="shared" ca="1" si="68"/>
        <v>10.301634870753984</v>
      </c>
      <c r="G179" s="306">
        <f t="shared" ca="1" si="69"/>
        <v>23.303361102572701</v>
      </c>
      <c r="H179" s="307">
        <f t="shared" ca="1" si="70"/>
        <v>20.080752394535168</v>
      </c>
      <c r="I179" s="304">
        <f t="shared" ca="1" si="71"/>
        <v>30.761717367655667</v>
      </c>
      <c r="J179" s="306">
        <f t="shared" ca="1" si="72"/>
        <v>374.13318287750394</v>
      </c>
      <c r="K179" s="307">
        <f t="shared" ca="1" si="73"/>
        <v>1200.7215639754299</v>
      </c>
      <c r="L179" s="304">
        <f t="shared" ca="1" si="58"/>
        <v>1257.6596967087935</v>
      </c>
      <c r="M179" s="306">
        <f t="shared" ca="1" si="74"/>
        <v>0.7112534840591217</v>
      </c>
      <c r="N179" s="304">
        <f t="shared" ca="1" si="75"/>
        <v>40.751822800563048</v>
      </c>
      <c r="P179" s="310">
        <f t="shared" ca="1" si="76"/>
        <v>23</v>
      </c>
      <c r="Q179" s="304">
        <f t="shared" ca="1" si="77"/>
        <v>0</v>
      </c>
      <c r="R179" s="306">
        <f t="shared" ca="1" si="78"/>
        <v>0</v>
      </c>
      <c r="S179" s="307">
        <f t="shared" ca="1" si="79"/>
        <v>3.0819999999999994</v>
      </c>
      <c r="T179" s="304">
        <f t="shared" ca="1" si="59"/>
        <v>30.234419999999997</v>
      </c>
      <c r="U179" s="311">
        <f t="shared" ca="1" si="60"/>
        <v>0</v>
      </c>
      <c r="V179" s="306">
        <f t="shared" ca="1" si="61"/>
        <v>1.0862420891966955</v>
      </c>
      <c r="W179" s="304">
        <f t="shared" ca="1" si="62"/>
        <v>2.0974467472898963</v>
      </c>
      <c r="Y179" s="314" t="str">
        <f t="shared" ca="1" si="80"/>
        <v/>
      </c>
      <c r="Z179" s="315" t="str">
        <f t="shared" ca="1" si="81"/>
        <v/>
      </c>
      <c r="AA179" s="316" t="str">
        <f t="shared" ca="1" si="82"/>
        <v/>
      </c>
      <c r="AC179" s="310" t="e">
        <f t="shared" ca="1" si="83"/>
        <v>#N/A</v>
      </c>
      <c r="AD179" s="323" t="e">
        <f t="shared" ca="1" si="84"/>
        <v>#N/A</v>
      </c>
      <c r="AE179" s="324">
        <f t="shared" ca="1" si="63"/>
        <v>1200.7215639754299</v>
      </c>
      <c r="AG179" s="306">
        <f t="shared" ca="1" si="85"/>
        <v>-7.2907853366859143</v>
      </c>
      <c r="AH179" s="304">
        <f t="shared" ca="1" si="86"/>
        <v>-0.71294603982711247</v>
      </c>
    </row>
    <row r="180" spans="1:34" x14ac:dyDescent="0.2">
      <c r="A180" s="347">
        <f t="shared" ca="1" si="64"/>
        <v>0.1</v>
      </c>
      <c r="B180" s="304">
        <f t="shared" ca="1" si="65"/>
        <v>11.799999999999953</v>
      </c>
      <c r="D180" s="306">
        <f t="shared" ca="1" si="66"/>
        <v>-0.51554466394052767</v>
      </c>
      <c r="E180" s="307">
        <f t="shared" ca="1" si="67"/>
        <v>-10.254250282152245</v>
      </c>
      <c r="F180" s="304">
        <f t="shared" ca="1" si="68"/>
        <v>10.267201914325877</v>
      </c>
      <c r="G180" s="306">
        <f t="shared" ca="1" si="69"/>
        <v>23.25180663617865</v>
      </c>
      <c r="H180" s="307">
        <f t="shared" ca="1" si="70"/>
        <v>19.055327366319943</v>
      </c>
      <c r="I180" s="304">
        <f t="shared" ca="1" si="71"/>
        <v>30.062468509486429</v>
      </c>
      <c r="J180" s="306">
        <f t="shared" ca="1" si="72"/>
        <v>376.46094126444149</v>
      </c>
      <c r="K180" s="307">
        <f t="shared" ca="1" si="73"/>
        <v>1202.6783679634727</v>
      </c>
      <c r="L180" s="304">
        <f t="shared" ca="1" si="58"/>
        <v>1260.2214476293409</v>
      </c>
      <c r="M180" s="306">
        <f t="shared" ca="1" si="74"/>
        <v>0.68653074426670724</v>
      </c>
      <c r="N180" s="304">
        <f t="shared" ca="1" si="75"/>
        <v>39.335314152457563</v>
      </c>
      <c r="P180" s="310">
        <f t="shared" ca="1" si="76"/>
        <v>23</v>
      </c>
      <c r="Q180" s="304">
        <f t="shared" ca="1" si="77"/>
        <v>0</v>
      </c>
      <c r="R180" s="306">
        <f t="shared" ca="1" si="78"/>
        <v>0</v>
      </c>
      <c r="S180" s="307">
        <f t="shared" ca="1" si="79"/>
        <v>3.0819999999999994</v>
      </c>
      <c r="T180" s="304">
        <f t="shared" ca="1" si="59"/>
        <v>30.234419999999997</v>
      </c>
      <c r="U180" s="311">
        <f t="shared" ca="1" si="60"/>
        <v>0</v>
      </c>
      <c r="V180" s="306">
        <f t="shared" ca="1" si="61"/>
        <v>1.0860287837048617</v>
      </c>
      <c r="W180" s="304">
        <f t="shared" ca="1" si="62"/>
        <v>2.0027824388728548</v>
      </c>
      <c r="Y180" s="314" t="str">
        <f t="shared" ca="1" si="80"/>
        <v/>
      </c>
      <c r="Z180" s="315" t="str">
        <f t="shared" ca="1" si="81"/>
        <v/>
      </c>
      <c r="AA180" s="316" t="str">
        <f t="shared" ca="1" si="82"/>
        <v/>
      </c>
      <c r="AC180" s="310" t="e">
        <f t="shared" ca="1" si="83"/>
        <v>#N/A</v>
      </c>
      <c r="AD180" s="323" t="e">
        <f t="shared" ca="1" si="84"/>
        <v>#N/A</v>
      </c>
      <c r="AE180" s="324">
        <f t="shared" ca="1" si="63"/>
        <v>1202.6783679634727</v>
      </c>
      <c r="AG180" s="306">
        <f t="shared" ca="1" si="85"/>
        <v>-7.0843568898055427</v>
      </c>
      <c r="AH180" s="304">
        <f t="shared" ca="1" si="86"/>
        <v>-0.68054728984097879</v>
      </c>
    </row>
    <row r="181" spans="1:34" x14ac:dyDescent="0.2">
      <c r="A181" s="347">
        <f t="shared" ca="1" si="64"/>
        <v>0.1</v>
      </c>
      <c r="B181" s="304">
        <f t="shared" ca="1" si="65"/>
        <v>11.899999999999952</v>
      </c>
      <c r="D181" s="306">
        <f t="shared" ca="1" si="66"/>
        <v>-0.50261240610755675</v>
      </c>
      <c r="E181" s="307">
        <f t="shared" ca="1" si="67"/>
        <v>-10.221901065866049</v>
      </c>
      <c r="F181" s="304">
        <f t="shared" ca="1" si="68"/>
        <v>10.234250369769478</v>
      </c>
      <c r="G181" s="306">
        <f t="shared" ca="1" si="69"/>
        <v>23.201545395567894</v>
      </c>
      <c r="H181" s="307">
        <f t="shared" ca="1" si="70"/>
        <v>18.033137259733337</v>
      </c>
      <c r="I181" s="304">
        <f t="shared" ca="1" si="71"/>
        <v>29.385468316346099</v>
      </c>
      <c r="J181" s="306">
        <f t="shared" ca="1" si="72"/>
        <v>378.78360886602883</v>
      </c>
      <c r="K181" s="307">
        <f t="shared" ca="1" si="73"/>
        <v>1204.5327911947754</v>
      </c>
      <c r="L181" s="304">
        <f t="shared" ca="1" si="58"/>
        <v>1262.6861317877256</v>
      </c>
      <c r="M181" s="306">
        <f t="shared" ca="1" si="74"/>
        <v>0.66070714791317486</v>
      </c>
      <c r="N181" s="304">
        <f t="shared" ca="1" si="75"/>
        <v>37.855731069550735</v>
      </c>
      <c r="P181" s="310">
        <f t="shared" ca="1" si="76"/>
        <v>23</v>
      </c>
      <c r="Q181" s="304">
        <f t="shared" ca="1" si="77"/>
        <v>0</v>
      </c>
      <c r="R181" s="306">
        <f t="shared" ca="1" si="78"/>
        <v>0</v>
      </c>
      <c r="S181" s="307">
        <f t="shared" ca="1" si="79"/>
        <v>3.0819999999999994</v>
      </c>
      <c r="T181" s="304">
        <f t="shared" ca="1" si="59"/>
        <v>30.234419999999997</v>
      </c>
      <c r="U181" s="311">
        <f t="shared" ca="1" si="60"/>
        <v>0</v>
      </c>
      <c r="V181" s="306">
        <f t="shared" ca="1" si="61"/>
        <v>1.0858266747733933</v>
      </c>
      <c r="W181" s="304">
        <f t="shared" ca="1" si="62"/>
        <v>1.9132375710507206</v>
      </c>
      <c r="Y181" s="314" t="str">
        <f t="shared" ca="1" si="80"/>
        <v/>
      </c>
      <c r="Z181" s="315" t="str">
        <f t="shared" ca="1" si="81"/>
        <v/>
      </c>
      <c r="AA181" s="316" t="str">
        <f t="shared" ca="1" si="82"/>
        <v/>
      </c>
      <c r="AC181" s="310" t="e">
        <f t="shared" ca="1" si="83"/>
        <v>#N/A</v>
      </c>
      <c r="AD181" s="323" t="e">
        <f t="shared" ca="1" si="84"/>
        <v>#N/A</v>
      </c>
      <c r="AE181" s="324">
        <f t="shared" ca="1" si="63"/>
        <v>1204.5327911947754</v>
      </c>
      <c r="AG181" s="306">
        <f t="shared" ca="1" si="85"/>
        <v>-6.8679761786966074</v>
      </c>
      <c r="AH181" s="304">
        <f t="shared" ca="1" si="86"/>
        <v>-0.64983206971864216</v>
      </c>
    </row>
    <row r="182" spans="1:34" x14ac:dyDescent="0.2">
      <c r="A182" s="347">
        <f t="shared" ca="1" si="64"/>
        <v>0.1</v>
      </c>
      <c r="B182" s="304">
        <f t="shared" ca="1" si="65"/>
        <v>11.999999999999952</v>
      </c>
      <c r="D182" s="306">
        <f t="shared" ca="1" si="66"/>
        <v>-0.49014047008131523</v>
      </c>
      <c r="E182" s="307">
        <f t="shared" ca="1" si="67"/>
        <v>-10.190956105415935</v>
      </c>
      <c r="F182" s="304">
        <f t="shared" ca="1" si="68"/>
        <v>10.202736104738076</v>
      </c>
      <c r="G182" s="306">
        <f t="shared" ca="1" si="69"/>
        <v>23.152531348559762</v>
      </c>
      <c r="H182" s="307">
        <f t="shared" ca="1" si="70"/>
        <v>17.014041649191743</v>
      </c>
      <c r="I182" s="304">
        <f t="shared" ca="1" si="71"/>
        <v>28.731817225620691</v>
      </c>
      <c r="J182" s="306">
        <f t="shared" ca="1" si="72"/>
        <v>381.10131270323524</v>
      </c>
      <c r="K182" s="307">
        <f t="shared" ca="1" si="73"/>
        <v>1206.2851501402217</v>
      </c>
      <c r="L182" s="304">
        <f t="shared" ca="1" si="58"/>
        <v>1265.0541782836601</v>
      </c>
      <c r="M182" s="306">
        <f t="shared" ca="1" si="74"/>
        <v>0.63374572390723172</v>
      </c>
      <c r="N182" s="304">
        <f t="shared" ca="1" si="75"/>
        <v>36.310955264347491</v>
      </c>
      <c r="P182" s="310">
        <f t="shared" ca="1" si="76"/>
        <v>23</v>
      </c>
      <c r="Q182" s="304">
        <f t="shared" ca="1" si="77"/>
        <v>0</v>
      </c>
      <c r="R182" s="306">
        <f t="shared" ca="1" si="78"/>
        <v>0</v>
      </c>
      <c r="S182" s="307">
        <f t="shared" ca="1" si="79"/>
        <v>3.0819999999999994</v>
      </c>
      <c r="T182" s="304">
        <f t="shared" ca="1" si="59"/>
        <v>30.234419999999997</v>
      </c>
      <c r="U182" s="311">
        <f t="shared" ca="1" si="60"/>
        <v>0</v>
      </c>
      <c r="V182" s="306">
        <f t="shared" ca="1" si="61"/>
        <v>1.0856357220550721</v>
      </c>
      <c r="W182" s="304">
        <f t="shared" ca="1" si="62"/>
        <v>1.8287463673888109</v>
      </c>
      <c r="Y182" s="314" t="str">
        <f t="shared" ca="1" si="80"/>
        <v/>
      </c>
      <c r="Z182" s="315" t="str">
        <f t="shared" ca="1" si="81"/>
        <v/>
      </c>
      <c r="AA182" s="316" t="str">
        <f t="shared" ca="1" si="82"/>
        <v/>
      </c>
      <c r="AC182" s="310">
        <f t="shared" ca="1" si="83"/>
        <v>11.999999999999952</v>
      </c>
      <c r="AD182" s="323">
        <f t="shared" ca="1" si="84"/>
        <v>381.10131270323524</v>
      </c>
      <c r="AE182" s="324">
        <f t="shared" ca="1" si="63"/>
        <v>1206.2851501402217</v>
      </c>
      <c r="AG182" s="306">
        <f t="shared" ca="1" si="85"/>
        <v>-6.6409330122918728</v>
      </c>
      <c r="AH182" s="304">
        <f t="shared" ca="1" si="86"/>
        <v>-0.6207779270119147</v>
      </c>
    </row>
    <row r="183" spans="1:34" x14ac:dyDescent="0.2">
      <c r="A183" s="347">
        <f t="shared" ca="1" si="64"/>
        <v>0.1</v>
      </c>
      <c r="B183" s="304">
        <f t="shared" ca="1" si="65"/>
        <v>12.099999999999952</v>
      </c>
      <c r="D183" s="306">
        <f t="shared" ca="1" si="66"/>
        <v>-0.47814126689634889</v>
      </c>
      <c r="E183" s="307">
        <f t="shared" ca="1" si="67"/>
        <v>-10.161370453048878</v>
      </c>
      <c r="F183" s="304">
        <f t="shared" ca="1" si="68"/>
        <v>10.172613654081433</v>
      </c>
      <c r="G183" s="306">
        <f t="shared" ca="1" si="69"/>
        <v>23.104717221870128</v>
      </c>
      <c r="H183" s="307">
        <f t="shared" ca="1" si="70"/>
        <v>15.997904603886855</v>
      </c>
      <c r="I183" s="304">
        <f t="shared" ca="1" si="71"/>
        <v>28.102685096226061</v>
      </c>
      <c r="J183" s="306">
        <f t="shared" ca="1" si="72"/>
        <v>383.41417513175674</v>
      </c>
      <c r="K183" s="307">
        <f t="shared" ca="1" si="73"/>
        <v>1207.9357474528756</v>
      </c>
      <c r="L183" s="304">
        <f t="shared" ca="1" si="58"/>
        <v>1267.326003704849</v>
      </c>
      <c r="M183" s="306">
        <f t="shared" ca="1" si="74"/>
        <v>0.60561286517474167</v>
      </c>
      <c r="N183" s="304">
        <f t="shared" ca="1" si="75"/>
        <v>34.699061193338053</v>
      </c>
      <c r="P183" s="310">
        <f t="shared" ca="1" si="76"/>
        <v>23</v>
      </c>
      <c r="Q183" s="304">
        <f t="shared" ca="1" si="77"/>
        <v>0</v>
      </c>
      <c r="R183" s="306">
        <f t="shared" ca="1" si="78"/>
        <v>0</v>
      </c>
      <c r="S183" s="307">
        <f t="shared" ca="1" si="79"/>
        <v>3.0819999999999994</v>
      </c>
      <c r="T183" s="304">
        <f t="shared" ca="1" si="59"/>
        <v>30.234419999999997</v>
      </c>
      <c r="U183" s="311">
        <f t="shared" ca="1" si="60"/>
        <v>0</v>
      </c>
      <c r="V183" s="306">
        <f t="shared" ca="1" si="61"/>
        <v>1.0854558870556281</v>
      </c>
      <c r="W183" s="304">
        <f t="shared" ca="1" si="62"/>
        <v>1.749246338875728</v>
      </c>
      <c r="Y183" s="314" t="str">
        <f t="shared" ca="1" si="80"/>
        <v/>
      </c>
      <c r="Z183" s="315" t="str">
        <f t="shared" ca="1" si="81"/>
        <v/>
      </c>
      <c r="AA183" s="316" t="str">
        <f t="shared" ca="1" si="82"/>
        <v/>
      </c>
      <c r="AC183" s="310" t="e">
        <f t="shared" ca="1" si="83"/>
        <v>#N/A</v>
      </c>
      <c r="AD183" s="323" t="e">
        <f t="shared" ca="1" si="84"/>
        <v>#N/A</v>
      </c>
      <c r="AE183" s="324">
        <f t="shared" ca="1" si="63"/>
        <v>1207.9357474528756</v>
      </c>
      <c r="AG183" s="306">
        <f t="shared" ca="1" si="85"/>
        <v>-6.4025243975122015</v>
      </c>
      <c r="AH183" s="304">
        <f t="shared" ca="1" si="86"/>
        <v>-0.59336351959403355</v>
      </c>
    </row>
    <row r="184" spans="1:34" x14ac:dyDescent="0.2">
      <c r="A184" s="347">
        <f t="shared" ca="1" si="64"/>
        <v>0.1</v>
      </c>
      <c r="B184" s="304">
        <f t="shared" ca="1" si="65"/>
        <v>12.199999999999951</v>
      </c>
      <c r="D184" s="306">
        <f t="shared" ca="1" si="66"/>
        <v>-0.46662841344045525</v>
      </c>
      <c r="E184" s="307">
        <f t="shared" ca="1" si="67"/>
        <v>-10.133097520389356</v>
      </c>
      <c r="F184" s="304">
        <f t="shared" ca="1" si="68"/>
        <v>10.143835932917629</v>
      </c>
      <c r="G184" s="306">
        <f t="shared" ca="1" si="69"/>
        <v>23.058054380526084</v>
      </c>
      <c r="H184" s="307">
        <f t="shared" ca="1" si="70"/>
        <v>14.98459485184792</v>
      </c>
      <c r="I184" s="304">
        <f t="shared" ca="1" si="71"/>
        <v>27.499308258378523</v>
      </c>
      <c r="J184" s="306">
        <f t="shared" ca="1" si="72"/>
        <v>385.72231371187655</v>
      </c>
      <c r="K184" s="307">
        <f t="shared" ca="1" si="73"/>
        <v>1209.4848724256624</v>
      </c>
      <c r="L184" s="304">
        <f t="shared" ca="1" si="58"/>
        <v>1269.5020125709782</v>
      </c>
      <c r="M184" s="306">
        <f t="shared" ca="1" si="74"/>
        <v>0.57627946805885533</v>
      </c>
      <c r="N184" s="304">
        <f t="shared" ca="1" si="75"/>
        <v>33.018381339816543</v>
      </c>
      <c r="P184" s="310">
        <f t="shared" ca="1" si="76"/>
        <v>23</v>
      </c>
      <c r="Q184" s="304">
        <f t="shared" ca="1" si="77"/>
        <v>0</v>
      </c>
      <c r="R184" s="306">
        <f t="shared" ca="1" si="78"/>
        <v>0</v>
      </c>
      <c r="S184" s="307">
        <f t="shared" ca="1" si="79"/>
        <v>3.0819999999999994</v>
      </c>
      <c r="T184" s="304">
        <f t="shared" ca="1" si="59"/>
        <v>30.234419999999997</v>
      </c>
      <c r="U184" s="311">
        <f t="shared" ca="1" si="60"/>
        <v>0</v>
      </c>
      <c r="V184" s="306">
        <f t="shared" ca="1" si="61"/>
        <v>1.0852871330790612</v>
      </c>
      <c r="W184" s="304">
        <f t="shared" ca="1" si="62"/>
        <v>1.6746781506051363</v>
      </c>
      <c r="Y184" s="314" t="str">
        <f t="shared" ca="1" si="80"/>
        <v/>
      </c>
      <c r="Z184" s="315" t="str">
        <f t="shared" ca="1" si="81"/>
        <v/>
      </c>
      <c r="AA184" s="316" t="str">
        <f t="shared" ca="1" si="82"/>
        <v/>
      </c>
      <c r="AC184" s="310" t="e">
        <f t="shared" ca="1" si="83"/>
        <v>#N/A</v>
      </c>
      <c r="AD184" s="323" t="e">
        <f t="shared" ca="1" si="84"/>
        <v>#N/A</v>
      </c>
      <c r="AE184" s="324">
        <f t="shared" ca="1" si="63"/>
        <v>1209.4848724256624</v>
      </c>
      <c r="AG184" s="306">
        <f t="shared" ca="1" si="85"/>
        <v>-6.1520685450985786</v>
      </c>
      <c r="AH184" s="304">
        <f t="shared" ca="1" si="86"/>
        <v>-0.56756857199082689</v>
      </c>
    </row>
    <row r="185" spans="1:34" x14ac:dyDescent="0.2">
      <c r="A185" s="347">
        <f t="shared" ca="1" si="64"/>
        <v>0.1</v>
      </c>
      <c r="B185" s="304">
        <f t="shared" ca="1" si="65"/>
        <v>12.299999999999951</v>
      </c>
      <c r="D185" s="306">
        <f t="shared" ca="1" si="66"/>
        <v>-0.45561667414833718</v>
      </c>
      <c r="E185" s="307">
        <f t="shared" ca="1" si="67"/>
        <v>-10.106088783432885</v>
      </c>
      <c r="F185" s="304">
        <f t="shared" ca="1" si="68"/>
        <v>10.116353940644325</v>
      </c>
      <c r="G185" s="306">
        <f t="shared" ca="1" si="69"/>
        <v>23.01249271311125</v>
      </c>
      <c r="H185" s="307">
        <f t="shared" ca="1" si="70"/>
        <v>13.973985973504631</v>
      </c>
      <c r="I185" s="304">
        <f t="shared" ca="1" si="71"/>
        <v>26.922984694470681</v>
      </c>
      <c r="J185" s="306">
        <f t="shared" ca="1" si="72"/>
        <v>388.02584106655843</v>
      </c>
      <c r="K185" s="307">
        <f t="shared" ca="1" si="73"/>
        <v>1210.93280146693</v>
      </c>
      <c r="L185" s="304">
        <f t="shared" ca="1" si="58"/>
        <v>1271.5825977906261</v>
      </c>
      <c r="M185" s="306">
        <f t="shared" ca="1" si="74"/>
        <v>0.54572221704832913</v>
      </c>
      <c r="N185" s="304">
        <f t="shared" ca="1" si="75"/>
        <v>31.267579823391522</v>
      </c>
      <c r="P185" s="310">
        <f t="shared" ca="1" si="76"/>
        <v>23</v>
      </c>
      <c r="Q185" s="304">
        <f t="shared" ca="1" si="77"/>
        <v>0</v>
      </c>
      <c r="R185" s="306">
        <f t="shared" ca="1" si="78"/>
        <v>0</v>
      </c>
      <c r="S185" s="307">
        <f t="shared" ca="1" si="79"/>
        <v>3.0819999999999994</v>
      </c>
      <c r="T185" s="304">
        <f t="shared" ca="1" si="59"/>
        <v>30.234419999999997</v>
      </c>
      <c r="U185" s="311">
        <f t="shared" ca="1" si="60"/>
        <v>0</v>
      </c>
      <c r="V185" s="306">
        <f t="shared" ca="1" si="61"/>
        <v>1.0851294251713062</v>
      </c>
      <c r="W185" s="304">
        <f t="shared" ca="1" si="62"/>
        <v>1.6049854890349429</v>
      </c>
      <c r="Y185" s="314" t="str">
        <f t="shared" ca="1" si="80"/>
        <v/>
      </c>
      <c r="Z185" s="315" t="str">
        <f t="shared" ca="1" si="81"/>
        <v/>
      </c>
      <c r="AA185" s="316" t="str">
        <f t="shared" ca="1" si="82"/>
        <v/>
      </c>
      <c r="AC185" s="310" t="e">
        <f t="shared" ca="1" si="83"/>
        <v>#N/A</v>
      </c>
      <c r="AD185" s="323" t="e">
        <f t="shared" ca="1" si="84"/>
        <v>#N/A</v>
      </c>
      <c r="AE185" s="324">
        <f t="shared" ca="1" si="63"/>
        <v>1210.93280146693</v>
      </c>
      <c r="AG185" s="306">
        <f t="shared" ca="1" si="85"/>
        <v>-5.8889219497509622</v>
      </c>
      <c r="AH185" s="304">
        <f t="shared" ca="1" si="86"/>
        <v>-0.5433738321236653</v>
      </c>
    </row>
    <row r="186" spans="1:34" x14ac:dyDescent="0.2">
      <c r="A186" s="347">
        <f t="shared" ca="1" si="64"/>
        <v>0.1</v>
      </c>
      <c r="B186" s="304">
        <f t="shared" ca="1" si="65"/>
        <v>12.399999999999951</v>
      </c>
      <c r="D186" s="306">
        <f t="shared" ca="1" si="66"/>
        <v>-0.44512187276550513</v>
      </c>
      <c r="E186" s="307">
        <f t="shared" ca="1" si="67"/>
        <v>-10.08029348293857</v>
      </c>
      <c r="F186" s="304">
        <f t="shared" ca="1" si="68"/>
        <v>10.090116460367941</v>
      </c>
      <c r="G186" s="306">
        <f t="shared" ca="1" si="69"/>
        <v>22.967980525834701</v>
      </c>
      <c r="H186" s="307">
        <f t="shared" ca="1" si="70"/>
        <v>12.965956625210774</v>
      </c>
      <c r="I186" s="304">
        <f t="shared" ca="1" si="71"/>
        <v>26.375067026302876</v>
      </c>
      <c r="J186" s="306">
        <f t="shared" ca="1" si="72"/>
        <v>390.3248647285057</v>
      </c>
      <c r="K186" s="307">
        <f t="shared" ca="1" si="73"/>
        <v>1212.2797985968657</v>
      </c>
      <c r="L186" s="304">
        <f t="shared" ca="1" si="58"/>
        <v>1273.5681411339494</v>
      </c>
      <c r="M186" s="306">
        <f t="shared" ca="1" si="74"/>
        <v>0.5139250022441425</v>
      </c>
      <c r="N186" s="304">
        <f t="shared" ca="1" si="75"/>
        <v>29.445733614840726</v>
      </c>
      <c r="P186" s="310">
        <f t="shared" ca="1" si="76"/>
        <v>23</v>
      </c>
      <c r="Q186" s="304">
        <f t="shared" ca="1" si="77"/>
        <v>0</v>
      </c>
      <c r="R186" s="306">
        <f t="shared" ca="1" si="78"/>
        <v>0</v>
      </c>
      <c r="S186" s="307">
        <f t="shared" ca="1" si="79"/>
        <v>3.0819999999999994</v>
      </c>
      <c r="T186" s="304">
        <f t="shared" ca="1" si="59"/>
        <v>30.234419999999997</v>
      </c>
      <c r="U186" s="311">
        <f t="shared" ca="1" si="60"/>
        <v>0</v>
      </c>
      <c r="V186" s="306">
        <f t="shared" ca="1" si="61"/>
        <v>1.0849827300619153</v>
      </c>
      <c r="W186" s="304">
        <f t="shared" ca="1" si="62"/>
        <v>1.5401149291328264</v>
      </c>
      <c r="Y186" s="314" t="str">
        <f t="shared" ca="1" si="80"/>
        <v/>
      </c>
      <c r="Z186" s="315" t="str">
        <f t="shared" ca="1" si="81"/>
        <v/>
      </c>
      <c r="AA186" s="316" t="str">
        <f t="shared" ca="1" si="82"/>
        <v/>
      </c>
      <c r="AC186" s="310" t="e">
        <f t="shared" ca="1" si="83"/>
        <v>#N/A</v>
      </c>
      <c r="AD186" s="323" t="e">
        <f t="shared" ca="1" si="84"/>
        <v>#N/A</v>
      </c>
      <c r="AE186" s="324">
        <f t="shared" ca="1" si="63"/>
        <v>1212.2797985968657</v>
      </c>
      <c r="AG186" s="306">
        <f t="shared" ca="1" si="85"/>
        <v>-5.6124997026755974</v>
      </c>
      <c r="AH186" s="304">
        <f t="shared" ca="1" si="86"/>
        <v>-0.52076102823976089</v>
      </c>
    </row>
    <row r="187" spans="1:34" x14ac:dyDescent="0.2">
      <c r="A187" s="347">
        <f t="shared" ca="1" si="64"/>
        <v>0.1</v>
      </c>
      <c r="B187" s="304">
        <f t="shared" ca="1" si="65"/>
        <v>12.49999999999995</v>
      </c>
      <c r="D187" s="306">
        <f t="shared" ca="1" si="66"/>
        <v>-0.43516076907659146</v>
      </c>
      <c r="E187" s="307">
        <f t="shared" ca="1" si="67"/>
        <v>-10.055658326403314</v>
      </c>
      <c r="F187" s="304">
        <f t="shared" ca="1" si="68"/>
        <v>10.065069759932499</v>
      </c>
      <c r="G187" s="306">
        <f t="shared" ca="1" si="69"/>
        <v>22.924464448927043</v>
      </c>
      <c r="H187" s="307">
        <f t="shared" ca="1" si="70"/>
        <v>11.960390792570443</v>
      </c>
      <c r="I187" s="304">
        <f t="shared" ca="1" si="71"/>
        <v>25.856952994912678</v>
      </c>
      <c r="J187" s="306">
        <f t="shared" ca="1" si="72"/>
        <v>392.61948697724381</v>
      </c>
      <c r="K187" s="307">
        <f t="shared" ca="1" si="73"/>
        <v>1213.5261159677548</v>
      </c>
      <c r="L187" s="304">
        <f t="shared" ca="1" si="58"/>
        <v>1275.4590137241019</v>
      </c>
      <c r="M187" s="306">
        <f t="shared" ca="1" si="74"/>
        <v>0.48088044470886609</v>
      </c>
      <c r="N187" s="304">
        <f t="shared" ca="1" si="75"/>
        <v>27.552419932192166</v>
      </c>
      <c r="P187" s="310">
        <f t="shared" ca="1" si="76"/>
        <v>23</v>
      </c>
      <c r="Q187" s="304">
        <f t="shared" ca="1" si="77"/>
        <v>0</v>
      </c>
      <c r="R187" s="306">
        <f t="shared" ca="1" si="78"/>
        <v>0</v>
      </c>
      <c r="S187" s="307">
        <f t="shared" ca="1" si="79"/>
        <v>3.0819999999999994</v>
      </c>
      <c r="T187" s="304">
        <f t="shared" ca="1" si="59"/>
        <v>30.234419999999997</v>
      </c>
      <c r="U187" s="311">
        <f t="shared" ca="1" si="60"/>
        <v>0</v>
      </c>
      <c r="V187" s="306">
        <f t="shared" ca="1" si="61"/>
        <v>1.0848470161034158</v>
      </c>
      <c r="W187" s="304">
        <f t="shared" ca="1" si="62"/>
        <v>1.4800158007262396</v>
      </c>
      <c r="Y187" s="314" t="str">
        <f t="shared" ca="1" si="80"/>
        <v/>
      </c>
      <c r="Z187" s="315" t="str">
        <f t="shared" ca="1" si="81"/>
        <v/>
      </c>
      <c r="AA187" s="316" t="str">
        <f t="shared" ca="1" si="82"/>
        <v/>
      </c>
      <c r="AC187" s="310" t="e">
        <f t="shared" ca="1" si="83"/>
        <v>#N/A</v>
      </c>
      <c r="AD187" s="323" t="e">
        <f t="shared" ca="1" si="84"/>
        <v>#N/A</v>
      </c>
      <c r="AE187" s="324">
        <f t="shared" ca="1" si="63"/>
        <v>1213.5261159677548</v>
      </c>
      <c r="AG187" s="306">
        <f t="shared" ca="1" si="85"/>
        <v>-5.3222990344574876</v>
      </c>
      <c r="AH187" s="304">
        <f t="shared" ca="1" si="86"/>
        <v>-0.49971282580558946</v>
      </c>
    </row>
    <row r="188" spans="1:34" x14ac:dyDescent="0.2">
      <c r="A188" s="347">
        <f t="shared" ca="1" si="64"/>
        <v>0.1</v>
      </c>
      <c r="B188" s="304">
        <f t="shared" ca="1" si="65"/>
        <v>12.59999999999995</v>
      </c>
      <c r="D188" s="306">
        <f t="shared" ca="1" si="66"/>
        <v>-0.42575089571280578</v>
      </c>
      <c r="E188" s="307">
        <f t="shared" ca="1" si="67"/>
        <v>-10.032127199715255</v>
      </c>
      <c r="F188" s="304">
        <f t="shared" ca="1" si="68"/>
        <v>10.041157302645294</v>
      </c>
      <c r="G188" s="306">
        <f t="shared" ca="1" si="69"/>
        <v>22.881889359355764</v>
      </c>
      <c r="H188" s="307">
        <f t="shared" ca="1" si="70"/>
        <v>10.957178072598918</v>
      </c>
      <c r="I188" s="304">
        <f t="shared" ca="1" si="71"/>
        <v>25.370073156544919</v>
      </c>
      <c r="J188" s="306">
        <f t="shared" ca="1" si="72"/>
        <v>394.90980466765797</v>
      </c>
      <c r="K188" s="307">
        <f t="shared" ca="1" si="73"/>
        <v>1214.6719944110132</v>
      </c>
      <c r="L188" s="304">
        <f t="shared" ca="1" si="58"/>
        <v>1277.2555765503928</v>
      </c>
      <c r="M188" s="306">
        <f t="shared" ca="1" si="74"/>
        <v>0.44659148997559017</v>
      </c>
      <c r="N188" s="304">
        <f t="shared" ca="1" si="75"/>
        <v>25.587807542060329</v>
      </c>
      <c r="P188" s="310">
        <f t="shared" ca="1" si="76"/>
        <v>23</v>
      </c>
      <c r="Q188" s="304">
        <f t="shared" ca="1" si="77"/>
        <v>0</v>
      </c>
      <c r="R188" s="306">
        <f t="shared" ca="1" si="78"/>
        <v>0</v>
      </c>
      <c r="S188" s="307">
        <f t="shared" ca="1" si="79"/>
        <v>3.0819999999999994</v>
      </c>
      <c r="T188" s="304">
        <f t="shared" ca="1" si="59"/>
        <v>30.234419999999997</v>
      </c>
      <c r="U188" s="311">
        <f t="shared" ca="1" si="60"/>
        <v>0</v>
      </c>
      <c r="V188" s="306">
        <f t="shared" ca="1" si="61"/>
        <v>1.0847222532080163</v>
      </c>
      <c r="W188" s="304">
        <f t="shared" ca="1" si="62"/>
        <v>1.4246400533961014</v>
      </c>
      <c r="Y188" s="314" t="str">
        <f t="shared" ca="1" si="80"/>
        <v/>
      </c>
      <c r="Z188" s="315" t="str">
        <f t="shared" ca="1" si="81"/>
        <v/>
      </c>
      <c r="AA188" s="316" t="str">
        <f t="shared" ca="1" si="82"/>
        <v/>
      </c>
      <c r="AC188" s="310" t="e">
        <f t="shared" ca="1" si="83"/>
        <v>#N/A</v>
      </c>
      <c r="AD188" s="323" t="e">
        <f t="shared" ca="1" si="84"/>
        <v>#N/A</v>
      </c>
      <c r="AE188" s="324">
        <f t="shared" ca="1" si="63"/>
        <v>1214.6719944110132</v>
      </c>
      <c r="AG188" s="306">
        <f t="shared" ca="1" si="85"/>
        <v>-5.0179258587724824</v>
      </c>
      <c r="AH188" s="304">
        <f t="shared" ca="1" si="86"/>
        <v>-0.48021278414219337</v>
      </c>
    </row>
    <row r="189" spans="1:34" x14ac:dyDescent="0.2">
      <c r="A189" s="347">
        <f t="shared" ca="1" si="64"/>
        <v>0.1</v>
      </c>
      <c r="B189" s="304">
        <f t="shared" ca="1" si="65"/>
        <v>12.69999999999995</v>
      </c>
      <c r="D189" s="306">
        <f t="shared" ca="1" si="66"/>
        <v>-0.41691035080007027</v>
      </c>
      <c r="E189" s="307">
        <f t="shared" ca="1" si="67"/>
        <v>-10.009640898628778</v>
      </c>
      <c r="F189" s="304">
        <f t="shared" ca="1" si="68"/>
        <v>10.018319477841889</v>
      </c>
      <c r="G189" s="306">
        <f t="shared" ca="1" si="69"/>
        <v>22.840198324275757</v>
      </c>
      <c r="H189" s="307">
        <f t="shared" ca="1" si="70"/>
        <v>9.9562139827360401</v>
      </c>
      <c r="I189" s="304">
        <f t="shared" ca="1" si="71"/>
        <v>24.915875588914744</v>
      </c>
      <c r="J189" s="306">
        <f t="shared" ca="1" si="72"/>
        <v>397.19590905183952</v>
      </c>
      <c r="K189" s="307">
        <f t="shared" ca="1" si="73"/>
        <v>1215.71766401378</v>
      </c>
      <c r="L189" s="304">
        <f t="shared" ca="1" si="58"/>
        <v>1278.9581810061809</v>
      </c>
      <c r="M189" s="306">
        <f t="shared" ca="1" si="74"/>
        <v>0.41107301306548205</v>
      </c>
      <c r="N189" s="304">
        <f t="shared" ca="1" si="75"/>
        <v>23.552748720378268</v>
      </c>
      <c r="P189" s="310">
        <f t="shared" ca="1" si="76"/>
        <v>23</v>
      </c>
      <c r="Q189" s="304">
        <f t="shared" ca="1" si="77"/>
        <v>0</v>
      </c>
      <c r="R189" s="306">
        <f t="shared" ca="1" si="78"/>
        <v>0</v>
      </c>
      <c r="S189" s="307">
        <f t="shared" ca="1" si="79"/>
        <v>3.0819999999999994</v>
      </c>
      <c r="T189" s="304">
        <f t="shared" ca="1" si="59"/>
        <v>30.234419999999997</v>
      </c>
      <c r="U189" s="311">
        <f t="shared" ca="1" si="60"/>
        <v>0</v>
      </c>
      <c r="V189" s="306">
        <f t="shared" ca="1" si="61"/>
        <v>1.0846084127813445</v>
      </c>
      <c r="W189" s="304">
        <f t="shared" ca="1" si="62"/>
        <v>1.373942119289788</v>
      </c>
      <c r="Y189" s="314" t="str">
        <f t="shared" ca="1" si="80"/>
        <v/>
      </c>
      <c r="Z189" s="315" t="str">
        <f t="shared" ca="1" si="81"/>
        <v/>
      </c>
      <c r="AA189" s="316" t="str">
        <f t="shared" ca="1" si="82"/>
        <v/>
      </c>
      <c r="AC189" s="310" t="e">
        <f t="shared" ca="1" si="83"/>
        <v>#N/A</v>
      </c>
      <c r="AD189" s="323" t="e">
        <f t="shared" ca="1" si="84"/>
        <v>#N/A</v>
      </c>
      <c r="AE189" s="324">
        <f t="shared" ca="1" si="63"/>
        <v>1215.71766401378</v>
      </c>
      <c r="AG189" s="306">
        <f t="shared" ca="1" si="85"/>
        <v>-4.6991237886149566</v>
      </c>
      <c r="AH189" s="304">
        <f t="shared" ca="1" si="86"/>
        <v>-0.46224531258796292</v>
      </c>
    </row>
    <row r="190" spans="1:34" x14ac:dyDescent="0.2">
      <c r="A190" s="347">
        <f t="shared" ca="1" si="64"/>
        <v>0.1</v>
      </c>
      <c r="B190" s="304">
        <f t="shared" ca="1" si="65"/>
        <v>12.799999999999949</v>
      </c>
      <c r="D190" s="306">
        <f t="shared" ca="1" si="66"/>
        <v>-0.40865754339180882</v>
      </c>
      <c r="E190" s="307">
        <f t="shared" ca="1" si="67"/>
        <v>-9.9881368922415916</v>
      </c>
      <c r="F190" s="304">
        <f t="shared" ca="1" si="68"/>
        <v>9.9964933634714406</v>
      </c>
      <c r="G190" s="306">
        <f t="shared" ca="1" si="69"/>
        <v>22.799332569936578</v>
      </c>
      <c r="H190" s="307">
        <f t="shared" ca="1" si="70"/>
        <v>8.9574002935118813</v>
      </c>
      <c r="I190" s="304">
        <f t="shared" ca="1" si="71"/>
        <v>24.495807511751426</v>
      </c>
      <c r="J190" s="306">
        <f t="shared" ca="1" si="72"/>
        <v>399.47788559655015</v>
      </c>
      <c r="K190" s="307">
        <f t="shared" ca="1" si="73"/>
        <v>1216.6633447275924</v>
      </c>
      <c r="L190" s="304">
        <f t="shared" ca="1" si="58"/>
        <v>1280.5671694543878</v>
      </c>
      <c r="M190" s="306">
        <f t="shared" ca="1" si="74"/>
        <v>0.37435336047491169</v>
      </c>
      <c r="N190" s="304">
        <f t="shared" ca="1" si="75"/>
        <v>21.448867601751967</v>
      </c>
      <c r="P190" s="310">
        <f t="shared" ca="1" si="76"/>
        <v>23</v>
      </c>
      <c r="Q190" s="304">
        <f t="shared" ca="1" si="77"/>
        <v>0</v>
      </c>
      <c r="R190" s="306">
        <f t="shared" ca="1" si="78"/>
        <v>0</v>
      </c>
      <c r="S190" s="307">
        <f t="shared" ca="1" si="79"/>
        <v>3.0819999999999994</v>
      </c>
      <c r="T190" s="304">
        <f t="shared" ca="1" si="59"/>
        <v>30.234419999999997</v>
      </c>
      <c r="U190" s="311">
        <f t="shared" ca="1" si="60"/>
        <v>0</v>
      </c>
      <c r="V190" s="306">
        <f t="shared" ca="1" si="61"/>
        <v>1.084505467652936</v>
      </c>
      <c r="W190" s="304">
        <f t="shared" ca="1" si="62"/>
        <v>1.3278787732843886</v>
      </c>
      <c r="Y190" s="314" t="str">
        <f t="shared" ca="1" si="80"/>
        <v/>
      </c>
      <c r="Z190" s="315" t="str">
        <f t="shared" ca="1" si="81"/>
        <v/>
      </c>
      <c r="AA190" s="316" t="str">
        <f t="shared" ca="1" si="82"/>
        <v/>
      </c>
      <c r="AC190" s="310" t="e">
        <f t="shared" ca="1" si="83"/>
        <v>#N/A</v>
      </c>
      <c r="AD190" s="323" t="e">
        <f t="shared" ca="1" si="84"/>
        <v>#N/A</v>
      </c>
      <c r="AE190" s="324">
        <f t="shared" ca="1" si="63"/>
        <v>1216.6633447275924</v>
      </c>
      <c r="AG190" s="306">
        <f t="shared" ca="1" si="85"/>
        <v>-4.3658047311086161</v>
      </c>
      <c r="AH190" s="304">
        <f t="shared" ca="1" si="86"/>
        <v>-0.44579562598630379</v>
      </c>
    </row>
    <row r="191" spans="1:34" x14ac:dyDescent="0.2">
      <c r="A191" s="347">
        <f t="shared" ca="1" si="64"/>
        <v>0.1</v>
      </c>
      <c r="B191" s="304">
        <f t="shared" ca="1" si="65"/>
        <v>12.899999999999949</v>
      </c>
      <c r="D191" s="306">
        <f t="shared" ca="1" si="66"/>
        <v>-0.40101089043888666</v>
      </c>
      <c r="E191" s="307">
        <f t="shared" ca="1" si="67"/>
        <v>-9.9675491324888696</v>
      </c>
      <c r="F191" s="304">
        <f t="shared" ca="1" si="68"/>
        <v>9.9756125347183673</v>
      </c>
      <c r="G191" s="306">
        <f t="shared" ca="1" si="69"/>
        <v>22.759231480892687</v>
      </c>
      <c r="H191" s="307">
        <f t="shared" ca="1" si="70"/>
        <v>7.960645380262994</v>
      </c>
      <c r="I191" s="304">
        <f t="shared" ca="1" si="71"/>
        <v>24.111293877997493</v>
      </c>
      <c r="J191" s="306">
        <f t="shared" ca="1" si="72"/>
        <v>401.75581379909164</v>
      </c>
      <c r="K191" s="307">
        <f t="shared" ca="1" si="73"/>
        <v>1217.5092470112811</v>
      </c>
      <c r="L191" s="304">
        <f t="shared" ca="1" si="58"/>
        <v>1282.0828758233015</v>
      </c>
      <c r="M191" s="306">
        <f t="shared" ca="1" si="74"/>
        <v>0.33647573749479637</v>
      </c>
      <c r="N191" s="304">
        <f t="shared" ca="1" si="75"/>
        <v>19.27863966700362</v>
      </c>
      <c r="P191" s="310">
        <f t="shared" ca="1" si="76"/>
        <v>23</v>
      </c>
      <c r="Q191" s="304">
        <f t="shared" ca="1" si="77"/>
        <v>0</v>
      </c>
      <c r="R191" s="306">
        <f t="shared" ca="1" si="78"/>
        <v>0</v>
      </c>
      <c r="S191" s="307">
        <f t="shared" ca="1" si="79"/>
        <v>3.0819999999999994</v>
      </c>
      <c r="T191" s="304">
        <f t="shared" ca="1" si="59"/>
        <v>30.234419999999997</v>
      </c>
      <c r="U191" s="311">
        <f t="shared" ca="1" si="60"/>
        <v>0</v>
      </c>
      <c r="V191" s="306">
        <f t="shared" ca="1" si="61"/>
        <v>1.08441339200322</v>
      </c>
      <c r="W191" s="304">
        <f t="shared" ca="1" si="62"/>
        <v>1.2864089900088169</v>
      </c>
      <c r="Y191" s="314" t="str">
        <f t="shared" ca="1" si="80"/>
        <v/>
      </c>
      <c r="Z191" s="315" t="str">
        <f t="shared" ca="1" si="81"/>
        <v/>
      </c>
      <c r="AA191" s="316" t="str">
        <f t="shared" ca="1" si="82"/>
        <v/>
      </c>
      <c r="AC191" s="310" t="e">
        <f t="shared" ca="1" si="83"/>
        <v>#N/A</v>
      </c>
      <c r="AD191" s="323" t="e">
        <f t="shared" ca="1" si="84"/>
        <v>#N/A</v>
      </c>
      <c r="AE191" s="324">
        <f t="shared" ca="1" si="63"/>
        <v>1217.5092470112811</v>
      </c>
      <c r="AG191" s="306">
        <f t="shared" ca="1" si="85"/>
        <v>-4.0180797523418779</v>
      </c>
      <c r="AH191" s="304">
        <f t="shared" ca="1" si="86"/>
        <v>-0.43084969931355904</v>
      </c>
    </row>
    <row r="192" spans="1:34" x14ac:dyDescent="0.2">
      <c r="A192" s="347">
        <f t="shared" ca="1" si="64"/>
        <v>0.1</v>
      </c>
      <c r="B192" s="304">
        <f t="shared" ca="1" si="65"/>
        <v>12.999999999999948</v>
      </c>
      <c r="D192" s="306">
        <f t="shared" ca="1" si="66"/>
        <v>-0.39398846653117087</v>
      </c>
      <c r="E192" s="307">
        <f t="shared" ca="1" si="67"/>
        <v>-9.9478079250435769</v>
      </c>
      <c r="F192" s="304">
        <f t="shared" ca="1" si="68"/>
        <v>9.9556069340507509</v>
      </c>
      <c r="G192" s="306">
        <f t="shared" ca="1" si="69"/>
        <v>22.71983263423957</v>
      </c>
      <c r="H192" s="307">
        <f t="shared" ca="1" si="70"/>
        <v>6.9658645877586363</v>
      </c>
      <c r="I192" s="304">
        <f t="shared" ca="1" si="71"/>
        <v>23.763713185923766</v>
      </c>
      <c r="J192" s="306">
        <f t="shared" ca="1" si="72"/>
        <v>404.02976700484828</v>
      </c>
      <c r="K192" s="307">
        <f t="shared" ca="1" si="73"/>
        <v>1218.2555725096822</v>
      </c>
      <c r="L192" s="304">
        <f t="shared" ca="1" si="58"/>
        <v>1283.5056262349947</v>
      </c>
      <c r="M192" s="306">
        <f t="shared" ca="1" si="74"/>
        <v>0.29749933531612277</v>
      </c>
      <c r="N192" s="304">
        <f t="shared" ca="1" si="75"/>
        <v>17.045456321561115</v>
      </c>
      <c r="P192" s="310">
        <f t="shared" ca="1" si="76"/>
        <v>23</v>
      </c>
      <c r="Q192" s="304">
        <f t="shared" ca="1" si="77"/>
        <v>0</v>
      </c>
      <c r="R192" s="306">
        <f t="shared" ca="1" si="78"/>
        <v>0</v>
      </c>
      <c r="S192" s="307">
        <f t="shared" ca="1" si="79"/>
        <v>3.0819999999999994</v>
      </c>
      <c r="T192" s="304">
        <f t="shared" ca="1" si="59"/>
        <v>30.234419999999997</v>
      </c>
      <c r="U192" s="311">
        <f t="shared" ca="1" si="60"/>
        <v>0</v>
      </c>
      <c r="V192" s="306">
        <f t="shared" ca="1" si="61"/>
        <v>1.0843321612868249</v>
      </c>
      <c r="W192" s="304">
        <f t="shared" ca="1" si="62"/>
        <v>1.2494937973361044</v>
      </c>
      <c r="Y192" s="314" t="str">
        <f t="shared" ca="1" si="80"/>
        <v/>
      </c>
      <c r="Z192" s="315" t="str">
        <f t="shared" ca="1" si="81"/>
        <v/>
      </c>
      <c r="AA192" s="316" t="str">
        <f t="shared" ca="1" si="82"/>
        <v/>
      </c>
      <c r="AC192" s="310">
        <f t="shared" ca="1" si="83"/>
        <v>12.999999999999948</v>
      </c>
      <c r="AD192" s="323">
        <f t="shared" ca="1" si="84"/>
        <v>404.02976700484828</v>
      </c>
      <c r="AE192" s="324">
        <f t="shared" ca="1" si="63"/>
        <v>1218.2555725096822</v>
      </c>
      <c r="AG192" s="306">
        <f t="shared" ca="1" si="85"/>
        <v>-3.6562884745589757</v>
      </c>
      <c r="AH192" s="304">
        <f t="shared" ca="1" si="86"/>
        <v>-0.41739422128774079</v>
      </c>
    </row>
    <row r="193" spans="1:34" x14ac:dyDescent="0.2">
      <c r="A193" s="347">
        <f t="shared" ca="1" si="64"/>
        <v>0.1</v>
      </c>
      <c r="B193" s="304">
        <f t="shared" ca="1" si="65"/>
        <v>13.099999999999948</v>
      </c>
      <c r="D193" s="306">
        <f t="shared" ca="1" si="66"/>
        <v>-0.3876076107764827</v>
      </c>
      <c r="E193" s="307">
        <f t="shared" ca="1" si="67"/>
        <v>-9.9288398776223641</v>
      </c>
      <c r="F193" s="304">
        <f t="shared" ca="1" si="68"/>
        <v>9.9364028186963083</v>
      </c>
      <c r="G193" s="306">
        <f t="shared" ca="1" si="69"/>
        <v>22.681071873161923</v>
      </c>
      <c r="H193" s="307">
        <f t="shared" ca="1" si="70"/>
        <v>5.9729805999963999</v>
      </c>
      <c r="I193" s="304">
        <f t="shared" ca="1" si="71"/>
        <v>23.454370990573807</v>
      </c>
      <c r="J193" s="306">
        <f t="shared" ca="1" si="72"/>
        <v>406.29981223021838</v>
      </c>
      <c r="K193" s="307">
        <f t="shared" ca="1" si="73"/>
        <v>1218.90251476907</v>
      </c>
      <c r="L193" s="304">
        <f t="shared" ca="1" si="58"/>
        <v>1284.8357396681779</v>
      </c>
      <c r="M193" s="306">
        <f t="shared" ca="1" si="74"/>
        <v>0.25750008455455276</v>
      </c>
      <c r="N193" s="304">
        <f t="shared" ca="1" si="75"/>
        <v>14.75366806923771</v>
      </c>
      <c r="P193" s="310">
        <f t="shared" ca="1" si="76"/>
        <v>23</v>
      </c>
      <c r="Q193" s="304">
        <f t="shared" ca="1" si="77"/>
        <v>0</v>
      </c>
      <c r="R193" s="306">
        <f t="shared" ca="1" si="78"/>
        <v>0</v>
      </c>
      <c r="S193" s="307">
        <f t="shared" ca="1" si="79"/>
        <v>3.0819999999999994</v>
      </c>
      <c r="T193" s="304">
        <f t="shared" ca="1" si="59"/>
        <v>30.234419999999997</v>
      </c>
      <c r="U193" s="311">
        <f t="shared" ca="1" si="60"/>
        <v>0</v>
      </c>
      <c r="V193" s="306">
        <f t="shared" ca="1" si="61"/>
        <v>1.0842617521520896</v>
      </c>
      <c r="W193" s="304">
        <f t="shared" ca="1" si="62"/>
        <v>1.2170961260865645</v>
      </c>
      <c r="Y193" s="314" t="str">
        <f t="shared" ca="1" si="80"/>
        <v/>
      </c>
      <c r="Z193" s="315" t="str">
        <f t="shared" ca="1" si="81"/>
        <v/>
      </c>
      <c r="AA193" s="316" t="str">
        <f t="shared" ca="1" si="82"/>
        <v/>
      </c>
      <c r="AC193" s="310" t="e">
        <f t="shared" ca="1" si="83"/>
        <v>#N/A</v>
      </c>
      <c r="AD193" s="323" t="e">
        <f t="shared" ca="1" si="84"/>
        <v>#N/A</v>
      </c>
      <c r="AE193" s="324">
        <f t="shared" ca="1" si="63"/>
        <v>1218.90251476907</v>
      </c>
      <c r="AG193" s="306">
        <f t="shared" ca="1" si="85"/>
        <v>-3.2810248775363542</v>
      </c>
      <c r="AH193" s="304">
        <f t="shared" ca="1" si="86"/>
        <v>-0.40541654683196127</v>
      </c>
    </row>
    <row r="194" spans="1:34" x14ac:dyDescent="0.2">
      <c r="A194" s="347">
        <f t="shared" ca="1" si="64"/>
        <v>0.1</v>
      </c>
      <c r="B194" s="304">
        <f t="shared" ca="1" si="65"/>
        <v>13.199999999999948</v>
      </c>
      <c r="D194" s="306">
        <f t="shared" ca="1" si="66"/>
        <v>-0.38188449883942005</v>
      </c>
      <c r="E194" s="307">
        <f t="shared" ca="1" si="67"/>
        <v>-9.9105679412226664</v>
      </c>
      <c r="F194" s="304">
        <f t="shared" ca="1" si="68"/>
        <v>9.9179228010730309</v>
      </c>
      <c r="G194" s="306">
        <f t="shared" ca="1" si="69"/>
        <v>22.642883423277979</v>
      </c>
      <c r="H194" s="307">
        <f t="shared" ca="1" si="70"/>
        <v>4.9819238058741329</v>
      </c>
      <c r="I194" s="304">
        <f t="shared" ca="1" si="71"/>
        <v>23.184471840602541</v>
      </c>
      <c r="J194" s="306">
        <f t="shared" ca="1" si="72"/>
        <v>408.56600999504036</v>
      </c>
      <c r="K194" s="307">
        <f t="shared" ca="1" si="73"/>
        <v>1219.4502599893635</v>
      </c>
      <c r="L194" s="304">
        <f t="shared" ca="1" si="58"/>
        <v>1286.0735286566603</v>
      </c>
      <c r="M194" s="306">
        <f t="shared" ca="1" si="74"/>
        <v>0.21657092314355192</v>
      </c>
      <c r="N194" s="304">
        <f t="shared" ca="1" si="75"/>
        <v>12.408599861377649</v>
      </c>
      <c r="P194" s="310">
        <f t="shared" ca="1" si="76"/>
        <v>23</v>
      </c>
      <c r="Q194" s="304">
        <f t="shared" ca="1" si="77"/>
        <v>0</v>
      </c>
      <c r="R194" s="306">
        <f t="shared" ca="1" si="78"/>
        <v>0</v>
      </c>
      <c r="S194" s="307">
        <f t="shared" ca="1" si="79"/>
        <v>3.0819999999999994</v>
      </c>
      <c r="T194" s="304">
        <f t="shared" ca="1" si="59"/>
        <v>30.234419999999997</v>
      </c>
      <c r="U194" s="311">
        <f t="shared" ca="1" si="60"/>
        <v>0</v>
      </c>
      <c r="V194" s="306">
        <f t="shared" ca="1" si="61"/>
        <v>1.0842021423567532</v>
      </c>
      <c r="W194" s="304">
        <f t="shared" ca="1" si="62"/>
        <v>1.1891806558385856</v>
      </c>
      <c r="Y194" s="314" t="str">
        <f t="shared" ca="1" si="80"/>
        <v/>
      </c>
      <c r="Z194" s="315" t="str">
        <f t="shared" ca="1" si="81"/>
        <v/>
      </c>
      <c r="AA194" s="316" t="str">
        <f t="shared" ca="1" si="82"/>
        <v/>
      </c>
      <c r="AC194" s="310" t="e">
        <f t="shared" ca="1" si="83"/>
        <v>#N/A</v>
      </c>
      <c r="AD194" s="323" t="e">
        <f t="shared" ca="1" si="84"/>
        <v>#N/A</v>
      </c>
      <c r="AE194" s="324">
        <f t="shared" ca="1" si="63"/>
        <v>1219.4502599893635</v>
      </c>
      <c r="AG194" s="306">
        <f t="shared" ca="1" si="85"/>
        <v>-2.8931570938552991</v>
      </c>
      <c r="AH194" s="304">
        <f t="shared" ca="1" si="86"/>
        <v>-0.39490464830842464</v>
      </c>
    </row>
    <row r="195" spans="1:34" x14ac:dyDescent="0.2">
      <c r="A195" s="347">
        <f t="shared" ca="1" si="64"/>
        <v>0.1</v>
      </c>
      <c r="B195" s="304">
        <f t="shared" ca="1" si="65"/>
        <v>13.299999999999947</v>
      </c>
      <c r="D195" s="306">
        <f t="shared" ca="1" si="66"/>
        <v>-0.37683369210041079</v>
      </c>
      <c r="E195" s="307">
        <f t="shared" ca="1" si="67"/>
        <v>-9.8929115579688265</v>
      </c>
      <c r="F195" s="304">
        <f t="shared" ca="1" si="68"/>
        <v>9.9000859958535319</v>
      </c>
      <c r="G195" s="306">
        <f t="shared" ca="1" si="69"/>
        <v>22.605200054067939</v>
      </c>
      <c r="H195" s="307">
        <f t="shared" ca="1" si="70"/>
        <v>3.9926326500772502</v>
      </c>
      <c r="I195" s="304">
        <f t="shared" ca="1" si="71"/>
        <v>22.955090611080063</v>
      </c>
      <c r="J195" s="306">
        <f t="shared" ca="1" si="72"/>
        <v>410.82841416890767</v>
      </c>
      <c r="K195" s="307">
        <f t="shared" ca="1" si="73"/>
        <v>1219.8989878121611</v>
      </c>
      <c r="L195" s="304">
        <f t="shared" ca="1" si="58"/>
        <v>1287.2193000237662</v>
      </c>
      <c r="M195" s="306">
        <f t="shared" ca="1" si="74"/>
        <v>0.17482147965319689</v>
      </c>
      <c r="N195" s="304">
        <f t="shared" ca="1" si="75"/>
        <v>10.016532952360377</v>
      </c>
      <c r="P195" s="310">
        <f t="shared" ca="1" si="76"/>
        <v>23</v>
      </c>
      <c r="Q195" s="304">
        <f t="shared" ca="1" si="77"/>
        <v>0</v>
      </c>
      <c r="R195" s="306">
        <f t="shared" ca="1" si="78"/>
        <v>0</v>
      </c>
      <c r="S195" s="307">
        <f t="shared" ca="1" si="79"/>
        <v>3.0819999999999994</v>
      </c>
      <c r="T195" s="304">
        <f t="shared" ca="1" si="59"/>
        <v>30.234419999999997</v>
      </c>
      <c r="U195" s="311">
        <f t="shared" ca="1" si="60"/>
        <v>0</v>
      </c>
      <c r="V195" s="306">
        <f t="shared" ca="1" si="61"/>
        <v>1.084153310679923</v>
      </c>
      <c r="W195" s="304">
        <f t="shared" ca="1" si="62"/>
        <v>1.1657136569243649</v>
      </c>
      <c r="Y195" s="314" t="str">
        <f t="shared" ca="1" si="80"/>
        <v/>
      </c>
      <c r="Z195" s="315" t="str">
        <f t="shared" ca="1" si="81"/>
        <v/>
      </c>
      <c r="AA195" s="316" t="str">
        <f t="shared" ca="1" si="82"/>
        <v/>
      </c>
      <c r="AC195" s="310" t="e">
        <f t="shared" ca="1" si="83"/>
        <v>#N/A</v>
      </c>
      <c r="AD195" s="323" t="e">
        <f t="shared" ca="1" si="84"/>
        <v>#N/A</v>
      </c>
      <c r="AE195" s="324">
        <f t="shared" ca="1" si="63"/>
        <v>1219.8989878121611</v>
      </c>
      <c r="AG195" s="306">
        <f t="shared" ca="1" si="85"/>
        <v>-2.4938386933183914</v>
      </c>
      <c r="AH195" s="304">
        <f t="shared" ca="1" si="86"/>
        <v>-0.38584706548948272</v>
      </c>
    </row>
    <row r="196" spans="1:34" x14ac:dyDescent="0.2">
      <c r="A196" s="347">
        <f t="shared" ca="1" si="64"/>
        <v>0.1</v>
      </c>
      <c r="B196" s="304">
        <f t="shared" ca="1" si="65"/>
        <v>13.399999999999947</v>
      </c>
      <c r="D196" s="306">
        <f t="shared" ca="1" si="66"/>
        <v>-0.37246767974588496</v>
      </c>
      <c r="E196" s="307">
        <f t="shared" ca="1" si="67"/>
        <v>-9.8757869258265796</v>
      </c>
      <c r="F196" s="304">
        <f t="shared" ca="1" si="68"/>
        <v>9.8828082839232732</v>
      </c>
      <c r="G196" s="306">
        <f t="shared" ca="1" si="69"/>
        <v>22.567953286093349</v>
      </c>
      <c r="H196" s="307">
        <f t="shared" ca="1" si="70"/>
        <v>3.0050539574945923</v>
      </c>
      <c r="I196" s="304">
        <f t="shared" ca="1" si="71"/>
        <v>22.767144414940262</v>
      </c>
      <c r="J196" s="306">
        <f t="shared" ca="1" si="72"/>
        <v>413.08707183591571</v>
      </c>
      <c r="K196" s="307">
        <f t="shared" ca="1" si="73"/>
        <v>1220.2488721425398</v>
      </c>
      <c r="L196" s="304">
        <f t="shared" ref="L196:L259" ca="1" si="87">SQRT(pos_x^2+pos_z^2)</f>
        <v>1288.2733556520959</v>
      </c>
      <c r="M196" s="306">
        <f t="shared" ca="1" si="74"/>
        <v>0.13237709955479113</v>
      </c>
      <c r="N196" s="304">
        <f t="shared" ca="1" si="75"/>
        <v>7.5846491086726608</v>
      </c>
      <c r="P196" s="310">
        <f t="shared" ca="1" si="76"/>
        <v>23</v>
      </c>
      <c r="Q196" s="304">
        <f t="shared" ca="1" si="77"/>
        <v>0</v>
      </c>
      <c r="R196" s="306">
        <f t="shared" ca="1" si="78"/>
        <v>0</v>
      </c>
      <c r="S196" s="307">
        <f t="shared" ca="1" si="79"/>
        <v>3.0819999999999994</v>
      </c>
      <c r="T196" s="304">
        <f t="shared" ref="T196:T259" ca="1" si="88">m*g</f>
        <v>30.234419999999997</v>
      </c>
      <c r="U196" s="311">
        <f t="shared" ref="U196:U259" ca="1" si="89">IF(pos_xz&lt;L_rampe,Poids*COS(Beta),0)</f>
        <v>0</v>
      </c>
      <c r="V196" s="306">
        <f t="shared" ref="V196:V259" ca="1" si="90">Rho_moyen*(20000-Alt_rampe-pos_z)/(20000+Alt_rampe+pos_z)</f>
        <v>1.0841152368305202</v>
      </c>
      <c r="W196" s="304">
        <f t="shared" ref="W196:W259" ca="1" si="91">1/2*Rho*Sref*Cx*vit_xz^2</f>
        <v>1.1466628288880161</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1220.2488721425398</v>
      </c>
      <c r="AG196" s="306">
        <f t="shared" ca="1" si="85"/>
        <v>-2.0845091204516959</v>
      </c>
      <c r="AH196" s="304">
        <f t="shared" ca="1" si="86"/>
        <v>-0.3782328542908388</v>
      </c>
    </row>
    <row r="197" spans="1:34" x14ac:dyDescent="0.2">
      <c r="A197" s="347">
        <f t="shared" ref="A197:A260" ca="1" si="93">IF(B196+0.01&lt;=T_ini+ROUNDUP(Temps_fin_propu,0), 0.01, IF(K196&gt;0, 0.1, 0.0001))</f>
        <v>0.1</v>
      </c>
      <c r="B197" s="304">
        <f t="shared" ref="B197:B260" ca="1" si="94">B196+pas</f>
        <v>13.499999999999947</v>
      </c>
      <c r="D197" s="306">
        <f t="shared" ref="D197:D260" ca="1" si="95">IF(AND(L196&lt;L_rampe,Poussee&lt;Poids*SIN(M196)),0,(-W196+Poussee)/m*COS(M196)-U196/m*SIN(M196))</f>
        <v>-0.36879643289284575</v>
      </c>
      <c r="E197" s="307">
        <f t="shared" ref="E197:E260" ca="1" si="96">IF(AND(L196&lt;L_rampe,Poussee&lt;Poids*SIN(M196)),0,(-W196+Poussee)/m*SIN(M196)+U196/m*COS(M196)-Poids/m)</f>
        <v>-9.8591073854206108</v>
      </c>
      <c r="F197" s="304">
        <f t="shared" ref="F197:F260" ca="1" si="97">SQRT(acc_x^2+acc_z^2)</f>
        <v>9.8660026984675877</v>
      </c>
      <c r="G197" s="306">
        <f t="shared" ref="G197:G260" ca="1" si="98">G196+acc_x*pas</f>
        <v>22.531073642804063</v>
      </c>
      <c r="H197" s="307">
        <f t="shared" ref="H197:H260" ca="1" si="99">H196+acc_z*pas</f>
        <v>2.0191432189525313</v>
      </c>
      <c r="I197" s="304">
        <f t="shared" ref="I197:I260" ca="1" si="100">SQRT(vit_x^2+vit_z^2)</f>
        <v>22.621366422833567</v>
      </c>
      <c r="J197" s="306">
        <f t="shared" ref="J197:J260" ca="1" si="101">J196+0.5*(vit_x+G196)*pas*(K196&gt;=0)</f>
        <v>415.34202318236061</v>
      </c>
      <c r="K197" s="307">
        <f t="shared" ref="K197:K260" ca="1" si="102">K196+0.5*(vit_z+H196)*pas</f>
        <v>1220.5000820013622</v>
      </c>
      <c r="L197" s="304">
        <f t="shared" ca="1" si="87"/>
        <v>1289.2359932869344</v>
      </c>
      <c r="M197" s="306">
        <f t="shared" ref="M197:M260" ca="1" si="103">IF(AND(L196&gt;L_rampe,G197&gt;0),ATAN2(G197,H197),$M$4)</f>
        <v>8.9377181542534698E-2</v>
      </c>
      <c r="N197" s="304">
        <f t="shared" ref="N197:N260" ca="1" si="104">DEGREES(Beta)</f>
        <v>5.1209352871617995</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3.0819999999999994</v>
      </c>
      <c r="T197" s="304">
        <f t="shared" ca="1" si="88"/>
        <v>30.234419999999997</v>
      </c>
      <c r="U197" s="311">
        <f t="shared" ca="1" si="89"/>
        <v>0</v>
      </c>
      <c r="V197" s="306">
        <f t="shared" ca="1" si="90"/>
        <v>1.0840879013525435</v>
      </c>
      <c r="W197" s="304">
        <f t="shared" ca="1" si="91"/>
        <v>1.1319971358957466</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1220.5000820013622</v>
      </c>
      <c r="AG197" s="306">
        <f t="shared" ref="AG197:AG260" ca="1" si="114">IF(AND(L196&lt;L_rampe,Poussee&lt;Poids*SIN(M196)),0,(-W196+Poussee)/m-Poids*SIN(M196)/m)</f>
        <v>-1.6668814342224811</v>
      </c>
      <c r="AH197" s="304">
        <f t="shared" ref="AH197:AH260" ca="1" si="115">IF(AND(L196&lt;L_rampe,Poussee&lt;Poids*SIN(M196)), g*SIN(M196), (-W196+Poussee)/m)</f>
        <v>-0.3720515343569164</v>
      </c>
    </row>
    <row r="198" spans="1:34" x14ac:dyDescent="0.2">
      <c r="A198" s="347">
        <f t="shared" ca="1" si="93"/>
        <v>0.1</v>
      </c>
      <c r="B198" s="304">
        <f t="shared" ca="1" si="94"/>
        <v>13.599999999999946</v>
      </c>
      <c r="D198" s="306">
        <f t="shared" ca="1" si="95"/>
        <v>-0.36582699206579194</v>
      </c>
      <c r="E198" s="307">
        <f t="shared" ca="1" si="96"/>
        <v>-9.8427839277457316</v>
      </c>
      <c r="F198" s="304">
        <f t="shared" ca="1" si="97"/>
        <v>9.8495799319774839</v>
      </c>
      <c r="G198" s="306">
        <f t="shared" ca="1" si="98"/>
        <v>22.494490943597484</v>
      </c>
      <c r="H198" s="307">
        <f t="shared" ca="1" si="99"/>
        <v>1.0348648261779583</v>
      </c>
      <c r="I198" s="304">
        <f t="shared" ca="1" si="100"/>
        <v>22.518282972288308</v>
      </c>
      <c r="J198" s="306">
        <f t="shared" ca="1" si="101"/>
        <v>417.59330141168067</v>
      </c>
      <c r="K198" s="307">
        <f t="shared" ca="1" si="102"/>
        <v>1220.6527824036186</v>
      </c>
      <c r="L198" s="304">
        <f t="shared" ca="1" si="87"/>
        <v>1290.1075073704526</v>
      </c>
      <c r="M198" s="306">
        <f t="shared" ca="1" si="103"/>
        <v>4.59728412179011E-2</v>
      </c>
      <c r="N198" s="304">
        <f t="shared" ca="1" si="104"/>
        <v>2.6340497740108044</v>
      </c>
      <c r="P198" s="310">
        <f t="shared" ca="1" si="105"/>
        <v>23</v>
      </c>
      <c r="Q198" s="304">
        <f t="shared" ca="1" si="106"/>
        <v>0</v>
      </c>
      <c r="R198" s="306">
        <f t="shared" ca="1" si="107"/>
        <v>0</v>
      </c>
      <c r="S198" s="307">
        <f t="shared" ca="1" si="108"/>
        <v>3.0819999999999994</v>
      </c>
      <c r="T198" s="304">
        <f t="shared" ca="1" si="88"/>
        <v>30.234419999999997</v>
      </c>
      <c r="U198" s="311">
        <f t="shared" ca="1" si="89"/>
        <v>0</v>
      </c>
      <c r="V198" s="306">
        <f t="shared" ca="1" si="90"/>
        <v>1.0840712855276204</v>
      </c>
      <c r="W198" s="304">
        <f t="shared" ca="1" si="91"/>
        <v>1.1216866398019418</v>
      </c>
      <c r="Y198" s="314" t="str">
        <f t="shared" ca="1" si="109"/>
        <v/>
      </c>
      <c r="Z198" s="315" t="str">
        <f t="shared" ca="1" si="110"/>
        <v/>
      </c>
      <c r="AA198" s="316" t="str">
        <f t="shared" ca="1" si="111"/>
        <v/>
      </c>
      <c r="AC198" s="310" t="e">
        <f t="shared" ca="1" si="112"/>
        <v>#N/A</v>
      </c>
      <c r="AD198" s="323" t="e">
        <f t="shared" ca="1" si="113"/>
        <v>#N/A</v>
      </c>
      <c r="AE198" s="324">
        <f t="shared" ca="1" si="92"/>
        <v>1220.6527824036186</v>
      </c>
      <c r="AG198" s="306">
        <f t="shared" ca="1" si="114"/>
        <v>-1.2429163117972575</v>
      </c>
      <c r="AH198" s="304">
        <f t="shared" ca="1" si="115"/>
        <v>-0.36729303565728322</v>
      </c>
    </row>
    <row r="199" spans="1:34" x14ac:dyDescent="0.2">
      <c r="A199" s="347">
        <f t="shared" ca="1" si="93"/>
        <v>0.1</v>
      </c>
      <c r="B199" s="304">
        <f t="shared" ca="1" si="94"/>
        <v>13.699999999999946</v>
      </c>
      <c r="D199" s="306">
        <f t="shared" ca="1" si="95"/>
        <v>-0.36356310999515556</v>
      </c>
      <c r="E199" s="307">
        <f t="shared" ca="1" si="96"/>
        <v>-9.8267258141370366</v>
      </c>
      <c r="F199" s="304">
        <f t="shared" ca="1" si="97"/>
        <v>9.8334489555382643</v>
      </c>
      <c r="G199" s="306">
        <f t="shared" ca="1" si="98"/>
        <v>22.458134632597968</v>
      </c>
      <c r="H199" s="307">
        <f t="shared" ca="1" si="99"/>
        <v>5.2192244764254547E-2</v>
      </c>
      <c r="I199" s="304">
        <f t="shared" ca="1" si="100"/>
        <v>22.458195279369839</v>
      </c>
      <c r="J199" s="306">
        <f t="shared" ca="1" si="101"/>
        <v>419.84093269049043</v>
      </c>
      <c r="K199" s="307">
        <f t="shared" ca="1" si="102"/>
        <v>1220.7071352571656</v>
      </c>
      <c r="L199" s="304">
        <f t="shared" ca="1" si="87"/>
        <v>1290.8881899026644</v>
      </c>
      <c r="M199" s="306">
        <f t="shared" ca="1" si="103"/>
        <v>2.3239753281841325E-3</v>
      </c>
      <c r="N199" s="304">
        <f t="shared" ca="1" si="104"/>
        <v>0.13315397799748119</v>
      </c>
      <c r="P199" s="310">
        <f t="shared" ca="1" si="105"/>
        <v>23</v>
      </c>
      <c r="Q199" s="304">
        <f t="shared" ca="1" si="106"/>
        <v>0</v>
      </c>
      <c r="R199" s="306">
        <f t="shared" ca="1" si="107"/>
        <v>0</v>
      </c>
      <c r="S199" s="307">
        <f t="shared" ca="1" si="108"/>
        <v>3.0819999999999994</v>
      </c>
      <c r="T199" s="304">
        <f t="shared" ca="1" si="88"/>
        <v>30.234419999999997</v>
      </c>
      <c r="U199" s="311">
        <f t="shared" ca="1" si="89"/>
        <v>0</v>
      </c>
      <c r="V199" s="306">
        <f t="shared" ca="1" si="90"/>
        <v>1.0840653712754418</v>
      </c>
      <c r="W199" s="304">
        <f t="shared" ca="1" si="91"/>
        <v>1.1157023317788026</v>
      </c>
      <c r="Y199" s="314" t="str">
        <f t="shared" ca="1" si="109"/>
        <v>Apogée</v>
      </c>
      <c r="Z199" s="315" t="str">
        <f t="shared" ca="1" si="110"/>
        <v>Para</v>
      </c>
      <c r="AA199" s="316" t="str">
        <f t="shared" ca="1" si="111"/>
        <v/>
      </c>
      <c r="AC199" s="310" t="e">
        <f t="shared" ca="1" si="112"/>
        <v>#N/A</v>
      </c>
      <c r="AD199" s="323" t="e">
        <f t="shared" ca="1" si="113"/>
        <v>#N/A</v>
      </c>
      <c r="AE199" s="324">
        <f t="shared" ca="1" si="92"/>
        <v>1220.7071352571656</v>
      </c>
      <c r="AG199" s="306">
        <f t="shared" ca="1" si="114"/>
        <v>-0.81478237081115557</v>
      </c>
      <c r="AH199" s="304">
        <f t="shared" ca="1" si="115"/>
        <v>-0.36394764432249904</v>
      </c>
    </row>
    <row r="200" spans="1:34" x14ac:dyDescent="0.2">
      <c r="A200" s="347">
        <f t="shared" ca="1" si="93"/>
        <v>0.1</v>
      </c>
      <c r="B200" s="304">
        <f t="shared" ca="1" si="94"/>
        <v>13.799999999999946</v>
      </c>
      <c r="D200" s="306">
        <f t="shared" ca="1" si="95"/>
        <v>-0.36200497044236579</v>
      </c>
      <c r="E200" s="307">
        <f t="shared" ca="1" si="96"/>
        <v>-9.8108412921345565</v>
      </c>
      <c r="F200" s="304">
        <f t="shared" ca="1" si="97"/>
        <v>9.8175177340342721</v>
      </c>
      <c r="G200" s="306">
        <f t="shared" ca="1" si="98"/>
        <v>22.42193413555373</v>
      </c>
      <c r="H200" s="307">
        <f t="shared" ca="1" si="99"/>
        <v>-0.92889188444920112</v>
      </c>
      <c r="I200" s="304">
        <f t="shared" ca="1" si="100"/>
        <v>22.441166870555222</v>
      </c>
      <c r="J200" s="306">
        <f t="shared" ca="1" si="101"/>
        <v>422.08493612889799</v>
      </c>
      <c r="K200" s="307">
        <f t="shared" ca="1" si="102"/>
        <v>1220.6633002751814</v>
      </c>
      <c r="L200" s="304">
        <f t="shared" ca="1" si="87"/>
        <v>1291.5783313239788</v>
      </c>
      <c r="M200" s="306">
        <f t="shared" ca="1" si="103"/>
        <v>-4.1404145483926548E-2</v>
      </c>
      <c r="N200" s="304">
        <f t="shared" ca="1" si="104"/>
        <v>-2.3722827905746389</v>
      </c>
      <c r="P200" s="310">
        <f t="shared" ca="1" si="105"/>
        <v>23</v>
      </c>
      <c r="Q200" s="304">
        <f t="shared" ca="1" si="106"/>
        <v>0</v>
      </c>
      <c r="R200" s="306">
        <f t="shared" ca="1" si="107"/>
        <v>0</v>
      </c>
      <c r="S200" s="307">
        <f t="shared" ca="1" si="108"/>
        <v>3.0819999999999994</v>
      </c>
      <c r="T200" s="304">
        <f t="shared" ca="1" si="88"/>
        <v>30.234419999999997</v>
      </c>
      <c r="U200" s="311">
        <f t="shared" ca="1" si="89"/>
        <v>0</v>
      </c>
      <c r="V200" s="306">
        <f t="shared" ca="1" si="90"/>
        <v>1.0840701410527818</v>
      </c>
      <c r="W200" s="304">
        <f t="shared" ca="1" si="91"/>
        <v>1.114015963597575</v>
      </c>
      <c r="Y200" s="314" t="str">
        <f t="shared" ca="1" si="109"/>
        <v/>
      </c>
      <c r="Z200" s="315" t="str">
        <f t="shared" ca="1" si="110"/>
        <v/>
      </c>
      <c r="AA200" s="316" t="str">
        <f t="shared" ca="1" si="111"/>
        <v/>
      </c>
      <c r="AC200" s="310" t="e">
        <f t="shared" ca="1" si="112"/>
        <v>#N/A</v>
      </c>
      <c r="AD200" s="323" t="e">
        <f t="shared" ca="1" si="113"/>
        <v>#N/A</v>
      </c>
      <c r="AE200" s="324" t="e">
        <f t="shared" ca="1" si="92"/>
        <v>#N/A</v>
      </c>
      <c r="AG200" s="306">
        <f t="shared" ca="1" si="114"/>
        <v>-0.38480412546172893</v>
      </c>
      <c r="AH200" s="304">
        <f t="shared" ca="1" si="115"/>
        <v>-0.36200594801388802</v>
      </c>
    </row>
    <row r="201" spans="1:34" x14ac:dyDescent="0.2">
      <c r="A201" s="347">
        <f t="shared" ca="1" si="93"/>
        <v>0.1</v>
      </c>
      <c r="B201" s="304">
        <f t="shared" ca="1" si="94"/>
        <v>13.899999999999945</v>
      </c>
      <c r="D201" s="306">
        <f t="shared" ca="1" si="95"/>
        <v>-0.36114900045484588</v>
      </c>
      <c r="E201" s="307">
        <f t="shared" ca="1" si="96"/>
        <v>-9.7950383836839698</v>
      </c>
      <c r="F201" s="304">
        <f t="shared" ca="1" si="97"/>
        <v>9.8016940137086426</v>
      </c>
      <c r="G201" s="306">
        <f t="shared" ca="1" si="98"/>
        <v>22.385819235508247</v>
      </c>
      <c r="H201" s="307">
        <f t="shared" ca="1" si="99"/>
        <v>-1.9083957228175983</v>
      </c>
      <c r="I201" s="304">
        <f t="shared" ca="1" si="100"/>
        <v>22.467017538599098</v>
      </c>
      <c r="J201" s="306">
        <f t="shared" ca="1" si="101"/>
        <v>424.32532379745112</v>
      </c>
      <c r="K201" s="307">
        <f t="shared" ca="1" si="102"/>
        <v>1220.5214358948181</v>
      </c>
      <c r="L201" s="304">
        <f t="shared" ca="1" si="87"/>
        <v>1292.178221413192</v>
      </c>
      <c r="M201" s="306">
        <f t="shared" ca="1" si="103"/>
        <v>-8.5044581455905252E-2</v>
      </c>
      <c r="N201" s="304">
        <f t="shared" ca="1" si="104"/>
        <v>-4.8726955878799174</v>
      </c>
      <c r="P201" s="310">
        <f t="shared" ca="1" si="105"/>
        <v>23</v>
      </c>
      <c r="Q201" s="304">
        <f t="shared" ca="1" si="106"/>
        <v>0</v>
      </c>
      <c r="R201" s="306">
        <f t="shared" ca="1" si="107"/>
        <v>0</v>
      </c>
      <c r="S201" s="307">
        <f t="shared" ca="1" si="108"/>
        <v>3.0819999999999994</v>
      </c>
      <c r="T201" s="304">
        <f t="shared" ca="1" si="88"/>
        <v>30.234419999999997</v>
      </c>
      <c r="U201" s="311">
        <f t="shared" ca="1" si="89"/>
        <v>0</v>
      </c>
      <c r="V201" s="306">
        <f t="shared" ca="1" si="90"/>
        <v>1.0840855777519114</v>
      </c>
      <c r="W201" s="304">
        <f t="shared" ca="1" si="91"/>
        <v>1.1165998797934766</v>
      </c>
      <c r="Y201" s="314" t="str">
        <f t="shared" ca="1" si="109"/>
        <v/>
      </c>
      <c r="Z201" s="315" t="str">
        <f t="shared" ca="1" si="110"/>
        <v/>
      </c>
      <c r="AA201" s="316" t="str">
        <f t="shared" ca="1" si="111"/>
        <v/>
      </c>
      <c r="AC201" s="310" t="e">
        <f t="shared" ca="1" si="112"/>
        <v>#N/A</v>
      </c>
      <c r="AD201" s="323" t="e">
        <f t="shared" ca="1" si="113"/>
        <v>#N/A</v>
      </c>
      <c r="AE201" s="324" t="e">
        <f t="shared" ca="1" si="92"/>
        <v>#N/A</v>
      </c>
      <c r="AG201" s="306">
        <f t="shared" ca="1" si="114"/>
        <v>4.459984487108265E-2</v>
      </c>
      <c r="AH201" s="304">
        <f t="shared" ca="1" si="115"/>
        <v>-0.36145878118026453</v>
      </c>
    </row>
    <row r="202" spans="1:34" x14ac:dyDescent="0.2">
      <c r="A202" s="347">
        <f t="shared" ca="1" si="93"/>
        <v>0.1</v>
      </c>
      <c r="B202" s="304">
        <f t="shared" ca="1" si="94"/>
        <v>13.999999999999945</v>
      </c>
      <c r="D202" s="306">
        <f t="shared" ca="1" si="95"/>
        <v>-0.36098778828498057</v>
      </c>
      <c r="E202" s="307">
        <f t="shared" ca="1" si="96"/>
        <v>-9.7792257163383294</v>
      </c>
      <c r="F202" s="304">
        <f t="shared" ca="1" si="97"/>
        <v>9.78588615273976</v>
      </c>
      <c r="G202" s="306">
        <f t="shared" ca="1" si="98"/>
        <v>22.349720456679748</v>
      </c>
      <c r="H202" s="307">
        <f t="shared" ca="1" si="99"/>
        <v>-2.8863182944514314</v>
      </c>
      <c r="I202" s="304">
        <f t="shared" ca="1" si="100"/>
        <v>22.53532422195461</v>
      </c>
      <c r="J202" s="306">
        <f t="shared" ca="1" si="101"/>
        <v>426.5621007820605</v>
      </c>
      <c r="K202" s="307">
        <f t="shared" ca="1" si="102"/>
        <v>1220.2817001939545</v>
      </c>
      <c r="L202" s="304">
        <f t="shared" ca="1" si="87"/>
        <v>1292.6881501939488</v>
      </c>
      <c r="M202" s="306">
        <f t="shared" ca="1" si="103"/>
        <v>-0.12843252178674333</v>
      </c>
      <c r="N202" s="304">
        <f t="shared" ca="1" si="104"/>
        <v>-7.3586414506023878</v>
      </c>
      <c r="P202" s="310">
        <f t="shared" ca="1" si="105"/>
        <v>23</v>
      </c>
      <c r="Q202" s="304">
        <f t="shared" ca="1" si="106"/>
        <v>0</v>
      </c>
      <c r="R202" s="306">
        <f t="shared" ca="1" si="107"/>
        <v>0</v>
      </c>
      <c r="S202" s="307">
        <f t="shared" ca="1" si="108"/>
        <v>3.0819999999999994</v>
      </c>
      <c r="T202" s="304">
        <f t="shared" ca="1" si="88"/>
        <v>30.234419999999997</v>
      </c>
      <c r="U202" s="311">
        <f t="shared" ca="1" si="89"/>
        <v>0</v>
      </c>
      <c r="V202" s="306">
        <f t="shared" ca="1" si="90"/>
        <v>1.0841116645992563</v>
      </c>
      <c r="W202" s="304">
        <f t="shared" ca="1" si="91"/>
        <v>1.1234268520432733</v>
      </c>
      <c r="Y202" s="314" t="str">
        <f t="shared" ca="1" si="109"/>
        <v/>
      </c>
      <c r="Z202" s="315" t="str">
        <f t="shared" ca="1" si="110"/>
        <v/>
      </c>
      <c r="AA202" s="316" t="str">
        <f t="shared" ca="1" si="111"/>
        <v/>
      </c>
      <c r="AC202" s="310">
        <f t="shared" ca="1" si="112"/>
        <v>13.999999999999945</v>
      </c>
      <c r="AD202" s="323">
        <f t="shared" ca="1" si="113"/>
        <v>426.5621007820605</v>
      </c>
      <c r="AE202" s="324" t="e">
        <f t="shared" ca="1" si="92"/>
        <v>#N/A</v>
      </c>
      <c r="AG202" s="306">
        <f t="shared" ca="1" si="114"/>
        <v>0.47098486199046408</v>
      </c>
      <c r="AH202" s="304">
        <f t="shared" ca="1" si="115"/>
        <v>-0.36229717060138766</v>
      </c>
    </row>
    <row r="203" spans="1:34" x14ac:dyDescent="0.2">
      <c r="A203" s="347">
        <f t="shared" ca="1" si="93"/>
        <v>0.1</v>
      </c>
      <c r="B203" s="304">
        <f t="shared" ca="1" si="94"/>
        <v>14.099999999999945</v>
      </c>
      <c r="D203" s="306">
        <f t="shared" ca="1" si="95"/>
        <v>-0.3615101126414017</v>
      </c>
      <c r="E203" s="307">
        <f t="shared" ca="1" si="96"/>
        <v>-9.7633133645331931</v>
      </c>
      <c r="F203" s="304">
        <f t="shared" ca="1" si="97"/>
        <v>9.7700039619037238</v>
      </c>
      <c r="G203" s="306">
        <f t="shared" ca="1" si="98"/>
        <v>22.313569445415606</v>
      </c>
      <c r="H203" s="307">
        <f t="shared" ca="1" si="99"/>
        <v>-3.8626496309047509</v>
      </c>
      <c r="I203" s="304">
        <f t="shared" ca="1" si="100"/>
        <v>22.645428756517585</v>
      </c>
      <c r="J203" s="306">
        <f t="shared" ca="1" si="101"/>
        <v>428.79526527716524</v>
      </c>
      <c r="K203" s="307">
        <f t="shared" ca="1" si="102"/>
        <v>1219.9442517976868</v>
      </c>
      <c r="L203" s="304">
        <f t="shared" ca="1" si="87"/>
        <v>1293.1084088421715</v>
      </c>
      <c r="M203" s="306">
        <f t="shared" ca="1" si="103"/>
        <v>-0.17140896214345661</v>
      </c>
      <c r="N203" s="304">
        <f t="shared" ca="1" si="104"/>
        <v>-9.8210101015377642</v>
      </c>
      <c r="P203" s="310">
        <f t="shared" ca="1" si="105"/>
        <v>23</v>
      </c>
      <c r="Q203" s="304">
        <f t="shared" ca="1" si="106"/>
        <v>0</v>
      </c>
      <c r="R203" s="306">
        <f t="shared" ca="1" si="107"/>
        <v>0</v>
      </c>
      <c r="S203" s="307">
        <f t="shared" ca="1" si="108"/>
        <v>3.0819999999999994</v>
      </c>
      <c r="T203" s="304">
        <f t="shared" ca="1" si="88"/>
        <v>30.234419999999997</v>
      </c>
      <c r="U203" s="311">
        <f t="shared" ca="1" si="89"/>
        <v>0</v>
      </c>
      <c r="V203" s="306">
        <f t="shared" ca="1" si="90"/>
        <v>1.0841483850552001</v>
      </c>
      <c r="W203" s="304">
        <f t="shared" ca="1" si="91"/>
        <v>1.1344699171264194</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0.89194989256616797</v>
      </c>
      <c r="AH203" s="304">
        <f t="shared" ca="1" si="115"/>
        <v>-0.36451228164934246</v>
      </c>
    </row>
    <row r="204" spans="1:34" x14ac:dyDescent="0.2">
      <c r="A204" s="347">
        <f t="shared" ca="1" si="93"/>
        <v>0.1</v>
      </c>
      <c r="B204" s="304">
        <f t="shared" ca="1" si="94"/>
        <v>14.199999999999944</v>
      </c>
      <c r="D204" s="306">
        <f t="shared" ca="1" si="95"/>
        <v>-0.36270108169186993</v>
      </c>
      <c r="E204" s="307">
        <f t="shared" ca="1" si="96"/>
        <v>-9.7472136671027467</v>
      </c>
      <c r="F204" s="304">
        <f t="shared" ca="1" si="97"/>
        <v>9.7539595214874169</v>
      </c>
      <c r="G204" s="306">
        <f t="shared" ca="1" si="98"/>
        <v>22.277299337246419</v>
      </c>
      <c r="H204" s="307">
        <f t="shared" ca="1" si="99"/>
        <v>-4.8373709976150252</v>
      </c>
      <c r="I204" s="304">
        <f t="shared" ca="1" si="100"/>
        <v>22.796452003104491</v>
      </c>
      <c r="J204" s="306">
        <f t="shared" ca="1" si="101"/>
        <v>431.02480871629837</v>
      </c>
      <c r="K204" s="307">
        <f t="shared" ca="1" si="102"/>
        <v>1219.5092507662607</v>
      </c>
      <c r="L204" s="304">
        <f t="shared" ca="1" si="87"/>
        <v>1293.4392905866932</v>
      </c>
      <c r="M204" s="306">
        <f t="shared" ca="1" si="103"/>
        <v>-0.21382406022778694</v>
      </c>
      <c r="N204" s="304">
        <f t="shared" ca="1" si="104"/>
        <v>-12.251216209403315</v>
      </c>
      <c r="P204" s="310">
        <f t="shared" ca="1" si="105"/>
        <v>23</v>
      </c>
      <c r="Q204" s="304">
        <f t="shared" ca="1" si="106"/>
        <v>0</v>
      </c>
      <c r="R204" s="306">
        <f t="shared" ca="1" si="107"/>
        <v>0</v>
      </c>
      <c r="S204" s="307">
        <f t="shared" ca="1" si="108"/>
        <v>3.0819999999999994</v>
      </c>
      <c r="T204" s="304">
        <f t="shared" ca="1" si="88"/>
        <v>30.234419999999997</v>
      </c>
      <c r="U204" s="311">
        <f t="shared" ca="1" si="89"/>
        <v>0</v>
      </c>
      <c r="V204" s="306">
        <f t="shared" ca="1" si="90"/>
        <v>1.084195722715904</v>
      </c>
      <c r="W204" s="304">
        <f t="shared" ca="1" si="91"/>
        <v>1.1497022198244045</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1.3052044992002412</v>
      </c>
      <c r="AH204" s="304">
        <f t="shared" ca="1" si="115"/>
        <v>-0.36809536571266049</v>
      </c>
    </row>
    <row r="205" spans="1:34" x14ac:dyDescent="0.2">
      <c r="A205" s="347">
        <f t="shared" ca="1" si="93"/>
        <v>0.1</v>
      </c>
      <c r="B205" s="304">
        <f t="shared" ca="1" si="94"/>
        <v>14.299999999999944</v>
      </c>
      <c r="D205" s="306">
        <f t="shared" ca="1" si="95"/>
        <v>-0.36454237314224919</v>
      </c>
      <c r="E205" s="307">
        <f t="shared" ca="1" si="96"/>
        <v>-9.7308419891233537</v>
      </c>
      <c r="F205" s="304">
        <f t="shared" ca="1" si="97"/>
        <v>9.7376679425364649</v>
      </c>
      <c r="G205" s="306">
        <f t="shared" ca="1" si="98"/>
        <v>22.240845099932194</v>
      </c>
      <c r="H205" s="307">
        <f t="shared" ca="1" si="99"/>
        <v>-5.8104551965273608</v>
      </c>
      <c r="I205" s="304">
        <f t="shared" ca="1" si="100"/>
        <v>22.987313465257955</v>
      </c>
      <c r="J205" s="306">
        <f t="shared" ca="1" si="101"/>
        <v>433.25071593815727</v>
      </c>
      <c r="K205" s="307">
        <f t="shared" ca="1" si="102"/>
        <v>1218.9768594565537</v>
      </c>
      <c r="L205" s="304">
        <f t="shared" ca="1" si="87"/>
        <v>1293.6810915954088</v>
      </c>
      <c r="M205" s="306">
        <f t="shared" ca="1" si="103"/>
        <v>-0.25554000068073274</v>
      </c>
      <c r="N205" s="304">
        <f t="shared" ca="1" si="104"/>
        <v>-14.64136353577617</v>
      </c>
      <c r="P205" s="310">
        <f t="shared" ca="1" si="105"/>
        <v>23</v>
      </c>
      <c r="Q205" s="304">
        <f t="shared" ca="1" si="106"/>
        <v>0</v>
      </c>
      <c r="R205" s="306">
        <f t="shared" ca="1" si="107"/>
        <v>0</v>
      </c>
      <c r="S205" s="307">
        <f t="shared" ca="1" si="108"/>
        <v>3.0819999999999994</v>
      </c>
      <c r="T205" s="304">
        <f t="shared" ca="1" si="88"/>
        <v>30.234419999999997</v>
      </c>
      <c r="U205" s="311">
        <f t="shared" ca="1" si="89"/>
        <v>0</v>
      </c>
      <c r="V205" s="306">
        <f t="shared" ca="1" si="90"/>
        <v>1.0842536612179969</v>
      </c>
      <c r="W205" s="304">
        <f t="shared" ca="1" si="91"/>
        <v>1.1690968620399971</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1.7086287483532674</v>
      </c>
      <c r="AH205" s="304">
        <f t="shared" ca="1" si="115"/>
        <v>-0.37303770922271406</v>
      </c>
    </row>
    <row r="206" spans="1:34" x14ac:dyDescent="0.2">
      <c r="A206" s="347">
        <f t="shared" ca="1" si="93"/>
        <v>0.1</v>
      </c>
      <c r="B206" s="304">
        <f t="shared" ca="1" si="94"/>
        <v>14.399999999999944</v>
      </c>
      <c r="D206" s="306">
        <f t="shared" ca="1" si="95"/>
        <v>-0.36701256058874338</v>
      </c>
      <c r="E206" s="307">
        <f t="shared" ca="1" si="96"/>
        <v>-9.7141174006526327</v>
      </c>
      <c r="F206" s="304">
        <f t="shared" ca="1" si="97"/>
        <v>9.7210480450048262</v>
      </c>
      <c r="G206" s="306">
        <f t="shared" ca="1" si="98"/>
        <v>22.204143843873322</v>
      </c>
      <c r="H206" s="307">
        <f t="shared" ca="1" si="99"/>
        <v>-6.7818669365926239</v>
      </c>
      <c r="I206" s="304">
        <f t="shared" ca="1" si="100"/>
        <v>23.216755220854306</v>
      </c>
      <c r="J206" s="306">
        <f t="shared" ca="1" si="101"/>
        <v>435.47296538534755</v>
      </c>
      <c r="K206" s="307">
        <f t="shared" ca="1" si="102"/>
        <v>1218.3472433498978</v>
      </c>
      <c r="L206" s="304">
        <f t="shared" ca="1" si="87"/>
        <v>1293.834111839614</v>
      </c>
      <c r="M206" s="306">
        <f t="shared" ca="1" si="103"/>
        <v>-0.29643324817151145</v>
      </c>
      <c r="N206" s="304">
        <f t="shared" ca="1" si="104"/>
        <v>-16.984374027581733</v>
      </c>
      <c r="P206" s="310">
        <f t="shared" ca="1" si="105"/>
        <v>23</v>
      </c>
      <c r="Q206" s="304">
        <f t="shared" ca="1" si="106"/>
        <v>0</v>
      </c>
      <c r="R206" s="306">
        <f t="shared" ca="1" si="107"/>
        <v>0</v>
      </c>
      <c r="S206" s="307">
        <f t="shared" ca="1" si="108"/>
        <v>3.0819999999999994</v>
      </c>
      <c r="T206" s="304">
        <f t="shared" ca="1" si="88"/>
        <v>30.234419999999997</v>
      </c>
      <c r="U206" s="311">
        <f t="shared" ca="1" si="89"/>
        <v>0</v>
      </c>
      <c r="V206" s="306">
        <f t="shared" ca="1" si="90"/>
        <v>1.0843221841468935</v>
      </c>
      <c r="W206" s="304">
        <f t="shared" ca="1" si="91"/>
        <v>1.1926267592945168</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2.1003226189734927</v>
      </c>
      <c r="AH206" s="304">
        <f t="shared" ca="1" si="115"/>
        <v>-0.37933058469824704</v>
      </c>
    </row>
    <row r="207" spans="1:34" x14ac:dyDescent="0.2">
      <c r="A207" s="347">
        <f t="shared" ca="1" si="93"/>
        <v>0.1</v>
      </c>
      <c r="B207" s="304">
        <f t="shared" ca="1" si="94"/>
        <v>14.499999999999943</v>
      </c>
      <c r="D207" s="306">
        <f t="shared" ca="1" si="95"/>
        <v>-0.37008750682581665</v>
      </c>
      <c r="E207" s="307">
        <f t="shared" ca="1" si="96"/>
        <v>-9.6969632513716331</v>
      </c>
      <c r="F207" s="304">
        <f t="shared" ca="1" si="97"/>
        <v>9.704022931813407</v>
      </c>
      <c r="G207" s="306">
        <f t="shared" ca="1" si="98"/>
        <v>22.16713509319074</v>
      </c>
      <c r="H207" s="307">
        <f t="shared" ca="1" si="99"/>
        <v>-7.7515632617297872</v>
      </c>
      <c r="I207" s="304">
        <f t="shared" ca="1" si="100"/>
        <v>23.483368822218999</v>
      </c>
      <c r="J207" s="306">
        <f t="shared" ca="1" si="101"/>
        <v>437.69152933220073</v>
      </c>
      <c r="K207" s="307">
        <f t="shared" ca="1" si="102"/>
        <v>1217.6205718399817</v>
      </c>
      <c r="L207" s="304">
        <f t="shared" ca="1" si="87"/>
        <v>1293.8986559298548</v>
      </c>
      <c r="M207" s="306">
        <f t="shared" ca="1" si="103"/>
        <v>-0.33639612284656484</v>
      </c>
      <c r="N207" s="304">
        <f t="shared" ca="1" si="104"/>
        <v>-19.274078083672535</v>
      </c>
      <c r="P207" s="310">
        <f t="shared" ca="1" si="105"/>
        <v>23</v>
      </c>
      <c r="Q207" s="304">
        <f t="shared" ca="1" si="106"/>
        <v>0</v>
      </c>
      <c r="R207" s="306">
        <f t="shared" ca="1" si="107"/>
        <v>0</v>
      </c>
      <c r="S207" s="307">
        <f t="shared" ca="1" si="108"/>
        <v>3.0819999999999994</v>
      </c>
      <c r="T207" s="304">
        <f t="shared" ca="1" si="88"/>
        <v>30.234419999999997</v>
      </c>
      <c r="U207" s="311">
        <f t="shared" ca="1" si="89"/>
        <v>0</v>
      </c>
      <c r="V207" s="306">
        <f t="shared" ca="1" si="90"/>
        <v>1.0844012749494061</v>
      </c>
      <c r="W207" s="304">
        <f t="shared" ca="1" si="91"/>
        <v>1.2202645055970383</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2.4786425870467781</v>
      </c>
      <c r="AH207" s="304">
        <f t="shared" ca="1" si="115"/>
        <v>-0.38696520418381475</v>
      </c>
    </row>
    <row r="208" spans="1:34" x14ac:dyDescent="0.2">
      <c r="A208" s="347">
        <f t="shared" ca="1" si="93"/>
        <v>0.1</v>
      </c>
      <c r="B208" s="304">
        <f t="shared" ca="1" si="94"/>
        <v>14.599999999999943</v>
      </c>
      <c r="D208" s="306">
        <f t="shared" ca="1" si="95"/>
        <v>-0.37374080226506945</v>
      </c>
      <c r="E208" s="307">
        <f t="shared" ca="1" si="96"/>
        <v>-9.6793076277079564</v>
      </c>
      <c r="F208" s="304">
        <f t="shared" ca="1" si="97"/>
        <v>9.686520445396436</v>
      </c>
      <c r="G208" s="306">
        <f t="shared" ca="1" si="98"/>
        <v>22.129761012964234</v>
      </c>
      <c r="H208" s="307">
        <f t="shared" ca="1" si="99"/>
        <v>-8.7194940245005821</v>
      </c>
      <c r="I208" s="304">
        <f t="shared" ca="1" si="100"/>
        <v>23.785623778539279</v>
      </c>
      <c r="J208" s="306">
        <f t="shared" ca="1" si="101"/>
        <v>439.90637413750846</v>
      </c>
      <c r="K208" s="307">
        <f t="shared" ca="1" si="102"/>
        <v>1216.7970189756702</v>
      </c>
      <c r="L208" s="304">
        <f t="shared" ca="1" si="87"/>
        <v>1293.8750339174519</v>
      </c>
      <c r="M208" s="306">
        <f t="shared" ca="1" si="103"/>
        <v>-0.37533768779645582</v>
      </c>
      <c r="N208" s="304">
        <f t="shared" ca="1" si="104"/>
        <v>-21.505265402935862</v>
      </c>
      <c r="P208" s="310">
        <f t="shared" ca="1" si="105"/>
        <v>23</v>
      </c>
      <c r="Q208" s="304">
        <f t="shared" ca="1" si="106"/>
        <v>0</v>
      </c>
      <c r="R208" s="306">
        <f t="shared" ca="1" si="107"/>
        <v>0</v>
      </c>
      <c r="S208" s="307">
        <f t="shared" ca="1" si="108"/>
        <v>3.0819999999999994</v>
      </c>
      <c r="T208" s="304">
        <f t="shared" ca="1" si="88"/>
        <v>30.234419999999997</v>
      </c>
      <c r="U208" s="311">
        <f t="shared" ca="1" si="89"/>
        <v>0</v>
      </c>
      <c r="V208" s="306">
        <f t="shared" ca="1" si="90"/>
        <v>1.0844909168512034</v>
      </c>
      <c r="W208" s="304">
        <f t="shared" ca="1" si="91"/>
        <v>1.2519822474870133</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2.842224344282462</v>
      </c>
      <c r="AH208" s="304">
        <f t="shared" ca="1" si="115"/>
        <v>-0.3959326754046199</v>
      </c>
    </row>
    <row r="209" spans="1:34" x14ac:dyDescent="0.2">
      <c r="A209" s="347">
        <f t="shared" ca="1" si="93"/>
        <v>0.1</v>
      </c>
      <c r="B209" s="304">
        <f t="shared" ca="1" si="94"/>
        <v>14.699999999999942</v>
      </c>
      <c r="D209" s="306">
        <f t="shared" ca="1" si="95"/>
        <v>-0.37794422614718026</v>
      </c>
      <c r="E209" s="307">
        <f t="shared" ca="1" si="96"/>
        <v>-9.6610836868254371</v>
      </c>
      <c r="F209" s="304">
        <f t="shared" ca="1" si="97"/>
        <v>9.6684735011232554</v>
      </c>
      <c r="G209" s="306">
        <f t="shared" ca="1" si="98"/>
        <v>22.091966590349518</v>
      </c>
      <c r="H209" s="307">
        <f t="shared" ca="1" si="99"/>
        <v>-9.6856023931831263</v>
      </c>
      <c r="I209" s="304">
        <f t="shared" ca="1" si="100"/>
        <v>24.121896309120352</v>
      </c>
      <c r="J209" s="306">
        <f t="shared" ca="1" si="101"/>
        <v>442.11746051767415</v>
      </c>
      <c r="K209" s="307">
        <f t="shared" ca="1" si="102"/>
        <v>1215.8767641547861</v>
      </c>
      <c r="L209" s="304">
        <f t="shared" ca="1" si="87"/>
        <v>1293.7635620568817</v>
      </c>
      <c r="M209" s="306">
        <f t="shared" ca="1" si="103"/>
        <v>-0.41318398722317251</v>
      </c>
      <c r="N209" s="304">
        <f t="shared" ca="1" si="104"/>
        <v>-23.673698630275116</v>
      </c>
      <c r="P209" s="310">
        <f t="shared" ca="1" si="105"/>
        <v>23</v>
      </c>
      <c r="Q209" s="304">
        <f t="shared" ca="1" si="106"/>
        <v>0</v>
      </c>
      <c r="R209" s="306">
        <f t="shared" ca="1" si="107"/>
        <v>0</v>
      </c>
      <c r="S209" s="307">
        <f t="shared" ca="1" si="108"/>
        <v>3.0819999999999994</v>
      </c>
      <c r="T209" s="304">
        <f t="shared" ca="1" si="88"/>
        <v>30.234419999999997</v>
      </c>
      <c r="U209" s="311">
        <f t="shared" ca="1" si="89"/>
        <v>0</v>
      </c>
      <c r="V209" s="306">
        <f t="shared" ca="1" si="90"/>
        <v>1.0845910927795257</v>
      </c>
      <c r="W209" s="304">
        <f t="shared" ca="1" si="91"/>
        <v>1.2877515678444709</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3.1899918531910507</v>
      </c>
      <c r="AH209" s="304">
        <f t="shared" ca="1" si="115"/>
        <v>-0.406223960897798</v>
      </c>
    </row>
    <row r="210" spans="1:34" x14ac:dyDescent="0.2">
      <c r="A210" s="347">
        <f t="shared" ca="1" si="93"/>
        <v>0.1</v>
      </c>
      <c r="B210" s="304">
        <f t="shared" ca="1" si="94"/>
        <v>14.799999999999942</v>
      </c>
      <c r="D210" s="306">
        <f t="shared" ca="1" si="95"/>
        <v>-0.38266820959488185</v>
      </c>
      <c r="E210" s="307">
        <f t="shared" ca="1" si="96"/>
        <v>-9.6422298691024491</v>
      </c>
      <c r="F210" s="304">
        <f t="shared" ca="1" si="97"/>
        <v>9.6498202992203943</v>
      </c>
      <c r="G210" s="306">
        <f t="shared" ca="1" si="98"/>
        <v>22.053699769390029</v>
      </c>
      <c r="H210" s="307">
        <f t="shared" ca="1" si="99"/>
        <v>-10.649825380093372</v>
      </c>
      <c r="I210" s="304">
        <f t="shared" ca="1" si="100"/>
        <v>24.490497221266757</v>
      </c>
      <c r="J210" s="306">
        <f t="shared" ca="1" si="101"/>
        <v>444.32474383566114</v>
      </c>
      <c r="K210" s="307">
        <f t="shared" ca="1" si="102"/>
        <v>1214.8599927661223</v>
      </c>
      <c r="L210" s="304">
        <f t="shared" ca="1" si="87"/>
        <v>1293.5645635252724</v>
      </c>
      <c r="M210" s="306">
        <f t="shared" ca="1" si="103"/>
        <v>-0.44987771194538101</v>
      </c>
      <c r="N210" s="304">
        <f t="shared" ca="1" si="104"/>
        <v>-25.776094191472513</v>
      </c>
      <c r="P210" s="310">
        <f t="shared" ca="1" si="105"/>
        <v>23</v>
      </c>
      <c r="Q210" s="304">
        <f t="shared" ca="1" si="106"/>
        <v>0</v>
      </c>
      <c r="R210" s="306">
        <f t="shared" ca="1" si="107"/>
        <v>0</v>
      </c>
      <c r="S210" s="307">
        <f t="shared" ca="1" si="108"/>
        <v>3.0819999999999994</v>
      </c>
      <c r="T210" s="304">
        <f t="shared" ca="1" si="88"/>
        <v>30.234419999999997</v>
      </c>
      <c r="U210" s="311">
        <f t="shared" ca="1" si="89"/>
        <v>0</v>
      </c>
      <c r="V210" s="306">
        <f t="shared" ca="1" si="90"/>
        <v>1.0847017852914467</v>
      </c>
      <c r="W210" s="304">
        <f t="shared" ca="1" si="91"/>
        <v>1.327543379852778</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3.5211539883009673</v>
      </c>
      <c r="AH210" s="304">
        <f t="shared" ca="1" si="115"/>
        <v>-0.41782984031293674</v>
      </c>
    </row>
    <row r="211" spans="1:34" x14ac:dyDescent="0.2">
      <c r="A211" s="347">
        <f t="shared" ca="1" si="93"/>
        <v>0.1</v>
      </c>
      <c r="B211" s="304">
        <f t="shared" ca="1" si="94"/>
        <v>14.899999999999942</v>
      </c>
      <c r="D211" s="306">
        <f t="shared" ca="1" si="95"/>
        <v>-0.38788228234123978</v>
      </c>
      <c r="E211" s="307">
        <f t="shared" ca="1" si="96"/>
        <v>-9.6226899967732482</v>
      </c>
      <c r="F211" s="304">
        <f t="shared" ca="1" si="97"/>
        <v>9.6305044228718462</v>
      </c>
      <c r="G211" s="306">
        <f t="shared" ca="1" si="98"/>
        <v>22.014911541155904</v>
      </c>
      <c r="H211" s="307">
        <f t="shared" ca="1" si="99"/>
        <v>-11.612094379770696</v>
      </c>
      <c r="I211" s="304">
        <f t="shared" ca="1" si="100"/>
        <v>24.889697990325669</v>
      </c>
      <c r="J211" s="306">
        <f t="shared" ca="1" si="101"/>
        <v>446.52817440118844</v>
      </c>
      <c r="K211" s="307">
        <f t="shared" ca="1" si="102"/>
        <v>1213.7468967781292</v>
      </c>
      <c r="L211" s="304">
        <f t="shared" ca="1" si="87"/>
        <v>1293.2783690963818</v>
      </c>
      <c r="M211" s="306">
        <f t="shared" ca="1" si="103"/>
        <v>-0.48537739355791887</v>
      </c>
      <c r="N211" s="304">
        <f t="shared" ca="1" si="104"/>
        <v>-27.810076121929104</v>
      </c>
      <c r="P211" s="310">
        <f t="shared" ca="1" si="105"/>
        <v>23</v>
      </c>
      <c r="Q211" s="304">
        <f t="shared" ca="1" si="106"/>
        <v>0</v>
      </c>
      <c r="R211" s="306">
        <f t="shared" ca="1" si="107"/>
        <v>0</v>
      </c>
      <c r="S211" s="307">
        <f t="shared" ca="1" si="108"/>
        <v>3.0819999999999994</v>
      </c>
      <c r="T211" s="304">
        <f t="shared" ca="1" si="88"/>
        <v>30.234419999999997</v>
      </c>
      <c r="U211" s="311">
        <f t="shared" ca="1" si="89"/>
        <v>0</v>
      </c>
      <c r="V211" s="306">
        <f t="shared" ca="1" si="90"/>
        <v>1.0848229765078397</v>
      </c>
      <c r="W211" s="304">
        <f t="shared" ca="1" si="91"/>
        <v>1.3713278312990731</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3.8351907641231877</v>
      </c>
      <c r="AH211" s="304">
        <f t="shared" ca="1" si="115"/>
        <v>-0.43074087600674182</v>
      </c>
    </row>
    <row r="212" spans="1:34" x14ac:dyDescent="0.2">
      <c r="A212" s="347">
        <f t="shared" ca="1" si="93"/>
        <v>0.1</v>
      </c>
      <c r="B212" s="304">
        <f t="shared" ca="1" si="94"/>
        <v>14.999999999999941</v>
      </c>
      <c r="D212" s="306">
        <f t="shared" ca="1" si="95"/>
        <v>-0.39355548865350792</v>
      </c>
      <c r="E212" s="307">
        <f t="shared" ca="1" si="96"/>
        <v>-9.6024132709151306</v>
      </c>
      <c r="F212" s="304">
        <f t="shared" ca="1" si="97"/>
        <v>9.610474834684096</v>
      </c>
      <c r="G212" s="306">
        <f t="shared" ca="1" si="98"/>
        <v>21.975555992290552</v>
      </c>
      <c r="H212" s="307">
        <f t="shared" ca="1" si="99"/>
        <v>-12.572335706862209</v>
      </c>
      <c r="I212" s="304">
        <f t="shared" ca="1" si="100"/>
        <v>25.317754369144584</v>
      </c>
      <c r="J212" s="306">
        <f t="shared" ca="1" si="101"/>
        <v>448.72769777786078</v>
      </c>
      <c r="K212" s="307">
        <f t="shared" ca="1" si="102"/>
        <v>1212.5376752737975</v>
      </c>
      <c r="L212" s="304">
        <f t="shared" ca="1" si="87"/>
        <v>1292.9053177674707</v>
      </c>
      <c r="M212" s="306">
        <f t="shared" ca="1" si="103"/>
        <v>-0.51965624000749</v>
      </c>
      <c r="N212" s="304">
        <f t="shared" ca="1" si="104"/>
        <v>-29.774109350066535</v>
      </c>
      <c r="P212" s="310">
        <f t="shared" ca="1" si="105"/>
        <v>23</v>
      </c>
      <c r="Q212" s="304">
        <f t="shared" ca="1" si="106"/>
        <v>0</v>
      </c>
      <c r="R212" s="306">
        <f t="shared" ca="1" si="107"/>
        <v>0</v>
      </c>
      <c r="S212" s="307">
        <f t="shared" ca="1" si="108"/>
        <v>3.0819999999999994</v>
      </c>
      <c r="T212" s="304">
        <f t="shared" ca="1" si="88"/>
        <v>30.234419999999997</v>
      </c>
      <c r="U212" s="311">
        <f t="shared" ca="1" si="89"/>
        <v>0</v>
      </c>
      <c r="V212" s="306">
        <f t="shared" ca="1" si="90"/>
        <v>1.0849546480530903</v>
      </c>
      <c r="W212" s="304">
        <f t="shared" ca="1" si="91"/>
        <v>1.4190742192157408</v>
      </c>
      <c r="Y212" s="314" t="str">
        <f t="shared" ca="1" si="109"/>
        <v/>
      </c>
      <c r="Z212" s="315" t="str">
        <f t="shared" ca="1" si="110"/>
        <v/>
      </c>
      <c r="AA212" s="316" t="str">
        <f t="shared" ca="1" si="111"/>
        <v/>
      </c>
      <c r="AC212" s="310">
        <f t="shared" ca="1" si="112"/>
        <v>14.999999999999941</v>
      </c>
      <c r="AD212" s="323">
        <f t="shared" ca="1" si="113"/>
        <v>448.72769777786078</v>
      </c>
      <c r="AE212" s="324" t="e">
        <f t="shared" ca="1" si="92"/>
        <v>#N/A</v>
      </c>
      <c r="AG212" s="306">
        <f t="shared" ca="1" si="114"/>
        <v>4.1318315692765131</v>
      </c>
      <c r="AH212" s="304">
        <f t="shared" ca="1" si="115"/>
        <v>-0.44494738199191219</v>
      </c>
    </row>
    <row r="213" spans="1:34" x14ac:dyDescent="0.2">
      <c r="A213" s="347">
        <f t="shared" ca="1" si="93"/>
        <v>0.1</v>
      </c>
      <c r="B213" s="304">
        <f t="shared" ca="1" si="94"/>
        <v>15.099999999999941</v>
      </c>
      <c r="D213" s="306">
        <f t="shared" ca="1" si="95"/>
        <v>-0.39965676203451556</v>
      </c>
      <c r="E213" s="307">
        <f t="shared" ca="1" si="96"/>
        <v>-9.5813541818201013</v>
      </c>
      <c r="F213" s="304">
        <f t="shared" ca="1" si="97"/>
        <v>9.5896857865584657</v>
      </c>
      <c r="G213" s="306">
        <f t="shared" ca="1" si="98"/>
        <v>21.935590316087101</v>
      </c>
      <c r="H213" s="307">
        <f t="shared" ca="1" si="99"/>
        <v>-13.530471125044219</v>
      </c>
      <c r="I213" s="304">
        <f t="shared" ca="1" si="100"/>
        <v>25.772927101531746</v>
      </c>
      <c r="J213" s="306">
        <f t="shared" ca="1" si="101"/>
        <v>450.92325509327969</v>
      </c>
      <c r="K213" s="307">
        <f t="shared" ca="1" si="102"/>
        <v>1211.2325349322023</v>
      </c>
      <c r="L213" s="304">
        <f t="shared" ca="1" si="87"/>
        <v>1292.4457573384686</v>
      </c>
      <c r="M213" s="306">
        <f t="shared" ca="1" si="103"/>
        <v>-0.55270072530708292</v>
      </c>
      <c r="N213" s="304">
        <f t="shared" ca="1" si="104"/>
        <v>-31.667418893915301</v>
      </c>
      <c r="P213" s="310">
        <f t="shared" ca="1" si="105"/>
        <v>23</v>
      </c>
      <c r="Q213" s="304">
        <f t="shared" ca="1" si="106"/>
        <v>0</v>
      </c>
      <c r="R213" s="306">
        <f t="shared" ca="1" si="107"/>
        <v>0</v>
      </c>
      <c r="S213" s="307">
        <f t="shared" ca="1" si="108"/>
        <v>3.0819999999999994</v>
      </c>
      <c r="T213" s="304">
        <f t="shared" ca="1" si="88"/>
        <v>30.234419999999997</v>
      </c>
      <c r="U213" s="311">
        <f t="shared" ca="1" si="89"/>
        <v>0</v>
      </c>
      <c r="V213" s="306">
        <f t="shared" ca="1" si="90"/>
        <v>1.0850967810005023</v>
      </c>
      <c r="W213" s="304">
        <f t="shared" ca="1" si="91"/>
        <v>1.4707509147086728</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4.4110279339982634</v>
      </c>
      <c r="AH213" s="304">
        <f t="shared" ca="1" si="115"/>
        <v>-0.46043939624131769</v>
      </c>
    </row>
    <row r="214" spans="1:34" x14ac:dyDescent="0.2">
      <c r="A214" s="347">
        <f t="shared" ca="1" si="93"/>
        <v>0.1</v>
      </c>
      <c r="B214" s="304">
        <f t="shared" ca="1" si="94"/>
        <v>15.199999999999941</v>
      </c>
      <c r="D214" s="306">
        <f t="shared" ca="1" si="95"/>
        <v>-0.40615525226965932</v>
      </c>
      <c r="E214" s="307">
        <f t="shared" ca="1" si="96"/>
        <v>-9.5594723490942748</v>
      </c>
      <c r="F214" s="304">
        <f t="shared" ca="1" si="97"/>
        <v>9.5680966593175807</v>
      </c>
      <c r="G214" s="306">
        <f t="shared" ca="1" si="98"/>
        <v>21.894974790860136</v>
      </c>
      <c r="H214" s="307">
        <f t="shared" ca="1" si="99"/>
        <v>-14.486418359953646</v>
      </c>
      <c r="I214" s="304">
        <f t="shared" ca="1" si="100"/>
        <v>26.253499538004508</v>
      </c>
      <c r="J214" s="306">
        <f t="shared" ca="1" si="101"/>
        <v>453.11478334862704</v>
      </c>
      <c r="K214" s="307">
        <f t="shared" ca="1" si="102"/>
        <v>1209.8316904579524</v>
      </c>
      <c r="L214" s="304">
        <f t="shared" ca="1" si="87"/>
        <v>1291.9000449436558</v>
      </c>
      <c r="M214" s="306">
        <f t="shared" ca="1" si="103"/>
        <v>-0.58450903732895476</v>
      </c>
      <c r="N214" s="304">
        <f t="shared" ca="1" si="104"/>
        <v>-33.489900926203795</v>
      </c>
      <c r="P214" s="310">
        <f t="shared" ca="1" si="105"/>
        <v>23</v>
      </c>
      <c r="Q214" s="304">
        <f t="shared" ca="1" si="106"/>
        <v>0</v>
      </c>
      <c r="R214" s="306">
        <f t="shared" ca="1" si="107"/>
        <v>0</v>
      </c>
      <c r="S214" s="307">
        <f t="shared" ca="1" si="108"/>
        <v>3.0819999999999994</v>
      </c>
      <c r="T214" s="304">
        <f t="shared" ca="1" si="88"/>
        <v>30.234419999999997</v>
      </c>
      <c r="U214" s="311">
        <f t="shared" ca="1" si="89"/>
        <v>0</v>
      </c>
      <c r="V214" s="306">
        <f t="shared" ca="1" si="90"/>
        <v>1.0852493558232483</v>
      </c>
      <c r="W214" s="304">
        <f t="shared" ca="1" si="91"/>
        <v>1.5263252976877675</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4.6729232150121884</v>
      </c>
      <c r="AH214" s="304">
        <f t="shared" ca="1" si="115"/>
        <v>-0.47720665629742798</v>
      </c>
    </row>
    <row r="215" spans="1:34" x14ac:dyDescent="0.2">
      <c r="A215" s="347">
        <f t="shared" ca="1" si="93"/>
        <v>0.1</v>
      </c>
      <c r="B215" s="304">
        <f t="shared" ca="1" si="94"/>
        <v>15.29999999999994</v>
      </c>
      <c r="D215" s="306">
        <f t="shared" ca="1" si="95"/>
        <v>-0.41302060196384627</v>
      </c>
      <c r="E215" s="307">
        <f t="shared" ca="1" si="96"/>
        <v>-9.5367323078249999</v>
      </c>
      <c r="F215" s="304">
        <f t="shared" ca="1" si="97"/>
        <v>9.5456717484292195</v>
      </c>
      <c r="G215" s="306">
        <f t="shared" ca="1" si="98"/>
        <v>21.853672730663753</v>
      </c>
      <c r="H215" s="307">
        <f t="shared" ca="1" si="99"/>
        <v>-15.440091590736145</v>
      </c>
      <c r="I215" s="304">
        <f t="shared" ca="1" si="100"/>
        <v>26.757792138913061</v>
      </c>
      <c r="J215" s="306">
        <f t="shared" ca="1" si="101"/>
        <v>455.30221572470322</v>
      </c>
      <c r="K215" s="307">
        <f t="shared" ca="1" si="102"/>
        <v>1208.3353649604178</v>
      </c>
      <c r="L215" s="304">
        <f t="shared" ca="1" si="87"/>
        <v>1291.2685475368205</v>
      </c>
      <c r="M215" s="306">
        <f t="shared" ca="1" si="103"/>
        <v>-0.61508947314592721</v>
      </c>
      <c r="N215" s="304">
        <f t="shared" ca="1" si="104"/>
        <v>-35.242030834187013</v>
      </c>
      <c r="P215" s="310">
        <f t="shared" ca="1" si="105"/>
        <v>23</v>
      </c>
      <c r="Q215" s="304">
        <f t="shared" ca="1" si="106"/>
        <v>0</v>
      </c>
      <c r="R215" s="306">
        <f t="shared" ca="1" si="107"/>
        <v>0</v>
      </c>
      <c r="S215" s="307">
        <f t="shared" ca="1" si="108"/>
        <v>3.0819999999999994</v>
      </c>
      <c r="T215" s="304">
        <f t="shared" ca="1" si="88"/>
        <v>30.234419999999997</v>
      </c>
      <c r="U215" s="311">
        <f t="shared" ca="1" si="89"/>
        <v>0</v>
      </c>
      <c r="V215" s="306">
        <f t="shared" ca="1" si="90"/>
        <v>1.0854123523506651</v>
      </c>
      <c r="W215" s="304">
        <f t="shared" ca="1" si="91"/>
        <v>1.5857637011129742</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4.917821265810125</v>
      </c>
      <c r="AH215" s="304">
        <f t="shared" ca="1" si="115"/>
        <v>-0.49523857809466831</v>
      </c>
    </row>
    <row r="216" spans="1:34" x14ac:dyDescent="0.2">
      <c r="A216" s="347">
        <f t="shared" ca="1" si="93"/>
        <v>0.1</v>
      </c>
      <c r="B216" s="304">
        <f t="shared" ca="1" si="94"/>
        <v>15.39999999999994</v>
      </c>
      <c r="D216" s="306">
        <f t="shared" ca="1" si="95"/>
        <v>-0.42022317267485709</v>
      </c>
      <c r="E216" s="307">
        <f t="shared" ca="1" si="96"/>
        <v>-9.5131032561613527</v>
      </c>
      <c r="F216" s="304">
        <f t="shared" ca="1" si="97"/>
        <v>9.5223800111758123</v>
      </c>
      <c r="G216" s="306">
        <f t="shared" ca="1" si="98"/>
        <v>21.811650413396269</v>
      </c>
      <c r="H216" s="307">
        <f t="shared" ca="1" si="99"/>
        <v>-16.391401916352279</v>
      </c>
      <c r="I216" s="304">
        <f t="shared" ca="1" si="100"/>
        <v>27.284173994086878</v>
      </c>
      <c r="J216" s="306">
        <f t="shared" ca="1" si="101"/>
        <v>457.4854818819062</v>
      </c>
      <c r="K216" s="307">
        <f t="shared" ca="1" si="102"/>
        <v>1206.7437902850634</v>
      </c>
      <c r="L216" s="304">
        <f t="shared" ca="1" si="87"/>
        <v>1290.5516423314027</v>
      </c>
      <c r="M216" s="306">
        <f t="shared" ca="1" si="103"/>
        <v>-0.64445885407978853</v>
      </c>
      <c r="N216" s="304">
        <f t="shared" ca="1" si="104"/>
        <v>-36.924772408609257</v>
      </c>
      <c r="P216" s="310">
        <f t="shared" ca="1" si="105"/>
        <v>23</v>
      </c>
      <c r="Q216" s="304">
        <f t="shared" ca="1" si="106"/>
        <v>0</v>
      </c>
      <c r="R216" s="306">
        <f t="shared" ca="1" si="107"/>
        <v>0</v>
      </c>
      <c r="S216" s="307">
        <f t="shared" ca="1" si="108"/>
        <v>3.0819999999999994</v>
      </c>
      <c r="T216" s="304">
        <f t="shared" ca="1" si="88"/>
        <v>30.234419999999997</v>
      </c>
      <c r="U216" s="311">
        <f t="shared" ca="1" si="89"/>
        <v>0</v>
      </c>
      <c r="V216" s="306">
        <f t="shared" ca="1" si="90"/>
        <v>1.0855857497296304</v>
      </c>
      <c r="W216" s="304">
        <f t="shared" ca="1" si="91"/>
        <v>1.6490313642940542</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5.1461557509272735</v>
      </c>
      <c r="AH216" s="304">
        <f t="shared" ca="1" si="115"/>
        <v>-0.51452423786923251</v>
      </c>
    </row>
    <row r="217" spans="1:34" x14ac:dyDescent="0.2">
      <c r="A217" s="347">
        <f t="shared" ca="1" si="93"/>
        <v>0.1</v>
      </c>
      <c r="B217" s="304">
        <f t="shared" ca="1" si="94"/>
        <v>15.49999999999994</v>
      </c>
      <c r="D217" s="306">
        <f t="shared" ca="1" si="95"/>
        <v>-0.42773422301217073</v>
      </c>
      <c r="E217" s="307">
        <f t="shared" ca="1" si="96"/>
        <v>-9.4885587779976053</v>
      </c>
      <c r="F217" s="304">
        <f t="shared" ca="1" si="97"/>
        <v>9.4981947889612819</v>
      </c>
      <c r="G217" s="306">
        <f t="shared" ca="1" si="98"/>
        <v>21.768876991095052</v>
      </c>
      <c r="H217" s="307">
        <f t="shared" ca="1" si="99"/>
        <v>-17.340257794152041</v>
      </c>
      <c r="I217" s="304">
        <f t="shared" ca="1" si="100"/>
        <v>27.831071589521635</v>
      </c>
      <c r="J217" s="306">
        <f t="shared" ca="1" si="101"/>
        <v>459.66450825213076</v>
      </c>
      <c r="K217" s="307">
        <f t="shared" ca="1" si="102"/>
        <v>1205.057207299538</v>
      </c>
      <c r="L217" s="304">
        <f t="shared" ca="1" si="87"/>
        <v>1289.749717197579</v>
      </c>
      <c r="M217" s="306">
        <f t="shared" ca="1" si="103"/>
        <v>-0.67264101478207372</v>
      </c>
      <c r="N217" s="304">
        <f t="shared" ca="1" si="104"/>
        <v>-38.539491274409642</v>
      </c>
      <c r="P217" s="310">
        <f t="shared" ca="1" si="105"/>
        <v>23</v>
      </c>
      <c r="Q217" s="304">
        <f t="shared" ca="1" si="106"/>
        <v>0</v>
      </c>
      <c r="R217" s="306">
        <f t="shared" ca="1" si="107"/>
        <v>0</v>
      </c>
      <c r="S217" s="307">
        <f t="shared" ca="1" si="108"/>
        <v>3.0819999999999994</v>
      </c>
      <c r="T217" s="304">
        <f t="shared" ca="1" si="88"/>
        <v>30.234419999999997</v>
      </c>
      <c r="U217" s="311">
        <f t="shared" ca="1" si="89"/>
        <v>0</v>
      </c>
      <c r="V217" s="306">
        <f t="shared" ca="1" si="90"/>
        <v>1.0857695263907354</v>
      </c>
      <c r="W217" s="304">
        <f t="shared" ca="1" si="91"/>
        <v>1.7160923947317055</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5.3584613273097155</v>
      </c>
      <c r="AH217" s="304">
        <f t="shared" ca="1" si="115"/>
        <v>-0.535052357006507</v>
      </c>
    </row>
    <row r="218" spans="1:34" x14ac:dyDescent="0.2">
      <c r="A218" s="347">
        <f t="shared" ca="1" si="93"/>
        <v>0.1</v>
      </c>
      <c r="B218" s="304">
        <f t="shared" ca="1" si="94"/>
        <v>15.599999999999939</v>
      </c>
      <c r="D218" s="306">
        <f t="shared" ca="1" si="95"/>
        <v>-0.43552604264157091</v>
      </c>
      <c r="E218" s="307">
        <f t="shared" ca="1" si="96"/>
        <v>-9.4630765524302873</v>
      </c>
      <c r="F218" s="304">
        <f t="shared" ca="1" si="97"/>
        <v>9.473093516427193</v>
      </c>
      <c r="G218" s="306">
        <f t="shared" ca="1" si="98"/>
        <v>21.725324386830895</v>
      </c>
      <c r="H218" s="307">
        <f t="shared" ca="1" si="99"/>
        <v>-18.28656544939507</v>
      </c>
      <c r="I218" s="304">
        <f t="shared" ca="1" si="100"/>
        <v>28.396975114403272</v>
      </c>
      <c r="J218" s="306">
        <f t="shared" ca="1" si="101"/>
        <v>461.83921832102703</v>
      </c>
      <c r="K218" s="307">
        <f t="shared" ca="1" si="102"/>
        <v>1203.2758661373607</v>
      </c>
      <c r="L218" s="304">
        <f t="shared" ca="1" si="87"/>
        <v>1288.8631710185505</v>
      </c>
      <c r="M218" s="306">
        <f t="shared" ca="1" si="103"/>
        <v>-0.69966540397786947</v>
      </c>
      <c r="N218" s="304">
        <f t="shared" ca="1" si="104"/>
        <v>-40.087874719247679</v>
      </c>
      <c r="P218" s="310">
        <f t="shared" ca="1" si="105"/>
        <v>23</v>
      </c>
      <c r="Q218" s="304">
        <f t="shared" ca="1" si="106"/>
        <v>0</v>
      </c>
      <c r="R218" s="306">
        <f t="shared" ca="1" si="107"/>
        <v>0</v>
      </c>
      <c r="S218" s="307">
        <f t="shared" ca="1" si="108"/>
        <v>3.0819999999999994</v>
      </c>
      <c r="T218" s="304">
        <f t="shared" ca="1" si="88"/>
        <v>30.234419999999997</v>
      </c>
      <c r="U218" s="311">
        <f t="shared" ca="1" si="89"/>
        <v>0</v>
      </c>
      <c r="V218" s="306">
        <f t="shared" ca="1" si="90"/>
        <v>1.0859636600189377</v>
      </c>
      <c r="W218" s="304">
        <f t="shared" ca="1" si="91"/>
        <v>1.7869097379584018</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5.5553475042788127</v>
      </c>
      <c r="AH218" s="304">
        <f t="shared" ca="1" si="115"/>
        <v>-0.55681128965986559</v>
      </c>
    </row>
    <row r="219" spans="1:34" x14ac:dyDescent="0.2">
      <c r="A219" s="347">
        <f t="shared" ca="1" si="93"/>
        <v>0.1</v>
      </c>
      <c r="B219" s="304">
        <f t="shared" ca="1" si="94"/>
        <v>15.699999999999939</v>
      </c>
      <c r="D219" s="306">
        <f t="shared" ca="1" si="95"/>
        <v>-0.44357204708744347</v>
      </c>
      <c r="E219" s="307">
        <f t="shared" ca="1" si="96"/>
        <v>-9.4366380595217478</v>
      </c>
      <c r="F219" s="304">
        <f t="shared" ca="1" si="97"/>
        <v>9.4470574269119236</v>
      </c>
      <c r="G219" s="306">
        <f t="shared" ca="1" si="98"/>
        <v>21.680967182122149</v>
      </c>
      <c r="H219" s="307">
        <f t="shared" ca="1" si="99"/>
        <v>-19.230229255347243</v>
      </c>
      <c r="I219" s="304">
        <f t="shared" ca="1" si="100"/>
        <v>28.980442632324834</v>
      </c>
      <c r="J219" s="306">
        <f t="shared" ca="1" si="101"/>
        <v>464.00953289947466</v>
      </c>
      <c r="K219" s="307">
        <f t="shared" ca="1" si="102"/>
        <v>1201.4000264021236</v>
      </c>
      <c r="L219" s="304">
        <f t="shared" ca="1" si="87"/>
        <v>1287.8924140084885</v>
      </c>
      <c r="M219" s="306">
        <f t="shared" ca="1" si="103"/>
        <v>-0.72556581996697289</v>
      </c>
      <c r="N219" s="304">
        <f t="shared" ca="1" si="104"/>
        <v>-41.571859243056466</v>
      </c>
      <c r="P219" s="310">
        <f t="shared" ca="1" si="105"/>
        <v>23</v>
      </c>
      <c r="Q219" s="304">
        <f t="shared" ca="1" si="106"/>
        <v>0</v>
      </c>
      <c r="R219" s="306">
        <f t="shared" ca="1" si="107"/>
        <v>0</v>
      </c>
      <c r="S219" s="307">
        <f t="shared" ca="1" si="108"/>
        <v>3.0819999999999994</v>
      </c>
      <c r="T219" s="304">
        <f t="shared" ca="1" si="88"/>
        <v>30.234419999999997</v>
      </c>
      <c r="U219" s="311">
        <f t="shared" ca="1" si="89"/>
        <v>0</v>
      </c>
      <c r="V219" s="306">
        <f t="shared" ca="1" si="90"/>
        <v>1.0861681275283828</v>
      </c>
      <c r="W219" s="304">
        <f t="shared" ca="1" si="91"/>
        <v>1.8614451548257842</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5.7374756370847813</v>
      </c>
      <c r="AH219" s="304">
        <f t="shared" ca="1" si="115"/>
        <v>-0.57978901296508834</v>
      </c>
    </row>
    <row r="220" spans="1:34" x14ac:dyDescent="0.2">
      <c r="A220" s="347">
        <f t="shared" ca="1" si="93"/>
        <v>0.1</v>
      </c>
      <c r="B220" s="304">
        <f t="shared" ca="1" si="94"/>
        <v>15.799999999999939</v>
      </c>
      <c r="D220" s="306">
        <f t="shared" ca="1" si="95"/>
        <v>-0.45184683866295883</v>
      </c>
      <c r="E220" s="307">
        <f t="shared" ca="1" si="96"/>
        <v>-9.4092282898265935</v>
      </c>
      <c r="F220" s="304">
        <f t="shared" ca="1" si="97"/>
        <v>9.4200712617093725</v>
      </c>
      <c r="G220" s="306">
        <f t="shared" ca="1" si="98"/>
        <v>21.635782498255853</v>
      </c>
      <c r="H220" s="307">
        <f t="shared" ca="1" si="99"/>
        <v>-20.171152084329904</v>
      </c>
      <c r="I220" s="304">
        <f t="shared" ca="1" si="100"/>
        <v>29.580102446086979</v>
      </c>
      <c r="J220" s="306">
        <f t="shared" ca="1" si="101"/>
        <v>466.17537038349354</v>
      </c>
      <c r="K220" s="307">
        <f t="shared" ca="1" si="102"/>
        <v>1199.4299573351398</v>
      </c>
      <c r="L220" s="304">
        <f t="shared" ca="1" si="87"/>
        <v>1286.8378679947068</v>
      </c>
      <c r="M220" s="306">
        <f t="shared" ca="1" si="103"/>
        <v>-0.7503792920767921</v>
      </c>
      <c r="N220" s="304">
        <f t="shared" ca="1" si="104"/>
        <v>-42.993566470014684</v>
      </c>
      <c r="P220" s="310">
        <f t="shared" ca="1" si="105"/>
        <v>23</v>
      </c>
      <c r="Q220" s="304">
        <f t="shared" ca="1" si="106"/>
        <v>0</v>
      </c>
      <c r="R220" s="306">
        <f t="shared" ca="1" si="107"/>
        <v>0</v>
      </c>
      <c r="S220" s="307">
        <f t="shared" ca="1" si="108"/>
        <v>3.0819999999999994</v>
      </c>
      <c r="T220" s="304">
        <f t="shared" ca="1" si="88"/>
        <v>30.234419999999997</v>
      </c>
      <c r="U220" s="311">
        <f t="shared" ca="1" si="89"/>
        <v>0</v>
      </c>
      <c r="V220" s="306">
        <f t="shared" ca="1" si="90"/>
        <v>1.0863829050410712</v>
      </c>
      <c r="W220" s="304">
        <f t="shared" ca="1" si="91"/>
        <v>1.9396592056878421</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5.9055392224400149</v>
      </c>
      <c r="AH220" s="304">
        <f t="shared" ca="1" si="115"/>
        <v>-0.60397311967092293</v>
      </c>
    </row>
    <row r="221" spans="1:34" x14ac:dyDescent="0.2">
      <c r="A221" s="347">
        <f t="shared" ca="1" si="93"/>
        <v>0.1</v>
      </c>
      <c r="B221" s="304">
        <f t="shared" ca="1" si="94"/>
        <v>15.899999999999938</v>
      </c>
      <c r="D221" s="306">
        <f t="shared" ca="1" si="95"/>
        <v>-0.46032623890128183</v>
      </c>
      <c r="E221" s="307">
        <f t="shared" ca="1" si="96"/>
        <v>-9.3808354632408673</v>
      </c>
      <c r="F221" s="304">
        <f t="shared" ca="1" si="97"/>
        <v>9.3921229886867703</v>
      </c>
      <c r="G221" s="306">
        <f t="shared" ca="1" si="98"/>
        <v>21.589749874365726</v>
      </c>
      <c r="H221" s="307">
        <f t="shared" ca="1" si="99"/>
        <v>-21.109235630653991</v>
      </c>
      <c r="I221" s="304">
        <f t="shared" ca="1" si="100"/>
        <v>30.194653972982483</v>
      </c>
      <c r="J221" s="306">
        <f t="shared" ca="1" si="101"/>
        <v>468.33664700212461</v>
      </c>
      <c r="K221" s="307">
        <f t="shared" ca="1" si="102"/>
        <v>1197.3659379493906</v>
      </c>
      <c r="L221" s="304">
        <f t="shared" ca="1" si="87"/>
        <v>1285.6999666666468</v>
      </c>
      <c r="M221" s="306">
        <f t="shared" ca="1" si="103"/>
        <v>-0.77414511007176412</v>
      </c>
      <c r="N221" s="304">
        <f t="shared" ca="1" si="104"/>
        <v>-44.35524753780264</v>
      </c>
      <c r="P221" s="310">
        <f t="shared" ca="1" si="105"/>
        <v>23</v>
      </c>
      <c r="Q221" s="304">
        <f t="shared" ca="1" si="106"/>
        <v>0</v>
      </c>
      <c r="R221" s="306">
        <f t="shared" ca="1" si="107"/>
        <v>0</v>
      </c>
      <c r="S221" s="307">
        <f t="shared" ca="1" si="108"/>
        <v>3.0819999999999994</v>
      </c>
      <c r="T221" s="304">
        <f t="shared" ca="1" si="88"/>
        <v>30.234419999999997</v>
      </c>
      <c r="U221" s="311">
        <f t="shared" ca="1" si="89"/>
        <v>0</v>
      </c>
      <c r="V221" s="306">
        <f t="shared" ca="1" si="90"/>
        <v>1.086607967869059</v>
      </c>
      <c r="W221" s="304">
        <f t="shared" ca="1" si="91"/>
        <v>2.0215112409423259</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6.0602474501474388</v>
      </c>
      <c r="AH221" s="304">
        <f t="shared" ca="1" si="115"/>
        <v>-0.62935081300708706</v>
      </c>
    </row>
    <row r="222" spans="1:34" x14ac:dyDescent="0.2">
      <c r="A222" s="347">
        <f t="shared" ca="1" si="93"/>
        <v>0.1</v>
      </c>
      <c r="B222" s="304">
        <f t="shared" ca="1" si="94"/>
        <v>15.999999999999938</v>
      </c>
      <c r="D222" s="306">
        <f t="shared" ca="1" si="95"/>
        <v>-0.46898729762210417</v>
      </c>
      <c r="E222" s="307">
        <f t="shared" ca="1" si="96"/>
        <v>-9.3514507610834698</v>
      </c>
      <c r="F222" s="304">
        <f t="shared" ca="1" si="97"/>
        <v>9.3632035341703155</v>
      </c>
      <c r="G222" s="306">
        <f t="shared" ca="1" si="98"/>
        <v>21.542851144603514</v>
      </c>
      <c r="H222" s="307">
        <f t="shared" ca="1" si="99"/>
        <v>-22.04438070676234</v>
      </c>
      <c r="I222" s="304">
        <f t="shared" ca="1" si="100"/>
        <v>30.822867423119813</v>
      </c>
      <c r="J222" s="306">
        <f t="shared" ca="1" si="101"/>
        <v>470.49327705307309</v>
      </c>
      <c r="K222" s="307">
        <f t="shared" ca="1" si="102"/>
        <v>1195.2082571325197</v>
      </c>
      <c r="L222" s="304">
        <f t="shared" ca="1" si="87"/>
        <v>1284.4791557942447</v>
      </c>
      <c r="M222" s="306">
        <f t="shared" ca="1" si="103"/>
        <v>-0.79690399685214253</v>
      </c>
      <c r="N222" s="304">
        <f t="shared" ca="1" si="104"/>
        <v>-45.659235696734406</v>
      </c>
      <c r="P222" s="310">
        <f t="shared" ca="1" si="105"/>
        <v>23</v>
      </c>
      <c r="Q222" s="304">
        <f t="shared" ca="1" si="106"/>
        <v>0</v>
      </c>
      <c r="R222" s="306">
        <f t="shared" ca="1" si="107"/>
        <v>0</v>
      </c>
      <c r="S222" s="307">
        <f t="shared" ca="1" si="108"/>
        <v>3.0819999999999994</v>
      </c>
      <c r="T222" s="304">
        <f t="shared" ca="1" si="88"/>
        <v>30.234419999999997</v>
      </c>
      <c r="U222" s="311">
        <f t="shared" ca="1" si="89"/>
        <v>0</v>
      </c>
      <c r="V222" s="306">
        <f t="shared" ca="1" si="90"/>
        <v>1.0868432904999052</v>
      </c>
      <c r="W222" s="304">
        <f t="shared" ca="1" si="91"/>
        <v>2.1069593974136369</v>
      </c>
      <c r="Y222" s="314" t="str">
        <f t="shared" ca="1" si="109"/>
        <v/>
      </c>
      <c r="Z222" s="315" t="str">
        <f t="shared" ca="1" si="110"/>
        <v/>
      </c>
      <c r="AA222" s="316" t="str">
        <f t="shared" ca="1" si="111"/>
        <v/>
      </c>
      <c r="AC222" s="310">
        <f t="shared" ca="1" si="112"/>
        <v>15.999999999999938</v>
      </c>
      <c r="AD222" s="323">
        <f t="shared" ca="1" si="113"/>
        <v>470.49327705307309</v>
      </c>
      <c r="AE222" s="324" t="e">
        <f t="shared" ca="1" si="92"/>
        <v>#N/A</v>
      </c>
      <c r="AG222" s="306">
        <f t="shared" ca="1" si="114"/>
        <v>6.2023118172450227</v>
      </c>
      <c r="AH222" s="304">
        <f t="shared" ca="1" si="115"/>
        <v>-0.65590890361529086</v>
      </c>
    </row>
    <row r="223" spans="1:34" x14ac:dyDescent="0.2">
      <c r="A223" s="347">
        <f t="shared" ca="1" si="93"/>
        <v>0.1</v>
      </c>
      <c r="B223" s="304">
        <f t="shared" ca="1" si="94"/>
        <v>16.099999999999937</v>
      </c>
      <c r="D223" s="306">
        <f t="shared" ca="1" si="95"/>
        <v>-0.4778082833463892</v>
      </c>
      <c r="E223" s="307">
        <f t="shared" ca="1" si="96"/>
        <v>-9.3210680739410456</v>
      </c>
      <c r="F223" s="304">
        <f t="shared" ca="1" si="97"/>
        <v>9.333306530628759</v>
      </c>
      <c r="G223" s="306">
        <f t="shared" ca="1" si="98"/>
        <v>21.495070316268876</v>
      </c>
      <c r="H223" s="307">
        <f t="shared" ca="1" si="99"/>
        <v>-22.976487514156446</v>
      </c>
      <c r="I223" s="304">
        <f t="shared" ca="1" si="100"/>
        <v>31.463582542195198</v>
      </c>
      <c r="J223" s="306">
        <f t="shared" ca="1" si="101"/>
        <v>472.64517312611673</v>
      </c>
      <c r="K223" s="307">
        <f t="shared" ca="1" si="102"/>
        <v>1192.9572137214739</v>
      </c>
      <c r="L223" s="304">
        <f t="shared" ca="1" si="87"/>
        <v>1283.1758934181701</v>
      </c>
      <c r="M223" s="306">
        <f t="shared" ca="1" si="103"/>
        <v>-0.81869741527924877</v>
      </c>
      <c r="N223" s="304">
        <f t="shared" ca="1" si="104"/>
        <v>-46.907906593770235</v>
      </c>
      <c r="P223" s="310">
        <f t="shared" ca="1" si="105"/>
        <v>23</v>
      </c>
      <c r="Q223" s="304">
        <f t="shared" ca="1" si="106"/>
        <v>0</v>
      </c>
      <c r="R223" s="306">
        <f t="shared" ca="1" si="107"/>
        <v>0</v>
      </c>
      <c r="S223" s="307">
        <f t="shared" ca="1" si="108"/>
        <v>3.0819999999999994</v>
      </c>
      <c r="T223" s="304">
        <f t="shared" ca="1" si="88"/>
        <v>30.234419999999997</v>
      </c>
      <c r="U223" s="311">
        <f t="shared" ca="1" si="89"/>
        <v>0</v>
      </c>
      <c r="V223" s="306">
        <f t="shared" ca="1" si="90"/>
        <v>1.087088846585069</v>
      </c>
      <c r="W223" s="304">
        <f t="shared" ca="1" si="91"/>
        <v>2.1959606000863725</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6.3324355197858671</v>
      </c>
      <c r="AH223" s="304">
        <f t="shared" ca="1" si="115"/>
        <v>-0.68363380837561238</v>
      </c>
    </row>
    <row r="224" spans="1:34" x14ac:dyDescent="0.2">
      <c r="A224" s="347">
        <f t="shared" ca="1" si="93"/>
        <v>0.1</v>
      </c>
      <c r="B224" s="304">
        <f t="shared" ca="1" si="94"/>
        <v>16.199999999999939</v>
      </c>
      <c r="D224" s="306">
        <f t="shared" ca="1" si="95"/>
        <v>-0.48676865924891288</v>
      </c>
      <c r="E224" s="307">
        <f t="shared" ca="1" si="96"/>
        <v>-9.2896837666983423</v>
      </c>
      <c r="F224" s="304">
        <f t="shared" ca="1" si="97"/>
        <v>9.3024280815755667</v>
      </c>
      <c r="G224" s="306">
        <f t="shared" ca="1" si="98"/>
        <v>21.446393450343983</v>
      </c>
      <c r="H224" s="307">
        <f t="shared" ca="1" si="99"/>
        <v>-23.905455890826282</v>
      </c>
      <c r="I224" s="304">
        <f t="shared" ca="1" si="100"/>
        <v>32.115706646050903</v>
      </c>
      <c r="J224" s="306">
        <f t="shared" ca="1" si="101"/>
        <v>474.79224631444737</v>
      </c>
      <c r="K224" s="307">
        <f t="shared" ca="1" si="102"/>
        <v>1190.6131165512247</v>
      </c>
      <c r="L224" s="304">
        <f t="shared" ca="1" si="87"/>
        <v>1281.7906500143224</v>
      </c>
      <c r="M224" s="306">
        <f t="shared" ca="1" si="103"/>
        <v>-0.83956699724347039</v>
      </c>
      <c r="N224" s="304">
        <f t="shared" ca="1" si="104"/>
        <v>-48.103645560522473</v>
      </c>
      <c r="P224" s="310">
        <f t="shared" ca="1" si="105"/>
        <v>23</v>
      </c>
      <c r="Q224" s="304">
        <f t="shared" ca="1" si="106"/>
        <v>0</v>
      </c>
      <c r="R224" s="306">
        <f t="shared" ca="1" si="107"/>
        <v>0</v>
      </c>
      <c r="S224" s="307">
        <f t="shared" ca="1" si="108"/>
        <v>3.0819999999999994</v>
      </c>
      <c r="T224" s="304">
        <f t="shared" ca="1" si="88"/>
        <v>30.234419999999997</v>
      </c>
      <c r="U224" s="311">
        <f t="shared" ca="1" si="89"/>
        <v>0</v>
      </c>
      <c r="V224" s="306">
        <f t="shared" ca="1" si="90"/>
        <v>1.0873446089310115</v>
      </c>
      <c r="W224" s="304">
        <f t="shared" ca="1" si="91"/>
        <v>2.2884705687278135</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6.4513052906636066</v>
      </c>
      <c r="AH224" s="304">
        <f t="shared" ca="1" si="115"/>
        <v>-0.71251155096897245</v>
      </c>
    </row>
    <row r="225" spans="1:34" x14ac:dyDescent="0.2">
      <c r="A225" s="347">
        <f t="shared" ca="1" si="93"/>
        <v>0.1</v>
      </c>
      <c r="B225" s="304">
        <f t="shared" ca="1" si="94"/>
        <v>16.29999999999994</v>
      </c>
      <c r="D225" s="306">
        <f t="shared" ca="1" si="95"/>
        <v>-0.49584904827438103</v>
      </c>
      <c r="E225" s="307">
        <f t="shared" ca="1" si="96"/>
        <v>-9.2572964613152102</v>
      </c>
      <c r="F225" s="304">
        <f t="shared" ca="1" si="97"/>
        <v>9.2705665442492631</v>
      </c>
      <c r="G225" s="306">
        <f t="shared" ca="1" si="98"/>
        <v>21.396808545516546</v>
      </c>
      <c r="H225" s="307">
        <f t="shared" ca="1" si="99"/>
        <v>-24.831185536957804</v>
      </c>
      <c r="I225" s="304">
        <f t="shared" ca="1" si="100"/>
        <v>32.77821214014444</v>
      </c>
      <c r="J225" s="306">
        <f t="shared" ca="1" si="101"/>
        <v>476.93440641424041</v>
      </c>
      <c r="K225" s="307">
        <f t="shared" ca="1" si="102"/>
        <v>1188.1762844798354</v>
      </c>
      <c r="L225" s="304">
        <f t="shared" ca="1" si="87"/>
        <v>1280.3239086348465</v>
      </c>
      <c r="M225" s="306">
        <f t="shared" ca="1" si="103"/>
        <v>-0.85955408174518022</v>
      </c>
      <c r="N225" s="304">
        <f t="shared" ca="1" si="104"/>
        <v>-49.248821147241785</v>
      </c>
      <c r="P225" s="310">
        <f t="shared" ca="1" si="105"/>
        <v>23</v>
      </c>
      <c r="Q225" s="304">
        <f t="shared" ca="1" si="106"/>
        <v>0</v>
      </c>
      <c r="R225" s="306">
        <f t="shared" ca="1" si="107"/>
        <v>0</v>
      </c>
      <c r="S225" s="307">
        <f t="shared" ca="1" si="108"/>
        <v>3.0819999999999994</v>
      </c>
      <c r="T225" s="304">
        <f t="shared" ca="1" si="88"/>
        <v>30.234419999999997</v>
      </c>
      <c r="U225" s="311">
        <f t="shared" ca="1" si="89"/>
        <v>0</v>
      </c>
      <c r="V225" s="306">
        <f t="shared" ca="1" si="90"/>
        <v>1.0876105494927422</v>
      </c>
      <c r="W225" s="304">
        <f t="shared" ca="1" si="91"/>
        <v>2.3844438289680268</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6.5595853382508853</v>
      </c>
      <c r="AH225" s="304">
        <f t="shared" ca="1" si="115"/>
        <v>-0.74252776402589682</v>
      </c>
    </row>
    <row r="226" spans="1:34" x14ac:dyDescent="0.2">
      <c r="A226" s="347">
        <f t="shared" ca="1" si="93"/>
        <v>0.1</v>
      </c>
      <c r="B226" s="304">
        <f t="shared" ca="1" si="94"/>
        <v>16.399999999999942</v>
      </c>
      <c r="D226" s="306">
        <f t="shared" ca="1" si="95"/>
        <v>-0.50503119048222267</v>
      </c>
      <c r="E226" s="307">
        <f t="shared" ca="1" si="96"/>
        <v>-9.2239068372679132</v>
      </c>
      <c r="F226" s="304">
        <f t="shared" ca="1" si="97"/>
        <v>9.2377223299879319</v>
      </c>
      <c r="G226" s="306">
        <f t="shared" ca="1" si="98"/>
        <v>21.346305426468323</v>
      </c>
      <c r="H226" s="307">
        <f t="shared" ca="1" si="99"/>
        <v>-25.753576220684597</v>
      </c>
      <c r="I226" s="304">
        <f t="shared" ca="1" si="100"/>
        <v>33.450133684556214</v>
      </c>
      <c r="J226" s="306">
        <f t="shared" ca="1" si="101"/>
        <v>479.07156211283967</v>
      </c>
      <c r="K226" s="307">
        <f t="shared" ca="1" si="102"/>
        <v>1185.6470463919534</v>
      </c>
      <c r="L226" s="304">
        <f t="shared" ca="1" si="87"/>
        <v>1278.7761650277969</v>
      </c>
      <c r="M226" s="306">
        <f t="shared" ca="1" si="103"/>
        <v>-0.87869934842432396</v>
      </c>
      <c r="N226" s="304">
        <f t="shared" ca="1" si="104"/>
        <v>-50.345764125609165</v>
      </c>
      <c r="P226" s="310">
        <f t="shared" ca="1" si="105"/>
        <v>23</v>
      </c>
      <c r="Q226" s="304">
        <f t="shared" ca="1" si="106"/>
        <v>0</v>
      </c>
      <c r="R226" s="306">
        <f t="shared" ca="1" si="107"/>
        <v>0</v>
      </c>
      <c r="S226" s="307">
        <f t="shared" ca="1" si="108"/>
        <v>3.0819999999999994</v>
      </c>
      <c r="T226" s="304">
        <f t="shared" ca="1" si="88"/>
        <v>30.234419999999997</v>
      </c>
      <c r="U226" s="311">
        <f t="shared" ca="1" si="89"/>
        <v>0</v>
      </c>
      <c r="V226" s="306">
        <f t="shared" ca="1" si="90"/>
        <v>1.0878866393696009</v>
      </c>
      <c r="W226" s="304">
        <f t="shared" ca="1" si="91"/>
        <v>2.4838337274370654</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6.6579130498784158</v>
      </c>
      <c r="AH226" s="304">
        <f t="shared" ca="1" si="115"/>
        <v>-0.77366769272161817</v>
      </c>
    </row>
    <row r="227" spans="1:34" x14ac:dyDescent="0.2">
      <c r="A227" s="347">
        <f t="shared" ca="1" si="93"/>
        <v>0.1</v>
      </c>
      <c r="B227" s="304">
        <f t="shared" ca="1" si="94"/>
        <v>16.499999999999943</v>
      </c>
      <c r="D227" s="306">
        <f t="shared" ca="1" si="95"/>
        <v>-0.51429789515645608</v>
      </c>
      <c r="E227" s="307">
        <f t="shared" ca="1" si="96"/>
        <v>-9.1895174491119995</v>
      </c>
      <c r="F227" s="304">
        <f t="shared" ca="1" si="97"/>
        <v>9.2038977217533375</v>
      </c>
      <c r="G227" s="306">
        <f t="shared" ca="1" si="98"/>
        <v>21.294875636952678</v>
      </c>
      <c r="H227" s="307">
        <f t="shared" ca="1" si="99"/>
        <v>-26.672527965595798</v>
      </c>
      <c r="I227" s="304">
        <f t="shared" ca="1" si="100"/>
        <v>34.13056513550238</v>
      </c>
      <c r="J227" s="306">
        <f t="shared" ca="1" si="101"/>
        <v>481.20362116601075</v>
      </c>
      <c r="K227" s="307">
        <f t="shared" ca="1" si="102"/>
        <v>1183.0257411826394</v>
      </c>
      <c r="L227" s="304">
        <f t="shared" ca="1" si="87"/>
        <v>1277.1479277374312</v>
      </c>
      <c r="M227" s="306">
        <f t="shared" ca="1" si="103"/>
        <v>-0.89704253334365724</v>
      </c>
      <c r="N227" s="304">
        <f t="shared" ca="1" si="104"/>
        <v>-51.396751204314981</v>
      </c>
      <c r="P227" s="310">
        <f t="shared" ca="1" si="105"/>
        <v>23</v>
      </c>
      <c r="Q227" s="304">
        <f t="shared" ca="1" si="106"/>
        <v>0</v>
      </c>
      <c r="R227" s="306">
        <f t="shared" ca="1" si="107"/>
        <v>0</v>
      </c>
      <c r="S227" s="307">
        <f t="shared" ca="1" si="108"/>
        <v>3.0819999999999994</v>
      </c>
      <c r="T227" s="304">
        <f t="shared" ca="1" si="88"/>
        <v>30.234419999999997</v>
      </c>
      <c r="U227" s="311">
        <f t="shared" ca="1" si="89"/>
        <v>0</v>
      </c>
      <c r="V227" s="306">
        <f t="shared" ca="1" si="90"/>
        <v>1.0881728488030602</v>
      </c>
      <c r="W227" s="304">
        <f t="shared" ca="1" si="91"/>
        <v>2.5865924505887028</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6.7468961480119614</v>
      </c>
      <c r="AH227" s="304">
        <f t="shared" ca="1" si="115"/>
        <v>-0.8059161996875619</v>
      </c>
    </row>
    <row r="228" spans="1:34" x14ac:dyDescent="0.2">
      <c r="A228" s="347">
        <f t="shared" ca="1" si="93"/>
        <v>0.1</v>
      </c>
      <c r="B228" s="304">
        <f t="shared" ca="1" si="94"/>
        <v>16.599999999999945</v>
      </c>
      <c r="D228" s="306">
        <f t="shared" ca="1" si="95"/>
        <v>-0.52363298973724304</v>
      </c>
      <c r="E228" s="307">
        <f t="shared" ca="1" si="96"/>
        <v>-9.1541325603123465</v>
      </c>
      <c r="F228" s="304">
        <f t="shared" ca="1" si="97"/>
        <v>9.1690967079484906</v>
      </c>
      <c r="G228" s="306">
        <f t="shared" ca="1" si="98"/>
        <v>21.242512337978955</v>
      </c>
      <c r="H228" s="307">
        <f t="shared" ca="1" si="99"/>
        <v>-27.587941221627034</v>
      </c>
      <c r="I228" s="304">
        <f t="shared" ca="1" si="100"/>
        <v>34.818656368061305</v>
      </c>
      <c r="J228" s="306">
        <f t="shared" ca="1" si="101"/>
        <v>483.33049056475733</v>
      </c>
      <c r="K228" s="307">
        <f t="shared" ca="1" si="102"/>
        <v>1180.3127177232782</v>
      </c>
      <c r="L228" s="304">
        <f t="shared" ca="1" si="87"/>
        <v>1275.4397181869788</v>
      </c>
      <c r="M228" s="306">
        <f t="shared" ca="1" si="103"/>
        <v>-0.91462221465553128</v>
      </c>
      <c r="N228" s="304">
        <f t="shared" ca="1" si="104"/>
        <v>-52.403992748670369</v>
      </c>
      <c r="P228" s="310">
        <f t="shared" ca="1" si="105"/>
        <v>23</v>
      </c>
      <c r="Q228" s="304">
        <f t="shared" ca="1" si="106"/>
        <v>0</v>
      </c>
      <c r="R228" s="306">
        <f t="shared" ca="1" si="107"/>
        <v>0</v>
      </c>
      <c r="S228" s="307">
        <f t="shared" ca="1" si="108"/>
        <v>3.0819999999999994</v>
      </c>
      <c r="T228" s="304">
        <f t="shared" ca="1" si="88"/>
        <v>30.234419999999997</v>
      </c>
      <c r="U228" s="311">
        <f t="shared" ca="1" si="89"/>
        <v>0</v>
      </c>
      <c r="V228" s="306">
        <f t="shared" ca="1" si="90"/>
        <v>1.0884691471763657</v>
      </c>
      <c r="W228" s="304">
        <f t="shared" ca="1" si="91"/>
        <v>2.6926710468689254</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6.8271110189577016</v>
      </c>
      <c r="AH228" s="304">
        <f t="shared" ca="1" si="115"/>
        <v>-0.83925777111898225</v>
      </c>
    </row>
    <row r="229" spans="1:34" x14ac:dyDescent="0.2">
      <c r="A229" s="347">
        <f t="shared" ca="1" si="93"/>
        <v>0.1</v>
      </c>
      <c r="B229" s="304">
        <f t="shared" ca="1" si="94"/>
        <v>16.699999999999946</v>
      </c>
      <c r="D229" s="306">
        <f t="shared" ca="1" si="95"/>
        <v>-0.53302126720816567</v>
      </c>
      <c r="E229" s="307">
        <f t="shared" ca="1" si="96"/>
        <v>-9.1177579922914589</v>
      </c>
      <c r="F229" s="304">
        <f t="shared" ca="1" si="97"/>
        <v>9.1333248314779087</v>
      </c>
      <c r="G229" s="306">
        <f t="shared" ca="1" si="98"/>
        <v>21.189210211258139</v>
      </c>
      <c r="H229" s="307">
        <f t="shared" ca="1" si="99"/>
        <v>-28.499717020856181</v>
      </c>
      <c r="I229" s="304">
        <f t="shared" ca="1" si="100"/>
        <v>35.513610062140479</v>
      </c>
      <c r="J229" s="306">
        <f t="shared" ca="1" si="101"/>
        <v>485.45207669221918</v>
      </c>
      <c r="K229" s="307">
        <f t="shared" ca="1" si="102"/>
        <v>1177.5083348111541</v>
      </c>
      <c r="L229" s="304">
        <f t="shared" ca="1" si="87"/>
        <v>1273.6520707455884</v>
      </c>
      <c r="M229" s="306">
        <f t="shared" ca="1" si="103"/>
        <v>-0.93147565687196254</v>
      </c>
      <c r="N229" s="304">
        <f t="shared" ca="1" si="104"/>
        <v>-53.369623857939494</v>
      </c>
      <c r="P229" s="310">
        <f t="shared" ca="1" si="105"/>
        <v>23</v>
      </c>
      <c r="Q229" s="304">
        <f t="shared" ca="1" si="106"/>
        <v>0</v>
      </c>
      <c r="R229" s="306">
        <f t="shared" ca="1" si="107"/>
        <v>0</v>
      </c>
      <c r="S229" s="307">
        <f t="shared" ca="1" si="108"/>
        <v>3.0819999999999994</v>
      </c>
      <c r="T229" s="304">
        <f t="shared" ca="1" si="88"/>
        <v>30.234419999999997</v>
      </c>
      <c r="U229" s="311">
        <f t="shared" ca="1" si="89"/>
        <v>0</v>
      </c>
      <c r="V229" s="306">
        <f t="shared" ca="1" si="90"/>
        <v>1.0887755030158484</v>
      </c>
      <c r="W229" s="304">
        <f t="shared" ca="1" si="91"/>
        <v>2.8020194519144499</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6.8991019693577424</v>
      </c>
      <c r="AH229" s="304">
        <f t="shared" ca="1" si="115"/>
        <v>-0.873676523967854</v>
      </c>
    </row>
    <row r="230" spans="1:34" x14ac:dyDescent="0.2">
      <c r="A230" s="347">
        <f t="shared" ca="1" si="93"/>
        <v>0.1</v>
      </c>
      <c r="B230" s="304">
        <f t="shared" ca="1" si="94"/>
        <v>16.799999999999947</v>
      </c>
      <c r="D230" s="306">
        <f t="shared" ca="1" si="95"/>
        <v>-0.54244843320994363</v>
      </c>
      <c r="E230" s="307">
        <f t="shared" ca="1" si="96"/>
        <v>-9.0804009875424114</v>
      </c>
      <c r="F230" s="304">
        <f t="shared" ca="1" si="97"/>
        <v>9.0965890528952187</v>
      </c>
      <c r="G230" s="306">
        <f t="shared" ca="1" si="98"/>
        <v>21.134965367937145</v>
      </c>
      <c r="H230" s="307">
        <f t="shared" ca="1" si="99"/>
        <v>-29.407757119610423</v>
      </c>
      <c r="I230" s="304">
        <f t="shared" ca="1" si="100"/>
        <v>36.21467851451812</v>
      </c>
      <c r="J230" s="306">
        <f t="shared" ca="1" si="101"/>
        <v>487.56828547117897</v>
      </c>
      <c r="K230" s="307">
        <f t="shared" ca="1" si="102"/>
        <v>1174.6129611041308</v>
      </c>
      <c r="L230" s="304">
        <f t="shared" ca="1" si="87"/>
        <v>1271.7855327810266</v>
      </c>
      <c r="M230" s="306">
        <f t="shared" ca="1" si="103"/>
        <v>-0.94763870367203851</v>
      </c>
      <c r="N230" s="304">
        <f t="shared" ca="1" si="104"/>
        <v>-54.295698223656274</v>
      </c>
      <c r="P230" s="310">
        <f t="shared" ca="1" si="105"/>
        <v>23</v>
      </c>
      <c r="Q230" s="304">
        <f t="shared" ca="1" si="106"/>
        <v>0</v>
      </c>
      <c r="R230" s="306">
        <f t="shared" ca="1" si="107"/>
        <v>0</v>
      </c>
      <c r="S230" s="307">
        <f t="shared" ca="1" si="108"/>
        <v>3.0819999999999994</v>
      </c>
      <c r="T230" s="304">
        <f t="shared" ca="1" si="88"/>
        <v>30.234419999999997</v>
      </c>
      <c r="U230" s="311">
        <f t="shared" ca="1" si="89"/>
        <v>0</v>
      </c>
      <c r="V230" s="306">
        <f t="shared" ca="1" si="90"/>
        <v>1.0890918839937529</v>
      </c>
      <c r="W230" s="304">
        <f t="shared" ca="1" si="91"/>
        <v>2.9145865164917182</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6.9633812014070315</v>
      </c>
      <c r="AH230" s="304">
        <f t="shared" ca="1" si="115"/>
        <v>-0.90915621411890024</v>
      </c>
    </row>
    <row r="231" spans="1:34" x14ac:dyDescent="0.2">
      <c r="A231" s="347">
        <f t="shared" ca="1" si="93"/>
        <v>0.1</v>
      </c>
      <c r="B231" s="304">
        <f t="shared" ca="1" si="94"/>
        <v>16.899999999999949</v>
      </c>
      <c r="D231" s="306">
        <f t="shared" ca="1" si="95"/>
        <v>-0.55190105384525512</v>
      </c>
      <c r="E231" s="307">
        <f t="shared" ca="1" si="96"/>
        <v>-9.0420700856146041</v>
      </c>
      <c r="F231" s="304">
        <f t="shared" ca="1" si="97"/>
        <v>9.0588976264445122</v>
      </c>
      <c r="G231" s="306">
        <f t="shared" ca="1" si="98"/>
        <v>21.079775262552619</v>
      </c>
      <c r="H231" s="307">
        <f t="shared" ca="1" si="99"/>
        <v>-30.311964128171883</v>
      </c>
      <c r="I231" s="304">
        <f t="shared" ca="1" si="100"/>
        <v>36.921160523841941</v>
      </c>
      <c r="J231" s="306">
        <f t="shared" ca="1" si="101"/>
        <v>489.67902250270345</v>
      </c>
      <c r="K231" s="307">
        <f t="shared" ca="1" si="102"/>
        <v>1171.6269750417416</v>
      </c>
      <c r="L231" s="304">
        <f t="shared" ca="1" si="87"/>
        <v>1269.8406646995775</v>
      </c>
      <c r="M231" s="306">
        <f t="shared" ca="1" si="103"/>
        <v>-0.96314571042069419</v>
      </c>
      <c r="N231" s="304">
        <f t="shared" ca="1" si="104"/>
        <v>-55.184184263235132</v>
      </c>
      <c r="P231" s="310">
        <f t="shared" ca="1" si="105"/>
        <v>23</v>
      </c>
      <c r="Q231" s="304">
        <f t="shared" ca="1" si="106"/>
        <v>0</v>
      </c>
      <c r="R231" s="306">
        <f t="shared" ca="1" si="107"/>
        <v>0</v>
      </c>
      <c r="S231" s="307">
        <f t="shared" ca="1" si="108"/>
        <v>3.0819999999999994</v>
      </c>
      <c r="T231" s="304">
        <f t="shared" ca="1" si="88"/>
        <v>30.234419999999997</v>
      </c>
      <c r="U231" s="311">
        <f t="shared" ca="1" si="89"/>
        <v>0</v>
      </c>
      <c r="V231" s="306">
        <f t="shared" ca="1" si="90"/>
        <v>1.0894182569324433</v>
      </c>
      <c r="W231" s="304">
        <f t="shared" ca="1" si="91"/>
        <v>3.0303200369099166</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7.0204293315700266</v>
      </c>
      <c r="AH231" s="304">
        <f t="shared" ca="1" si="115"/>
        <v>-0.94568024545480811</v>
      </c>
    </row>
    <row r="232" spans="1:34" x14ac:dyDescent="0.2">
      <c r="A232" s="347">
        <f t="shared" ca="1" si="93"/>
        <v>0.1</v>
      </c>
      <c r="B232" s="304">
        <f t="shared" ca="1" si="94"/>
        <v>16.99999999999995</v>
      </c>
      <c r="D232" s="306">
        <f t="shared" ca="1" si="95"/>
        <v>-0.56136650488609963</v>
      </c>
      <c r="E232" s="307">
        <f t="shared" ca="1" si="96"/>
        <v>-9.0027750107899323</v>
      </c>
      <c r="F232" s="304">
        <f t="shared" ca="1" si="97"/>
        <v>9.0202599878114214</v>
      </c>
      <c r="G232" s="306">
        <f t="shared" ca="1" si="98"/>
        <v>21.023638612064008</v>
      </c>
      <c r="H232" s="307">
        <f t="shared" ca="1" si="99"/>
        <v>-31.212241629250876</v>
      </c>
      <c r="I232" s="304">
        <f t="shared" ca="1" si="100"/>
        <v>37.632398382423226</v>
      </c>
      <c r="J232" s="306">
        <f t="shared" ca="1" si="101"/>
        <v>491.78419319643427</v>
      </c>
      <c r="K232" s="307">
        <f t="shared" ca="1" si="102"/>
        <v>1168.5507647538705</v>
      </c>
      <c r="L232" s="304">
        <f t="shared" ca="1" si="87"/>
        <v>1267.8180399744765</v>
      </c>
      <c r="M232" s="306">
        <f t="shared" ca="1" si="103"/>
        <v>-0.97802950877275097</v>
      </c>
      <c r="N232" s="304">
        <f t="shared" ca="1" si="104"/>
        <v>-56.036963091931753</v>
      </c>
      <c r="P232" s="310">
        <f t="shared" ca="1" si="105"/>
        <v>23</v>
      </c>
      <c r="Q232" s="304">
        <f t="shared" ca="1" si="106"/>
        <v>0</v>
      </c>
      <c r="R232" s="306">
        <f t="shared" ca="1" si="107"/>
        <v>0</v>
      </c>
      <c r="S232" s="307">
        <f t="shared" ca="1" si="108"/>
        <v>3.0819999999999994</v>
      </c>
      <c r="T232" s="304">
        <f t="shared" ca="1" si="88"/>
        <v>30.234419999999997</v>
      </c>
      <c r="U232" s="311">
        <f t="shared" ca="1" si="89"/>
        <v>0</v>
      </c>
      <c r="V232" s="306">
        <f t="shared" ca="1" si="90"/>
        <v>1.0897545878098631</v>
      </c>
      <c r="W232" s="304">
        <f t="shared" ca="1" si="91"/>
        <v>3.1491667876628089</v>
      </c>
      <c r="Y232" s="314" t="str">
        <f t="shared" ca="1" si="109"/>
        <v/>
      </c>
      <c r="Z232" s="315" t="str">
        <f t="shared" ca="1" si="110"/>
        <v/>
      </c>
      <c r="AA232" s="316" t="str">
        <f t="shared" ca="1" si="111"/>
        <v/>
      </c>
      <c r="AC232" s="310">
        <f t="shared" ca="1" si="112"/>
        <v>16.99999999999995</v>
      </c>
      <c r="AD232" s="323">
        <f t="shared" ca="1" si="113"/>
        <v>491.78419319643427</v>
      </c>
      <c r="AE232" s="324" t="e">
        <f t="shared" ca="1" si="92"/>
        <v>#N/A</v>
      </c>
      <c r="AG232" s="306">
        <f t="shared" ca="1" si="114"/>
        <v>7.0706963084100236</v>
      </c>
      <c r="AH232" s="304">
        <f t="shared" ca="1" si="115"/>
        <v>-0.98323167972417813</v>
      </c>
    </row>
    <row r="233" spans="1:34" x14ac:dyDescent="0.2">
      <c r="A233" s="347">
        <f t="shared" ca="1" si="93"/>
        <v>0.1</v>
      </c>
      <c r="B233" s="304">
        <f t="shared" ca="1" si="94"/>
        <v>17.099999999999952</v>
      </c>
      <c r="D233" s="306">
        <f t="shared" ca="1" si="95"/>
        <v>-0.5708329228890584</v>
      </c>
      <c r="E233" s="307">
        <f t="shared" ca="1" si="96"/>
        <v>-8.9625265703092474</v>
      </c>
      <c r="F233" s="304">
        <f t="shared" ca="1" si="97"/>
        <v>8.9806866524421896</v>
      </c>
      <c r="G233" s="306">
        <f t="shared" ca="1" si="98"/>
        <v>20.966555319775104</v>
      </c>
      <c r="H233" s="307">
        <f t="shared" ca="1" si="99"/>
        <v>-32.108494286281804</v>
      </c>
      <c r="I233" s="304">
        <f t="shared" ca="1" si="100"/>
        <v>38.347774998158378</v>
      </c>
      <c r="J233" s="306">
        <f t="shared" ca="1" si="101"/>
        <v>493.88370289302622</v>
      </c>
      <c r="K233" s="307">
        <f t="shared" ca="1" si="102"/>
        <v>1165.3847279580939</v>
      </c>
      <c r="L233" s="304">
        <f t="shared" ca="1" si="87"/>
        <v>1265.7182451640995</v>
      </c>
      <c r="M233" s="306">
        <f t="shared" ca="1" si="103"/>
        <v>-0.99232139685510867</v>
      </c>
      <c r="N233" s="304">
        <f t="shared" ca="1" si="104"/>
        <v>-56.85582796032417</v>
      </c>
      <c r="P233" s="310">
        <f t="shared" ca="1" si="105"/>
        <v>23</v>
      </c>
      <c r="Q233" s="304">
        <f t="shared" ca="1" si="106"/>
        <v>0</v>
      </c>
      <c r="R233" s="306">
        <f t="shared" ca="1" si="107"/>
        <v>0</v>
      </c>
      <c r="S233" s="307">
        <f t="shared" ca="1" si="108"/>
        <v>3.0819999999999994</v>
      </c>
      <c r="T233" s="304">
        <f t="shared" ca="1" si="88"/>
        <v>30.234419999999997</v>
      </c>
      <c r="U233" s="311">
        <f t="shared" ca="1" si="89"/>
        <v>0</v>
      </c>
      <c r="V233" s="306">
        <f t="shared" ca="1" si="90"/>
        <v>1.0901008417661406</v>
      </c>
      <c r="W233" s="304">
        <f t="shared" ca="1" si="91"/>
        <v>3.2710725560732725</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7.1146026123978707</v>
      </c>
      <c r="AH233" s="304">
        <f t="shared" ca="1" si="115"/>
        <v>-1.0217932471326443</v>
      </c>
    </row>
    <row r="234" spans="1:34" x14ac:dyDescent="0.2">
      <c r="A234" s="347">
        <f t="shared" ca="1" si="93"/>
        <v>0.1</v>
      </c>
      <c r="B234" s="304">
        <f t="shared" ca="1" si="94"/>
        <v>17.199999999999953</v>
      </c>
      <c r="D234" s="306">
        <f t="shared" ca="1" si="95"/>
        <v>-0.58028915855865315</v>
      </c>
      <c r="E234" s="307">
        <f t="shared" ca="1" si="96"/>
        <v>-8.9213365620723408</v>
      </c>
      <c r="F234" s="304">
        <f t="shared" ca="1" si="97"/>
        <v>8.9401891233524502</v>
      </c>
      <c r="G234" s="306">
        <f t="shared" ca="1" si="98"/>
        <v>20.90852640391924</v>
      </c>
      <c r="H234" s="307">
        <f t="shared" ca="1" si="99"/>
        <v>-33.000627942489039</v>
      </c>
      <c r="I234" s="304">
        <f t="shared" ca="1" si="100"/>
        <v>39.066711161575611</v>
      </c>
      <c r="J234" s="306">
        <f t="shared" ca="1" si="101"/>
        <v>495.97745697921096</v>
      </c>
      <c r="K234" s="307">
        <f t="shared" ca="1" si="102"/>
        <v>1162.1292718466555</v>
      </c>
      <c r="L234" s="304">
        <f t="shared" ca="1" si="87"/>
        <v>1263.5418799210427</v>
      </c>
      <c r="M234" s="306">
        <f t="shared" ca="1" si="103"/>
        <v>-1.0060511495357953</v>
      </c>
      <c r="N234" s="304">
        <f t="shared" ca="1" si="104"/>
        <v>-57.642484842685946</v>
      </c>
      <c r="P234" s="310">
        <f t="shared" ca="1" si="105"/>
        <v>23</v>
      </c>
      <c r="Q234" s="304">
        <f t="shared" ca="1" si="106"/>
        <v>0</v>
      </c>
      <c r="R234" s="306">
        <f t="shared" ca="1" si="107"/>
        <v>0</v>
      </c>
      <c r="S234" s="307">
        <f t="shared" ca="1" si="108"/>
        <v>3.0819999999999994</v>
      </c>
      <c r="T234" s="304">
        <f t="shared" ca="1" si="88"/>
        <v>30.234419999999997</v>
      </c>
      <c r="U234" s="311">
        <f t="shared" ca="1" si="89"/>
        <v>0</v>
      </c>
      <c r="V234" s="306">
        <f t="shared" ca="1" si="90"/>
        <v>1.0904569831112347</v>
      </c>
      <c r="W234" s="304">
        <f t="shared" ca="1" si="91"/>
        <v>3.3959821787318849</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7.1525406440942998</v>
      </c>
      <c r="AH234" s="304">
        <f t="shared" ca="1" si="115"/>
        <v>-1.0613473575838006</v>
      </c>
    </row>
    <row r="235" spans="1:34" x14ac:dyDescent="0.2">
      <c r="A235" s="347">
        <f t="shared" ca="1" si="93"/>
        <v>0.1</v>
      </c>
      <c r="B235" s="304">
        <f t="shared" ca="1" si="94"/>
        <v>17.299999999999955</v>
      </c>
      <c r="D235" s="306">
        <f t="shared" ca="1" si="95"/>
        <v>-0.5897247325687518</v>
      </c>
      <c r="E235" s="307">
        <f t="shared" ca="1" si="96"/>
        <v>-8.8792176908107088</v>
      </c>
      <c r="F235" s="304">
        <f t="shared" ca="1" si="97"/>
        <v>8.8987798074235513</v>
      </c>
      <c r="G235" s="306">
        <f t="shared" ca="1" si="98"/>
        <v>20.849553930662363</v>
      </c>
      <c r="H235" s="307">
        <f t="shared" ca="1" si="99"/>
        <v>-33.888549711570107</v>
      </c>
      <c r="I235" s="304">
        <f t="shared" ca="1" si="100"/>
        <v>39.788662966492815</v>
      </c>
      <c r="J235" s="306">
        <f t="shared" ca="1" si="101"/>
        <v>498.06536099594001</v>
      </c>
      <c r="K235" s="307">
        <f t="shared" ca="1" si="102"/>
        <v>1158.7848129639524</v>
      </c>
      <c r="L235" s="304">
        <f t="shared" ca="1" si="87"/>
        <v>1261.2895569931268</v>
      </c>
      <c r="M235" s="306">
        <f t="shared" ca="1" si="103"/>
        <v>-1.0192470441918431</v>
      </c>
      <c r="N235" s="304">
        <f t="shared" ca="1" si="104"/>
        <v>-58.398553913376716</v>
      </c>
      <c r="P235" s="310">
        <f t="shared" ca="1" si="105"/>
        <v>23</v>
      </c>
      <c r="Q235" s="304">
        <f t="shared" ca="1" si="106"/>
        <v>0</v>
      </c>
      <c r="R235" s="306">
        <f t="shared" ca="1" si="107"/>
        <v>0</v>
      </c>
      <c r="S235" s="307">
        <f t="shared" ca="1" si="108"/>
        <v>3.0819999999999994</v>
      </c>
      <c r="T235" s="304">
        <f t="shared" ca="1" si="88"/>
        <v>30.234419999999997</v>
      </c>
      <c r="U235" s="311">
        <f t="shared" ca="1" si="89"/>
        <v>0</v>
      </c>
      <c r="V235" s="306">
        <f t="shared" ca="1" si="90"/>
        <v>1.0908229753335259</v>
      </c>
      <c r="W235" s="304">
        <f t="shared" ca="1" si="91"/>
        <v>3.5238395795364532</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7.1848762270248994</v>
      </c>
      <c r="AH235" s="304">
        <f t="shared" ca="1" si="115"/>
        <v>-1.1018761125022341</v>
      </c>
    </row>
    <row r="236" spans="1:34" x14ac:dyDescent="0.2">
      <c r="A236" s="347">
        <f t="shared" ca="1" si="93"/>
        <v>0.1</v>
      </c>
      <c r="B236" s="304">
        <f t="shared" ca="1" si="94"/>
        <v>17.399999999999956</v>
      </c>
      <c r="D236" s="306">
        <f t="shared" ca="1" si="95"/>
        <v>-0.59912979395084154</v>
      </c>
      <c r="E236" s="307">
        <f t="shared" ca="1" si="96"/>
        <v>-8.8361834918143582</v>
      </c>
      <c r="F236" s="304">
        <f t="shared" ca="1" si="97"/>
        <v>8.8564719392663438</v>
      </c>
      <c r="G236" s="306">
        <f t="shared" ca="1" si="98"/>
        <v>20.78964095126728</v>
      </c>
      <c r="H236" s="307">
        <f t="shared" ca="1" si="99"/>
        <v>-34.77216806075154</v>
      </c>
      <c r="I236" s="304">
        <f t="shared" ca="1" si="100"/>
        <v>40.513119387770658</v>
      </c>
      <c r="J236" s="306">
        <f t="shared" ca="1" si="101"/>
        <v>500.14732074003649</v>
      </c>
      <c r="K236" s="307">
        <f t="shared" ca="1" si="102"/>
        <v>1155.3517770753363</v>
      </c>
      <c r="L236" s="304">
        <f t="shared" ca="1" si="87"/>
        <v>1258.9619022172888</v>
      </c>
      <c r="M236" s="306">
        <f t="shared" ca="1" si="103"/>
        <v>-1.0319358981780544</v>
      </c>
      <c r="N236" s="304">
        <f t="shared" ca="1" si="104"/>
        <v>-59.125571693644375</v>
      </c>
      <c r="P236" s="310">
        <f t="shared" ca="1" si="105"/>
        <v>23</v>
      </c>
      <c r="Q236" s="304">
        <f t="shared" ca="1" si="106"/>
        <v>0</v>
      </c>
      <c r="R236" s="306">
        <f t="shared" ca="1" si="107"/>
        <v>0</v>
      </c>
      <c r="S236" s="307">
        <f t="shared" ca="1" si="108"/>
        <v>3.0819999999999994</v>
      </c>
      <c r="T236" s="304">
        <f t="shared" ca="1" si="88"/>
        <v>30.234419999999997</v>
      </c>
      <c r="U236" s="311">
        <f t="shared" ca="1" si="89"/>
        <v>0</v>
      </c>
      <c r="V236" s="306">
        <f t="shared" ca="1" si="90"/>
        <v>1.0911987811092834</v>
      </c>
      <c r="W236" s="304">
        <f t="shared" ca="1" si="91"/>
        <v>3.6545878091535955</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7.2119501681701017</v>
      </c>
      <c r="AH236" s="304">
        <f t="shared" ca="1" si="115"/>
        <v>-1.1433613171760071</v>
      </c>
    </row>
    <row r="237" spans="1:34" x14ac:dyDescent="0.2">
      <c r="A237" s="347">
        <f t="shared" ca="1" si="93"/>
        <v>0.1</v>
      </c>
      <c r="B237" s="304">
        <f t="shared" ca="1" si="94"/>
        <v>17.499999999999957</v>
      </c>
      <c r="D237" s="306">
        <f t="shared" ca="1" si="95"/>
        <v>-0.60849508108095762</v>
      </c>
      <c r="E237" s="307">
        <f t="shared" ca="1" si="96"/>
        <v>-8.792248261377603</v>
      </c>
      <c r="F237" s="304">
        <f t="shared" ca="1" si="97"/>
        <v>8.8132795118160878</v>
      </c>
      <c r="G237" s="306">
        <f t="shared" ca="1" si="98"/>
        <v>20.728791443159185</v>
      </c>
      <c r="H237" s="307">
        <f t="shared" ca="1" si="99"/>
        <v>-35.651392886889298</v>
      </c>
      <c r="I237" s="304">
        <f t="shared" ca="1" si="100"/>
        <v>41.239600015874672</v>
      </c>
      <c r="J237" s="306">
        <f t="shared" ca="1" si="101"/>
        <v>502.22324235975782</v>
      </c>
      <c r="K237" s="307">
        <f t="shared" ca="1" si="102"/>
        <v>1151.8305990279541</v>
      </c>
      <c r="L237" s="304">
        <f t="shared" ca="1" si="87"/>
        <v>1256.559554507244</v>
      </c>
      <c r="M237" s="306">
        <f t="shared" ca="1" si="103"/>
        <v>-1.0441431148806071</v>
      </c>
      <c r="N237" s="304">
        <f t="shared" ca="1" si="104"/>
        <v>-59.82499369030225</v>
      </c>
      <c r="P237" s="310">
        <f t="shared" ca="1" si="105"/>
        <v>23</v>
      </c>
      <c r="Q237" s="304">
        <f t="shared" ca="1" si="106"/>
        <v>0</v>
      </c>
      <c r="R237" s="306">
        <f t="shared" ca="1" si="107"/>
        <v>0</v>
      </c>
      <c r="S237" s="307">
        <f t="shared" ca="1" si="108"/>
        <v>3.0819999999999994</v>
      </c>
      <c r="T237" s="304">
        <f t="shared" ca="1" si="88"/>
        <v>30.234419999999997</v>
      </c>
      <c r="U237" s="311">
        <f t="shared" ca="1" si="89"/>
        <v>0</v>
      </c>
      <c r="V237" s="306">
        <f t="shared" ca="1" si="90"/>
        <v>1.091584362312916</v>
      </c>
      <c r="W237" s="304">
        <f t="shared" ca="1" si="91"/>
        <v>3.7881690857359769</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7.2340798326345404</v>
      </c>
      <c r="AH237" s="304">
        <f t="shared" ca="1" si="115"/>
        <v>-1.1857844935605439</v>
      </c>
    </row>
    <row r="238" spans="1:34" x14ac:dyDescent="0.2">
      <c r="A238" s="347">
        <f t="shared" ca="1" si="93"/>
        <v>0.1</v>
      </c>
      <c r="B238" s="304">
        <f t="shared" ca="1" si="94"/>
        <v>17.599999999999959</v>
      </c>
      <c r="D238" s="306">
        <f t="shared" ca="1" si="95"/>
        <v>-0.61781188523951291</v>
      </c>
      <c r="E238" s="307">
        <f t="shared" ca="1" si="96"/>
        <v>-8.7474269932108122</v>
      </c>
      <c r="F238" s="304">
        <f t="shared" ca="1" si="97"/>
        <v>8.7692172129042607</v>
      </c>
      <c r="G238" s="306">
        <f t="shared" ca="1" si="98"/>
        <v>20.667010254635233</v>
      </c>
      <c r="H238" s="307">
        <f t="shared" ca="1" si="99"/>
        <v>-36.52613558621038</v>
      </c>
      <c r="I238" s="304">
        <f t="shared" ca="1" si="100"/>
        <v>41.967652945184128</v>
      </c>
      <c r="J238" s="306">
        <f t="shared" ca="1" si="101"/>
        <v>504.29303244464757</v>
      </c>
      <c r="K238" s="307">
        <f t="shared" ca="1" si="102"/>
        <v>1148.2217226042992</v>
      </c>
      <c r="L238" s="304">
        <f t="shared" ca="1" si="87"/>
        <v>1254.0831658357442</v>
      </c>
      <c r="M238" s="306">
        <f t="shared" ca="1" si="103"/>
        <v>-1.0558927358213814</v>
      </c>
      <c r="N238" s="304">
        <f t="shared" ca="1" si="104"/>
        <v>-60.498197381087152</v>
      </c>
      <c r="P238" s="310">
        <f t="shared" ca="1" si="105"/>
        <v>23</v>
      </c>
      <c r="Q238" s="304">
        <f t="shared" ca="1" si="106"/>
        <v>0</v>
      </c>
      <c r="R238" s="306">
        <f t="shared" ca="1" si="107"/>
        <v>0</v>
      </c>
      <c r="S238" s="307">
        <f t="shared" ca="1" si="108"/>
        <v>3.0819999999999994</v>
      </c>
      <c r="T238" s="304">
        <f t="shared" ca="1" si="88"/>
        <v>30.234419999999997</v>
      </c>
      <c r="U238" s="311">
        <f t="shared" ca="1" si="89"/>
        <v>0</v>
      </c>
      <c r="V238" s="306">
        <f t="shared" ca="1" si="90"/>
        <v>1.0919796800279571</v>
      </c>
      <c r="W238" s="304">
        <f t="shared" ca="1" si="91"/>
        <v>3.9245248367403169</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7.2515607001277518</v>
      </c>
      <c r="AH238" s="304">
        <f t="shared" ca="1" si="115"/>
        <v>-1.2291268934899344</v>
      </c>
    </row>
    <row r="239" spans="1:34" x14ac:dyDescent="0.2">
      <c r="A239" s="347">
        <f t="shared" ca="1" si="93"/>
        <v>0.1</v>
      </c>
      <c r="B239" s="304">
        <f t="shared" ca="1" si="94"/>
        <v>17.69999999999996</v>
      </c>
      <c r="D239" s="306">
        <f t="shared" ca="1" si="95"/>
        <v>-0.62707201667648682</v>
      </c>
      <c r="E239" s="307">
        <f t="shared" ca="1" si="96"/>
        <v>-8.7017353201435288</v>
      </c>
      <c r="F239" s="304">
        <f t="shared" ca="1" si="97"/>
        <v>8.7243003671315744</v>
      </c>
      <c r="G239" s="306">
        <f t="shared" ca="1" si="98"/>
        <v>20.604303052967584</v>
      </c>
      <c r="H239" s="307">
        <f t="shared" ca="1" si="99"/>
        <v>-37.396309118224735</v>
      </c>
      <c r="I239" s="304">
        <f t="shared" ca="1" si="100"/>
        <v>42.696852811001747</v>
      </c>
      <c r="J239" s="306">
        <f t="shared" ca="1" si="101"/>
        <v>506.35659811002773</v>
      </c>
      <c r="K239" s="307">
        <f t="shared" ca="1" si="102"/>
        <v>1144.5256003690774</v>
      </c>
      <c r="L239" s="304">
        <f t="shared" ca="1" si="87"/>
        <v>1251.5334012121918</v>
      </c>
      <c r="M239" s="306">
        <f t="shared" ca="1" si="103"/>
        <v>-1.067207496770757</v>
      </c>
      <c r="N239" s="304">
        <f t="shared" ca="1" si="104"/>
        <v>-61.146485429685811</v>
      </c>
      <c r="P239" s="310">
        <f t="shared" ca="1" si="105"/>
        <v>23</v>
      </c>
      <c r="Q239" s="304">
        <f t="shared" ca="1" si="106"/>
        <v>0</v>
      </c>
      <c r="R239" s="306">
        <f t="shared" ca="1" si="107"/>
        <v>0</v>
      </c>
      <c r="S239" s="307">
        <f t="shared" ca="1" si="108"/>
        <v>3.0819999999999994</v>
      </c>
      <c r="T239" s="304">
        <f t="shared" ca="1" si="88"/>
        <v>30.234419999999997</v>
      </c>
      <c r="U239" s="311">
        <f t="shared" ca="1" si="89"/>
        <v>0</v>
      </c>
      <c r="V239" s="306">
        <f t="shared" ca="1" si="90"/>
        <v>1.0923846945587043</v>
      </c>
      <c r="W239" s="304">
        <f t="shared" ca="1" si="91"/>
        <v>4.0635957417014152</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7.2646678797608644</v>
      </c>
      <c r="AH239" s="304">
        <f t="shared" ca="1" si="115"/>
        <v>-1.2733695122453983</v>
      </c>
    </row>
    <row r="240" spans="1:34" x14ac:dyDescent="0.2">
      <c r="A240" s="347">
        <f t="shared" ca="1" si="93"/>
        <v>0.1</v>
      </c>
      <c r="B240" s="304">
        <f t="shared" ca="1" si="94"/>
        <v>17.799999999999962</v>
      </c>
      <c r="D240" s="306">
        <f t="shared" ca="1" si="95"/>
        <v>-0.63626777308505411</v>
      </c>
      <c r="E240" s="307">
        <f t="shared" ca="1" si="96"/>
        <v>-8.6551894605177555</v>
      </c>
      <c r="F240" s="304">
        <f t="shared" ca="1" si="97"/>
        <v>8.6785448824399278</v>
      </c>
      <c r="G240" s="306">
        <f t="shared" ca="1" si="98"/>
        <v>20.540676275659077</v>
      </c>
      <c r="H240" s="307">
        <f t="shared" ca="1" si="99"/>
        <v>-38.261828064276514</v>
      </c>
      <c r="I240" s="304">
        <f t="shared" ca="1" si="100"/>
        <v>43.426798968858868</v>
      </c>
      <c r="J240" s="306">
        <f t="shared" ca="1" si="101"/>
        <v>508.41384707645909</v>
      </c>
      <c r="K240" s="307">
        <f t="shared" ca="1" si="102"/>
        <v>1140.7426935099525</v>
      </c>
      <c r="L240" s="304">
        <f t="shared" ca="1" si="87"/>
        <v>1248.9109386563264</v>
      </c>
      <c r="M240" s="306">
        <f t="shared" ca="1" si="103"/>
        <v>-1.0781088862388577</v>
      </c>
      <c r="N240" s="304">
        <f t="shared" ca="1" si="104"/>
        <v>-61.77108903703634</v>
      </c>
      <c r="P240" s="310">
        <f t="shared" ca="1" si="105"/>
        <v>23</v>
      </c>
      <c r="Q240" s="304">
        <f t="shared" ca="1" si="106"/>
        <v>0</v>
      </c>
      <c r="R240" s="306">
        <f t="shared" ca="1" si="107"/>
        <v>0</v>
      </c>
      <c r="S240" s="307">
        <f t="shared" ca="1" si="108"/>
        <v>3.0819999999999994</v>
      </c>
      <c r="T240" s="304">
        <f t="shared" ca="1" si="88"/>
        <v>30.234419999999997</v>
      </c>
      <c r="U240" s="311">
        <f t="shared" ca="1" si="89"/>
        <v>0</v>
      </c>
      <c r="V240" s="306">
        <f t="shared" ca="1" si="90"/>
        <v>1.0927993654424746</v>
      </c>
      <c r="W240" s="304">
        <f t="shared" ca="1" si="91"/>
        <v>4.205321775826758</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7.2736575666958423</v>
      </c>
      <c r="AH240" s="304">
        <f t="shared" ca="1" si="115"/>
        <v>-1.3184931024339441</v>
      </c>
    </row>
    <row r="241" spans="1:34" x14ac:dyDescent="0.2">
      <c r="A241" s="347">
        <f t="shared" ca="1" si="93"/>
        <v>0.1</v>
      </c>
      <c r="B241" s="304">
        <f t="shared" ca="1" si="94"/>
        <v>17.899999999999963</v>
      </c>
      <c r="D241" s="306">
        <f t="shared" ca="1" si="95"/>
        <v>-0.64539191036718424</v>
      </c>
      <c r="E241" s="307">
        <f t="shared" ca="1" si="96"/>
        <v>-8.6078061687381417</v>
      </c>
      <c r="F241" s="304">
        <f t="shared" ca="1" si="97"/>
        <v>8.6319672008490507</v>
      </c>
      <c r="G241" s="306">
        <f t="shared" ca="1" si="98"/>
        <v>20.476137084622358</v>
      </c>
      <c r="H241" s="307">
        <f t="shared" ca="1" si="99"/>
        <v>-39.122608681150325</v>
      </c>
      <c r="I241" s="304">
        <f t="shared" ca="1" si="100"/>
        <v>44.157113808837934</v>
      </c>
      <c r="J241" s="306">
        <f t="shared" ca="1" si="101"/>
        <v>510.46468774447317</v>
      </c>
      <c r="K241" s="307">
        <f t="shared" ca="1" si="102"/>
        <v>1136.873471672681</v>
      </c>
      <c r="L241" s="304">
        <f t="shared" ca="1" si="87"/>
        <v>1246.2164691686419</v>
      </c>
      <c r="M241" s="306">
        <f t="shared" ca="1" si="103"/>
        <v>-1.0886172050581422</v>
      </c>
      <c r="N241" s="304">
        <f t="shared" ca="1" si="104"/>
        <v>-62.373171355159243</v>
      </c>
      <c r="P241" s="310">
        <f t="shared" ca="1" si="105"/>
        <v>23</v>
      </c>
      <c r="Q241" s="304">
        <f t="shared" ca="1" si="106"/>
        <v>0</v>
      </c>
      <c r="R241" s="306">
        <f t="shared" ca="1" si="107"/>
        <v>0</v>
      </c>
      <c r="S241" s="307">
        <f t="shared" ca="1" si="108"/>
        <v>3.0819999999999994</v>
      </c>
      <c r="T241" s="304">
        <f t="shared" ca="1" si="88"/>
        <v>30.234419999999997</v>
      </c>
      <c r="U241" s="311">
        <f t="shared" ca="1" si="89"/>
        <v>0</v>
      </c>
      <c r="V241" s="306">
        <f t="shared" ca="1" si="90"/>
        <v>1.0932236514624107</v>
      </c>
      <c r="W241" s="304">
        <f t="shared" ca="1" si="91"/>
        <v>4.3496422542845066</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7.2787684296916551</v>
      </c>
      <c r="AH241" s="304">
        <f t="shared" ca="1" si="115"/>
        <v>-1.3644781881332768</v>
      </c>
    </row>
    <row r="242" spans="1:34" x14ac:dyDescent="0.2">
      <c r="A242" s="347">
        <f t="shared" ca="1" si="93"/>
        <v>0.1</v>
      </c>
      <c r="B242" s="304">
        <f t="shared" ca="1" si="94"/>
        <v>17.999999999999964</v>
      </c>
      <c r="D242" s="306">
        <f t="shared" ca="1" si="95"/>
        <v>-0.65443761556268587</v>
      </c>
      <c r="E242" s="307">
        <f t="shared" ca="1" si="96"/>
        <v>-8.5596026895076704</v>
      </c>
      <c r="F242" s="304">
        <f t="shared" ca="1" si="97"/>
        <v>8.5845842528855361</v>
      </c>
      <c r="G242" s="306">
        <f t="shared" ca="1" si="98"/>
        <v>20.410693323066091</v>
      </c>
      <c r="H242" s="307">
        <f t="shared" ca="1" si="99"/>
        <v>-39.978568950101092</v>
      </c>
      <c r="I242" s="304">
        <f t="shared" ca="1" si="100"/>
        <v>44.887441197134883</v>
      </c>
      <c r="J242" s="306">
        <f t="shared" ca="1" si="101"/>
        <v>512.50902926485765</v>
      </c>
      <c r="K242" s="307">
        <f t="shared" ca="1" si="102"/>
        <v>1132.9184127911185</v>
      </c>
      <c r="L242" s="304">
        <f t="shared" ca="1" si="87"/>
        <v>1243.4506966981658</v>
      </c>
      <c r="M242" s="306">
        <f t="shared" ca="1" si="103"/>
        <v>-1.0987516260534618</v>
      </c>
      <c r="N242" s="304">
        <f t="shared" ca="1" si="104"/>
        <v>-62.953830905999823</v>
      </c>
      <c r="P242" s="310">
        <f t="shared" ca="1" si="105"/>
        <v>23</v>
      </c>
      <c r="Q242" s="304">
        <f t="shared" ca="1" si="106"/>
        <v>0</v>
      </c>
      <c r="R242" s="306">
        <f t="shared" ca="1" si="107"/>
        <v>0</v>
      </c>
      <c r="S242" s="307">
        <f t="shared" ca="1" si="108"/>
        <v>3.0819999999999994</v>
      </c>
      <c r="T242" s="304">
        <f t="shared" ca="1" si="88"/>
        <v>30.234419999999997</v>
      </c>
      <c r="U242" s="311">
        <f t="shared" ca="1" si="89"/>
        <v>0</v>
      </c>
      <c r="V242" s="306">
        <f t="shared" ca="1" si="90"/>
        <v>1.0936575106607984</v>
      </c>
      <c r="W242" s="304">
        <f t="shared" ca="1" si="91"/>
        <v>4.496495877065315</v>
      </c>
      <c r="Y242" s="314" t="str">
        <f t="shared" ca="1" si="109"/>
        <v/>
      </c>
      <c r="Z242" s="315" t="str">
        <f t="shared" ca="1" si="110"/>
        <v/>
      </c>
      <c r="AA242" s="316" t="str">
        <f t="shared" ca="1" si="111"/>
        <v/>
      </c>
      <c r="AC242" s="310">
        <f t="shared" ca="1" si="112"/>
        <v>17.999999999999964</v>
      </c>
      <c r="AD242" s="323">
        <f t="shared" ca="1" si="113"/>
        <v>512.50902926485765</v>
      </c>
      <c r="AE242" s="324" t="e">
        <f t="shared" ca="1" si="92"/>
        <v>#N/A</v>
      </c>
      <c r="AG242" s="306">
        <f t="shared" ca="1" si="114"/>
        <v>7.2802229228531106</v>
      </c>
      <c r="AH242" s="304">
        <f t="shared" ca="1" si="115"/>
        <v>-1.411305079261683</v>
      </c>
    </row>
    <row r="243" spans="1:34" x14ac:dyDescent="0.2">
      <c r="A243" s="347">
        <f t="shared" ca="1" si="93"/>
        <v>0.1</v>
      </c>
      <c r="B243" s="304">
        <f t="shared" ca="1" si="94"/>
        <v>18.099999999999966</v>
      </c>
      <c r="D243" s="306">
        <f t="shared" ca="1" si="95"/>
        <v>-0.6633984818069657</v>
      </c>
      <c r="E243" s="307">
        <f t="shared" ca="1" si="96"/>
        <v>-8.5105967153335254</v>
      </c>
      <c r="F243" s="304">
        <f t="shared" ca="1" si="97"/>
        <v>8.5364134152880382</v>
      </c>
      <c r="G243" s="306">
        <f t="shared" ca="1" si="98"/>
        <v>20.344353474885395</v>
      </c>
      <c r="H243" s="307">
        <f t="shared" ca="1" si="99"/>
        <v>-40.829628621634441</v>
      </c>
      <c r="I243" s="304">
        <f t="shared" ca="1" si="100"/>
        <v>45.617445036867991</v>
      </c>
      <c r="J243" s="306">
        <f t="shared" ca="1" si="101"/>
        <v>514.54678160475521</v>
      </c>
      <c r="K243" s="307">
        <f t="shared" ca="1" si="102"/>
        <v>1128.8780029125317</v>
      </c>
      <c r="L243" s="304">
        <f t="shared" ca="1" si="87"/>
        <v>1240.6143381081799</v>
      </c>
      <c r="M243" s="306">
        <f t="shared" ca="1" si="103"/>
        <v>-1.10853025302814</v>
      </c>
      <c r="N243" s="304">
        <f t="shared" ca="1" si="104"/>
        <v>-63.514104961081671</v>
      </c>
      <c r="P243" s="310">
        <f t="shared" ca="1" si="105"/>
        <v>23</v>
      </c>
      <c r="Q243" s="304">
        <f t="shared" ca="1" si="106"/>
        <v>0</v>
      </c>
      <c r="R243" s="306">
        <f t="shared" ca="1" si="107"/>
        <v>0</v>
      </c>
      <c r="S243" s="307">
        <f t="shared" ca="1" si="108"/>
        <v>3.0819999999999994</v>
      </c>
      <c r="T243" s="304">
        <f t="shared" ca="1" si="88"/>
        <v>30.234419999999997</v>
      </c>
      <c r="U243" s="311">
        <f t="shared" ca="1" si="89"/>
        <v>0</v>
      </c>
      <c r="V243" s="306">
        <f t="shared" ca="1" si="90"/>
        <v>1.0941009003528512</v>
      </c>
      <c r="W243" s="304">
        <f t="shared" ca="1" si="91"/>
        <v>4.6458207743052178</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7.2782285181399153</v>
      </c>
      <c r="AH243" s="304">
        <f t="shared" ca="1" si="115"/>
        <v>-1.4589538861341063</v>
      </c>
    </row>
    <row r="244" spans="1:34" x14ac:dyDescent="0.2">
      <c r="A244" s="347">
        <f t="shared" ca="1" si="93"/>
        <v>0.1</v>
      </c>
      <c r="B244" s="304">
        <f t="shared" ca="1" si="94"/>
        <v>18.199999999999967</v>
      </c>
      <c r="D244" s="306">
        <f t="shared" ca="1" si="95"/>
        <v>-0.67226848518083149</v>
      </c>
      <c r="E244" s="307">
        <f t="shared" ca="1" si="96"/>
        <v>-8.4608063469381545</v>
      </c>
      <c r="F244" s="304">
        <f t="shared" ca="1" si="97"/>
        <v>8.4874724716228851</v>
      </c>
      <c r="G244" s="306">
        <f t="shared" ca="1" si="98"/>
        <v>20.277126626367313</v>
      </c>
      <c r="H244" s="307">
        <f t="shared" ca="1" si="99"/>
        <v>-41.675709256328254</v>
      </c>
      <c r="I244" s="304">
        <f t="shared" ca="1" si="100"/>
        <v>46.346807940134759</v>
      </c>
      <c r="J244" s="306">
        <f t="shared" ca="1" si="101"/>
        <v>516.5778556098179</v>
      </c>
      <c r="K244" s="307">
        <f t="shared" ca="1" si="102"/>
        <v>1124.7527360186334</v>
      </c>
      <c r="L244" s="304">
        <f t="shared" ca="1" si="87"/>
        <v>1237.7081231404436</v>
      </c>
      <c r="M244" s="306">
        <f t="shared" ca="1" si="103"/>
        <v>-1.1179701784841143</v>
      </c>
      <c r="N244" s="304">
        <f t="shared" ca="1" si="104"/>
        <v>-64.054972848627102</v>
      </c>
      <c r="P244" s="310">
        <f t="shared" ca="1" si="105"/>
        <v>23</v>
      </c>
      <c r="Q244" s="304">
        <f t="shared" ca="1" si="106"/>
        <v>0</v>
      </c>
      <c r="R244" s="306">
        <f t="shared" ca="1" si="107"/>
        <v>0</v>
      </c>
      <c r="S244" s="307">
        <f t="shared" ca="1" si="108"/>
        <v>3.0819999999999994</v>
      </c>
      <c r="T244" s="304">
        <f t="shared" ca="1" si="88"/>
        <v>30.234419999999997</v>
      </c>
      <c r="U244" s="311">
        <f t="shared" ca="1" si="89"/>
        <v>0</v>
      </c>
      <c r="V244" s="306">
        <f t="shared" ca="1" si="90"/>
        <v>1.0945537771409199</v>
      </c>
      <c r="W244" s="304">
        <f t="shared" ca="1" si="91"/>
        <v>4.7975545519631817</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7.2729788576358816</v>
      </c>
      <c r="AH244" s="304">
        <f t="shared" ca="1" si="115"/>
        <v>-1.5074045341678193</v>
      </c>
    </row>
    <row r="245" spans="1:34" x14ac:dyDescent="0.2">
      <c r="A245" s="347">
        <f t="shared" ca="1" si="93"/>
        <v>0.1</v>
      </c>
      <c r="B245" s="304">
        <f t="shared" ca="1" si="94"/>
        <v>18.299999999999969</v>
      </c>
      <c r="D245" s="306">
        <f t="shared" ca="1" si="95"/>
        <v>-0.68104196331698852</v>
      </c>
      <c r="E245" s="307">
        <f t="shared" ca="1" si="96"/>
        <v>-8.4102500562554994</v>
      </c>
      <c r="F245" s="304">
        <f t="shared" ca="1" si="97"/>
        <v>8.4377795754892944</v>
      </c>
      <c r="G245" s="306">
        <f t="shared" ca="1" si="98"/>
        <v>20.209022430035613</v>
      </c>
      <c r="H245" s="307">
        <f t="shared" ca="1" si="99"/>
        <v>-42.5167342619538</v>
      </c>
      <c r="I245" s="304">
        <f t="shared" ca="1" si="100"/>
        <v>47.075230003466565</v>
      </c>
      <c r="J245" s="306">
        <f t="shared" ca="1" si="101"/>
        <v>518.60216306263806</v>
      </c>
      <c r="K245" s="307">
        <f t="shared" ca="1" si="102"/>
        <v>1120.5431138427193</v>
      </c>
      <c r="L245" s="304">
        <f t="shared" ca="1" si="87"/>
        <v>1234.7327943784373</v>
      </c>
      <c r="M245" s="306">
        <f t="shared" ca="1" si="103"/>
        <v>-1.1270875396476765</v>
      </c>
      <c r="N245" s="304">
        <f t="shared" ca="1" si="104"/>
        <v>-64.577359163595702</v>
      </c>
      <c r="P245" s="310">
        <f t="shared" ca="1" si="105"/>
        <v>23</v>
      </c>
      <c r="Q245" s="304">
        <f t="shared" ca="1" si="106"/>
        <v>0</v>
      </c>
      <c r="R245" s="306">
        <f t="shared" ca="1" si="107"/>
        <v>0</v>
      </c>
      <c r="S245" s="307">
        <f t="shared" ca="1" si="108"/>
        <v>3.0819999999999994</v>
      </c>
      <c r="T245" s="304">
        <f t="shared" ca="1" si="88"/>
        <v>30.234419999999997</v>
      </c>
      <c r="U245" s="311">
        <f t="shared" ca="1" si="89"/>
        <v>0</v>
      </c>
      <c r="V245" s="306">
        <f t="shared" ca="1" si="90"/>
        <v>1.0950160969290923</v>
      </c>
      <c r="W245" s="304">
        <f t="shared" ca="1" si="91"/>
        <v>4.9516343377526191</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7.2646548263771358</v>
      </c>
      <c r="AH245" s="304">
        <f t="shared" ca="1" si="115"/>
        <v>-1.5566367787031741</v>
      </c>
    </row>
    <row r="246" spans="1:34" x14ac:dyDescent="0.2">
      <c r="A246" s="347">
        <f t="shared" ca="1" si="93"/>
        <v>0.1</v>
      </c>
      <c r="B246" s="304">
        <f t="shared" ca="1" si="94"/>
        <v>18.39999999999997</v>
      </c>
      <c r="D246" s="306">
        <f t="shared" ca="1" si="95"/>
        <v>-0.68971359563145496</v>
      </c>
      <c r="E246" s="307">
        <f t="shared" ca="1" si="96"/>
        <v>-8.3589466517323494</v>
      </c>
      <c r="F246" s="304">
        <f t="shared" ca="1" si="97"/>
        <v>8.3873532160334303</v>
      </c>
      <c r="G246" s="306">
        <f t="shared" ca="1" si="98"/>
        <v>20.140051070472467</v>
      </c>
      <c r="H246" s="307">
        <f t="shared" ca="1" si="99"/>
        <v>-43.352628927127036</v>
      </c>
      <c r="I246" s="304">
        <f t="shared" ca="1" si="100"/>
        <v>47.802427679087707</v>
      </c>
      <c r="J246" s="306">
        <f t="shared" ca="1" si="101"/>
        <v>520.61961673766348</v>
      </c>
      <c r="K246" s="307">
        <f t="shared" ca="1" si="102"/>
        <v>1116.2496456832653</v>
      </c>
      <c r="L246" s="304">
        <f t="shared" ca="1" si="87"/>
        <v>1231.6891072101298</v>
      </c>
      <c r="M246" s="306">
        <f t="shared" ca="1" si="103"/>
        <v>-1.1358975724958589</v>
      </c>
      <c r="N246" s="304">
        <f t="shared" ca="1" si="104"/>
        <v>-65.082136863168174</v>
      </c>
      <c r="P246" s="310">
        <f t="shared" ca="1" si="105"/>
        <v>23</v>
      </c>
      <c r="Q246" s="304">
        <f t="shared" ca="1" si="106"/>
        <v>0</v>
      </c>
      <c r="R246" s="306">
        <f t="shared" ca="1" si="107"/>
        <v>0</v>
      </c>
      <c r="S246" s="307">
        <f t="shared" ca="1" si="108"/>
        <v>3.0819999999999994</v>
      </c>
      <c r="T246" s="304">
        <f t="shared" ca="1" si="88"/>
        <v>30.234419999999997</v>
      </c>
      <c r="U246" s="311">
        <f t="shared" ca="1" si="89"/>
        <v>0</v>
      </c>
      <c r="V246" s="306">
        <f t="shared" ca="1" si="90"/>
        <v>1.0954878149381477</v>
      </c>
      <c r="W246" s="304">
        <f t="shared" ca="1" si="91"/>
        <v>5.1079968272315304</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7.2534255478303926</v>
      </c>
      <c r="AH246" s="304">
        <f t="shared" ca="1" si="115"/>
        <v>-1.6066302199067553</v>
      </c>
    </row>
    <row r="247" spans="1:34" x14ac:dyDescent="0.2">
      <c r="A247" s="347">
        <f t="shared" ca="1" si="93"/>
        <v>0.1</v>
      </c>
      <c r="B247" s="304">
        <f t="shared" ca="1" si="94"/>
        <v>18.499999999999972</v>
      </c>
      <c r="D247" s="306">
        <f t="shared" ca="1" si="95"/>
        <v>-0.69827838505329687</v>
      </c>
      <c r="E247" s="307">
        <f t="shared" ca="1" si="96"/>
        <v>-8.3069152456901421</v>
      </c>
      <c r="F247" s="304">
        <f t="shared" ca="1" si="97"/>
        <v>8.3362121855259872</v>
      </c>
      <c r="G247" s="306">
        <f t="shared" ca="1" si="98"/>
        <v>20.070223231967137</v>
      </c>
      <c r="H247" s="307">
        <f t="shared" ca="1" si="99"/>
        <v>-44.183320451696048</v>
      </c>
      <c r="I247" s="304">
        <f t="shared" ca="1" si="100"/>
        <v>48.528132734716422</v>
      </c>
      <c r="J247" s="306">
        <f t="shared" ca="1" si="101"/>
        <v>522.63013045278547</v>
      </c>
      <c r="K247" s="307">
        <f t="shared" ca="1" si="102"/>
        <v>1111.8728482143242</v>
      </c>
      <c r="L247" s="304">
        <f t="shared" ca="1" si="87"/>
        <v>1228.5778297907418</v>
      </c>
      <c r="M247" s="306">
        <f t="shared" ca="1" si="103"/>
        <v>-1.144414663577155</v>
      </c>
      <c r="N247" s="304">
        <f t="shared" ca="1" si="104"/>
        <v>-65.570130235854961</v>
      </c>
      <c r="P247" s="310">
        <f t="shared" ca="1" si="105"/>
        <v>23</v>
      </c>
      <c r="Q247" s="304">
        <f t="shared" ca="1" si="106"/>
        <v>0</v>
      </c>
      <c r="R247" s="306">
        <f t="shared" ca="1" si="107"/>
        <v>0</v>
      </c>
      <c r="S247" s="307">
        <f t="shared" ca="1" si="108"/>
        <v>3.0819999999999994</v>
      </c>
      <c r="T247" s="304">
        <f t="shared" ca="1" si="88"/>
        <v>30.234419999999997</v>
      </c>
      <c r="U247" s="311">
        <f t="shared" ca="1" si="89"/>
        <v>0</v>
      </c>
      <c r="V247" s="306">
        <f t="shared" ca="1" si="90"/>
        <v>1.0959688857208376</v>
      </c>
      <c r="W247" s="304">
        <f t="shared" ca="1" si="91"/>
        <v>5.2665783299608648</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7.2394493050090851</v>
      </c>
      <c r="AH247" s="304">
        <f t="shared" ca="1" si="115"/>
        <v>-1.6573643177259998</v>
      </c>
    </row>
    <row r="248" spans="1:34" x14ac:dyDescent="0.2">
      <c r="A248" s="347">
        <f t="shared" ca="1" si="93"/>
        <v>0.1</v>
      </c>
      <c r="B248" s="304">
        <f t="shared" ca="1" si="94"/>
        <v>18.599999999999973</v>
      </c>
      <c r="D248" s="306">
        <f t="shared" ca="1" si="95"/>
        <v>-0.70673164113233888</v>
      </c>
      <c r="E248" s="307">
        <f t="shared" ca="1" si="96"/>
        <v>-8.2541752235337427</v>
      </c>
      <c r="F248" s="304">
        <f t="shared" ca="1" si="97"/>
        <v>8.284375548789173</v>
      </c>
      <c r="G248" s="306">
        <f t="shared" ca="1" si="98"/>
        <v>19.999550067853903</v>
      </c>
      <c r="H248" s="307">
        <f t="shared" ca="1" si="99"/>
        <v>-45.008737974049424</v>
      </c>
      <c r="I248" s="304">
        <f t="shared" ca="1" si="100"/>
        <v>49.252091295022524</v>
      </c>
      <c r="J248" s="306">
        <f t="shared" ca="1" si="101"/>
        <v>524.63361911777656</v>
      </c>
      <c r="K248" s="307">
        <f t="shared" ca="1" si="102"/>
        <v>1107.4132452930369</v>
      </c>
      <c r="L248" s="304">
        <f t="shared" ca="1" si="87"/>
        <v>1225.3997430059596</v>
      </c>
      <c r="M248" s="306">
        <f t="shared" ca="1" si="103"/>
        <v>-1.1526523994984577</v>
      </c>
      <c r="N248" s="304">
        <f t="shared" ca="1" si="104"/>
        <v>-66.042117736888912</v>
      </c>
      <c r="P248" s="310">
        <f t="shared" ca="1" si="105"/>
        <v>23</v>
      </c>
      <c r="Q248" s="304">
        <f t="shared" ca="1" si="106"/>
        <v>0</v>
      </c>
      <c r="R248" s="306">
        <f t="shared" ca="1" si="107"/>
        <v>0</v>
      </c>
      <c r="S248" s="307">
        <f t="shared" ca="1" si="108"/>
        <v>3.0819999999999994</v>
      </c>
      <c r="T248" s="304">
        <f t="shared" ca="1" si="88"/>
        <v>30.234419999999997</v>
      </c>
      <c r="U248" s="311">
        <f t="shared" ca="1" si="89"/>
        <v>0</v>
      </c>
      <c r="V248" s="306">
        <f t="shared" ca="1" si="90"/>
        <v>1.0964592631774539</v>
      </c>
      <c r="W248" s="304">
        <f t="shared" ca="1" si="91"/>
        <v>5.4273148156452597</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7.2228743908060631</v>
      </c>
      <c r="AH248" s="304">
        <f t="shared" ca="1" si="115"/>
        <v>-1.7088184068659527</v>
      </c>
    </row>
    <row r="249" spans="1:34" x14ac:dyDescent="0.2">
      <c r="A249" s="347">
        <f t="shared" ca="1" si="93"/>
        <v>0.1</v>
      </c>
      <c r="B249" s="304">
        <f t="shared" ca="1" si="94"/>
        <v>18.699999999999974</v>
      </c>
      <c r="D249" s="306">
        <f t="shared" ca="1" si="95"/>
        <v>-0.71506896441134182</v>
      </c>
      <c r="E249" s="307">
        <f t="shared" ca="1" si="96"/>
        <v>-8.2007462146212902</v>
      </c>
      <c r="F249" s="304">
        <f t="shared" ca="1" si="97"/>
        <v>8.2318626142866194</v>
      </c>
      <c r="G249" s="306">
        <f t="shared" ca="1" si="98"/>
        <v>19.928043171412767</v>
      </c>
      <c r="H249" s="307">
        <f t="shared" ca="1" si="99"/>
        <v>-45.82881259551155</v>
      </c>
      <c r="I249" s="304">
        <f t="shared" ca="1" si="100"/>
        <v>49.974062958260745</v>
      </c>
      <c r="J249" s="306">
        <f t="shared" ca="1" si="101"/>
        <v>526.62999877973994</v>
      </c>
      <c r="K249" s="307">
        <f t="shared" ca="1" si="102"/>
        <v>1102.8713677645587</v>
      </c>
      <c r="L249" s="304">
        <f t="shared" ca="1" si="87"/>
        <v>1222.155640436036</v>
      </c>
      <c r="M249" s="306">
        <f t="shared" ca="1" si="103"/>
        <v>-1.1606236140114652</v>
      </c>
      <c r="N249" s="304">
        <f t="shared" ca="1" si="104"/>
        <v>-66.498834686077672</v>
      </c>
      <c r="P249" s="310">
        <f t="shared" ca="1" si="105"/>
        <v>23</v>
      </c>
      <c r="Q249" s="304">
        <f t="shared" ca="1" si="106"/>
        <v>0</v>
      </c>
      <c r="R249" s="306">
        <f t="shared" ca="1" si="107"/>
        <v>0</v>
      </c>
      <c r="S249" s="307">
        <f t="shared" ca="1" si="108"/>
        <v>3.0819999999999994</v>
      </c>
      <c r="T249" s="304">
        <f t="shared" ca="1" si="88"/>
        <v>30.234419999999997</v>
      </c>
      <c r="U249" s="311">
        <f t="shared" ca="1" si="89"/>
        <v>0</v>
      </c>
      <c r="V249" s="306">
        <f t="shared" ca="1" si="90"/>
        <v>1.0969589005716718</v>
      </c>
      <c r="W249" s="304">
        <f t="shared" ca="1" si="91"/>
        <v>5.5901419601747628</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7.2038398914791095</v>
      </c>
      <c r="AH249" s="304">
        <f t="shared" ca="1" si="115"/>
        <v>-1.7609717117603052</v>
      </c>
    </row>
    <row r="250" spans="1:34" x14ac:dyDescent="0.2">
      <c r="A250" s="347">
        <f t="shared" ca="1" si="93"/>
        <v>0.1</v>
      </c>
      <c r="B250" s="304">
        <f t="shared" ca="1" si="94"/>
        <v>18.799999999999976</v>
      </c>
      <c r="D250" s="306">
        <f t="shared" ca="1" si="95"/>
        <v>-0.72328623195637298</v>
      </c>
      <c r="E250" s="307">
        <f t="shared" ca="1" si="96"/>
        <v>-8.1466480646332133</v>
      </c>
      <c r="F250" s="304">
        <f t="shared" ca="1" si="97"/>
        <v>8.1786929067137439</v>
      </c>
      <c r="G250" s="306">
        <f t="shared" ca="1" si="98"/>
        <v>19.855714548217129</v>
      </c>
      <c r="H250" s="307">
        <f t="shared" ca="1" si="99"/>
        <v>-46.64347740197487</v>
      </c>
      <c r="I250" s="304">
        <f t="shared" ca="1" si="100"/>
        <v>50.693819982013807</v>
      </c>
      <c r="J250" s="306">
        <f t="shared" ca="1" si="101"/>
        <v>528.61918666572149</v>
      </c>
      <c r="K250" s="307">
        <f t="shared" ca="1" si="102"/>
        <v>1098.2477532646844</v>
      </c>
      <c r="L250" s="304">
        <f t="shared" ca="1" si="87"/>
        <v>1218.8463283211941</v>
      </c>
      <c r="M250" s="306">
        <f t="shared" ca="1" si="103"/>
        <v>-1.1683404326794991</v>
      </c>
      <c r="N250" s="304">
        <f t="shared" ca="1" si="104"/>
        <v>-66.940975827023777</v>
      </c>
      <c r="P250" s="310">
        <f t="shared" ca="1" si="105"/>
        <v>23</v>
      </c>
      <c r="Q250" s="304">
        <f t="shared" ca="1" si="106"/>
        <v>0</v>
      </c>
      <c r="R250" s="306">
        <f t="shared" ca="1" si="107"/>
        <v>0</v>
      </c>
      <c r="S250" s="307">
        <f t="shared" ca="1" si="108"/>
        <v>3.0819999999999994</v>
      </c>
      <c r="T250" s="304">
        <f t="shared" ca="1" si="88"/>
        <v>30.234419999999997</v>
      </c>
      <c r="U250" s="311">
        <f t="shared" ca="1" si="89"/>
        <v>0</v>
      </c>
      <c r="V250" s="306">
        <f t="shared" ca="1" si="90"/>
        <v>1.0974677505466242</v>
      </c>
      <c r="W250" s="304">
        <f t="shared" ca="1" si="91"/>
        <v>5.754995191490047</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7.1824764074063481</v>
      </c>
      <c r="AH250" s="304">
        <f t="shared" ca="1" si="115"/>
        <v>-1.8138033615103062</v>
      </c>
    </row>
    <row r="251" spans="1:34" x14ac:dyDescent="0.2">
      <c r="A251" s="347">
        <f t="shared" ca="1" si="93"/>
        <v>0.1</v>
      </c>
      <c r="B251" s="304">
        <f t="shared" ca="1" si="94"/>
        <v>18.899999999999977</v>
      </c>
      <c r="D251" s="306">
        <f t="shared" ca="1" si="95"/>
        <v>-0.7313795839463334</v>
      </c>
      <c r="E251" s="307">
        <f t="shared" ca="1" si="96"/>
        <v>-8.0919008092997728</v>
      </c>
      <c r="F251" s="304">
        <f t="shared" ca="1" si="97"/>
        <v>8.124886140947444</v>
      </c>
      <c r="G251" s="306">
        <f t="shared" ca="1" si="98"/>
        <v>19.782576589822497</v>
      </c>
      <c r="H251" s="307">
        <f t="shared" ca="1" si="99"/>
        <v>-47.45266748290485</v>
      </c>
      <c r="I251" s="304">
        <f t="shared" ca="1" si="100"/>
        <v>51.411146532394397</v>
      </c>
      <c r="J251" s="306">
        <f t="shared" ca="1" si="101"/>
        <v>530.60110122262347</v>
      </c>
      <c r="K251" s="307">
        <f t="shared" ca="1" si="102"/>
        <v>1093.5429460204405</v>
      </c>
      <c r="L251" s="304">
        <f t="shared" ca="1" si="87"/>
        <v>1215.4726255287383</v>
      </c>
      <c r="M251" s="306">
        <f t="shared" ca="1" si="103"/>
        <v>-1.1758143151422211</v>
      </c>
      <c r="N251" s="304">
        <f t="shared" ca="1" si="104"/>
        <v>-67.369197748714598</v>
      </c>
      <c r="P251" s="310">
        <f t="shared" ca="1" si="105"/>
        <v>23</v>
      </c>
      <c r="Q251" s="304">
        <f t="shared" ca="1" si="106"/>
        <v>0</v>
      </c>
      <c r="R251" s="306">
        <f t="shared" ca="1" si="107"/>
        <v>0</v>
      </c>
      <c r="S251" s="307">
        <f t="shared" ca="1" si="108"/>
        <v>3.0819999999999994</v>
      </c>
      <c r="T251" s="304">
        <f t="shared" ca="1" si="88"/>
        <v>30.234419999999997</v>
      </c>
      <c r="U251" s="311">
        <f t="shared" ca="1" si="89"/>
        <v>0</v>
      </c>
      <c r="V251" s="306">
        <f t="shared" ca="1" si="90"/>
        <v>1.0979857651411975</v>
      </c>
      <c r="W251" s="304">
        <f t="shared" ca="1" si="91"/>
        <v>5.9218097351976358</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7.1589067152786168</v>
      </c>
      <c r="AH251" s="304">
        <f t="shared" ca="1" si="115"/>
        <v>-1.867292404766401</v>
      </c>
    </row>
    <row r="252" spans="1:34" x14ac:dyDescent="0.2">
      <c r="A252" s="347">
        <f t="shared" ca="1" si="93"/>
        <v>0.1</v>
      </c>
      <c r="B252" s="304">
        <f t="shared" ca="1" si="94"/>
        <v>18.999999999999979</v>
      </c>
      <c r="D252" s="306">
        <f t="shared" ca="1" si="95"/>
        <v>-0.73934541122983233</v>
      </c>
      <c r="E252" s="307">
        <f t="shared" ca="1" si="96"/>
        <v>-8.0365246493649209</v>
      </c>
      <c r="F252" s="304">
        <f t="shared" ca="1" si="97"/>
        <v>8.0704621972323594</v>
      </c>
      <c r="G252" s="306">
        <f t="shared" ca="1" si="98"/>
        <v>19.708642048699513</v>
      </c>
      <c r="H252" s="307">
        <f t="shared" ca="1" si="99"/>
        <v>-48.256319947841341</v>
      </c>
      <c r="I252" s="304">
        <f t="shared" ca="1" si="100"/>
        <v>52.125837991462511</v>
      </c>
      <c r="J252" s="306">
        <f t="shared" ca="1" si="101"/>
        <v>532.5756621545496</v>
      </c>
      <c r="K252" s="307">
        <f t="shared" ca="1" si="102"/>
        <v>1088.7574966489033</v>
      </c>
      <c r="L252" s="304">
        <f t="shared" ca="1" si="87"/>
        <v>1212.0353635222627</v>
      </c>
      <c r="M252" s="306">
        <f t="shared" ca="1" si="103"/>
        <v>-1.1830560950232827</v>
      </c>
      <c r="N252" s="304">
        <f t="shared" ca="1" si="104"/>
        <v>-67.784121172062171</v>
      </c>
      <c r="P252" s="310">
        <f t="shared" ca="1" si="105"/>
        <v>23</v>
      </c>
      <c r="Q252" s="304">
        <f t="shared" ca="1" si="106"/>
        <v>0</v>
      </c>
      <c r="R252" s="306">
        <f t="shared" ca="1" si="107"/>
        <v>0</v>
      </c>
      <c r="S252" s="307">
        <f t="shared" ca="1" si="108"/>
        <v>3.0819999999999994</v>
      </c>
      <c r="T252" s="304">
        <f t="shared" ca="1" si="88"/>
        <v>30.234419999999997</v>
      </c>
      <c r="U252" s="311">
        <f t="shared" ca="1" si="89"/>
        <v>0</v>
      </c>
      <c r="V252" s="306">
        <f t="shared" ca="1" si="90"/>
        <v>1.0985128958065127</v>
      </c>
      <c r="W252" s="304">
        <f t="shared" ca="1" si="91"/>
        <v>6.090520659865299</v>
      </c>
      <c r="Y252" s="314" t="str">
        <f t="shared" ca="1" si="109"/>
        <v/>
      </c>
      <c r="Z252" s="315" t="str">
        <f t="shared" ca="1" si="110"/>
        <v/>
      </c>
      <c r="AA252" s="316" t="str">
        <f t="shared" ca="1" si="111"/>
        <v/>
      </c>
      <c r="AC252" s="310">
        <f t="shared" ca="1" si="112"/>
        <v>18.999999999999979</v>
      </c>
      <c r="AD252" s="323">
        <f t="shared" ca="1" si="113"/>
        <v>532.5756621545496</v>
      </c>
      <c r="AE252" s="324" t="e">
        <f t="shared" ca="1" si="92"/>
        <v>#N/A</v>
      </c>
      <c r="AG252" s="306">
        <f t="shared" ca="1" si="114"/>
        <v>7.1332463758499696</v>
      </c>
      <c r="AH252" s="304">
        <f t="shared" ca="1" si="115"/>
        <v>-1.9214178245287596</v>
      </c>
    </row>
    <row r="253" spans="1:34" x14ac:dyDescent="0.2">
      <c r="A253" s="347">
        <f t="shared" ca="1" si="93"/>
        <v>0.1</v>
      </c>
      <c r="B253" s="304">
        <f t="shared" ca="1" si="94"/>
        <v>19.09999999999998</v>
      </c>
      <c r="D253" s="306">
        <f t="shared" ca="1" si="95"/>
        <v>-0.74718034376460407</v>
      </c>
      <c r="E253" s="307">
        <f t="shared" ca="1" si="96"/>
        <v>-7.9805399266804375</v>
      </c>
      <c r="F253" s="304">
        <f t="shared" ca="1" si="97"/>
        <v>8.0154410974973054</v>
      </c>
      <c r="G253" s="306">
        <f t="shared" ca="1" si="98"/>
        <v>19.633924014323053</v>
      </c>
      <c r="H253" s="307">
        <f t="shared" ca="1" si="99"/>
        <v>-49.054373940509386</v>
      </c>
      <c r="I253" s="304">
        <f t="shared" ca="1" si="100"/>
        <v>52.837700318007194</v>
      </c>
      <c r="J253" s="306">
        <f t="shared" ca="1" si="101"/>
        <v>534.54279045770079</v>
      </c>
      <c r="K253" s="307">
        <f t="shared" ca="1" si="102"/>
        <v>1083.8919619544856</v>
      </c>
      <c r="L253" s="304">
        <f t="shared" ca="1" si="87"/>
        <v>1208.5353863333294</v>
      </c>
      <c r="M253" s="306">
        <f t="shared" ca="1" si="103"/>
        <v>-1.1900760175462619</v>
      </c>
      <c r="N253" s="304">
        <f t="shared" ca="1" si="104"/>
        <v>-68.186333105137706</v>
      </c>
      <c r="P253" s="310">
        <f t="shared" ca="1" si="105"/>
        <v>23</v>
      </c>
      <c r="Q253" s="304">
        <f t="shared" ca="1" si="106"/>
        <v>0</v>
      </c>
      <c r="R253" s="306">
        <f t="shared" ca="1" si="107"/>
        <v>0</v>
      </c>
      <c r="S253" s="307">
        <f t="shared" ca="1" si="108"/>
        <v>3.0819999999999994</v>
      </c>
      <c r="T253" s="304">
        <f t="shared" ca="1" si="88"/>
        <v>30.234419999999997</v>
      </c>
      <c r="U253" s="311">
        <f t="shared" ca="1" si="89"/>
        <v>0</v>
      </c>
      <c r="V253" s="306">
        <f t="shared" ca="1" si="90"/>
        <v>1.0990490934225827</v>
      </c>
      <c r="W253" s="304">
        <f t="shared" ca="1" si="91"/>
        <v>6.2610629219313054</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7.1056042912537283</v>
      </c>
      <c r="AH253" s="304">
        <f t="shared" ca="1" si="115"/>
        <v>-1.97615855284403</v>
      </c>
    </row>
    <row r="254" spans="1:34" x14ac:dyDescent="0.2">
      <c r="A254" s="347">
        <f t="shared" ca="1" si="93"/>
        <v>0.1</v>
      </c>
      <c r="B254" s="304">
        <f t="shared" ca="1" si="94"/>
        <v>19.199999999999982</v>
      </c>
      <c r="D254" s="306">
        <f t="shared" ca="1" si="95"/>
        <v>-0.7548812398613638</v>
      </c>
      <c r="E254" s="307">
        <f t="shared" ca="1" si="96"/>
        <v>-7.9239671013384312</v>
      </c>
      <c r="F254" s="304">
        <f t="shared" ca="1" si="97"/>
        <v>7.9598429827094206</v>
      </c>
      <c r="G254" s="306">
        <f t="shared" ca="1" si="98"/>
        <v>19.558435890336916</v>
      </c>
      <c r="H254" s="307">
        <f t="shared" ca="1" si="99"/>
        <v>-49.846770650643229</v>
      </c>
      <c r="I254" s="304">
        <f t="shared" ca="1" si="100"/>
        <v>53.546549457217559</v>
      </c>
      <c r="J254" s="306">
        <f t="shared" ca="1" si="101"/>
        <v>536.50240845293376</v>
      </c>
      <c r="K254" s="307">
        <f t="shared" ca="1" si="102"/>
        <v>1078.9469047249279</v>
      </c>
      <c r="L254" s="304">
        <f t="shared" ca="1" si="87"/>
        <v>1204.9735505359863</v>
      </c>
      <c r="M254" s="306">
        <f t="shared" ca="1" si="103"/>
        <v>-1.1968837749387651</v>
      </c>
      <c r="N254" s="304">
        <f t="shared" ca="1" si="104"/>
        <v>-68.576388871677125</v>
      </c>
      <c r="P254" s="310">
        <f t="shared" ca="1" si="105"/>
        <v>23</v>
      </c>
      <c r="Q254" s="304">
        <f t="shared" ca="1" si="106"/>
        <v>0</v>
      </c>
      <c r="R254" s="306">
        <f t="shared" ca="1" si="107"/>
        <v>0</v>
      </c>
      <c r="S254" s="307">
        <f t="shared" ca="1" si="108"/>
        <v>3.0819999999999994</v>
      </c>
      <c r="T254" s="304">
        <f t="shared" ca="1" si="88"/>
        <v>30.234419999999997</v>
      </c>
      <c r="U254" s="311">
        <f t="shared" ca="1" si="89"/>
        <v>0</v>
      </c>
      <c r="V254" s="306">
        <f t="shared" ca="1" si="90"/>
        <v>1.0995943083151112</v>
      </c>
      <c r="W254" s="304">
        <f t="shared" ca="1" si="91"/>
        <v>6.4333714101645887</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7.0760832157309697</v>
      </c>
      <c r="AH254" s="304">
        <f t="shared" ca="1" si="115"/>
        <v>-2.031493485376803</v>
      </c>
    </row>
    <row r="255" spans="1:34" x14ac:dyDescent="0.2">
      <c r="A255" s="347">
        <f t="shared" ca="1" si="93"/>
        <v>0.1</v>
      </c>
      <c r="B255" s="304">
        <f t="shared" ca="1" si="94"/>
        <v>19.299999999999983</v>
      </c>
      <c r="D255" s="306">
        <f t="shared" ca="1" si="95"/>
        <v>-0.76244517616039087</v>
      </c>
      <c r="E255" s="307">
        <f t="shared" ca="1" si="96"/>
        <v>-7.8668267297625096</v>
      </c>
      <c r="F255" s="304">
        <f t="shared" ca="1" si="97"/>
        <v>7.9036880911860479</v>
      </c>
      <c r="G255" s="306">
        <f t="shared" ca="1" si="98"/>
        <v>19.482191372720877</v>
      </c>
      <c r="H255" s="307">
        <f t="shared" ca="1" si="99"/>
        <v>-50.633453323619477</v>
      </c>
      <c r="I255" s="304">
        <f t="shared" ca="1" si="100"/>
        <v>54.252210795123105</v>
      </c>
      <c r="J255" s="306">
        <f t="shared" ca="1" si="101"/>
        <v>538.45443981608662</v>
      </c>
      <c r="K255" s="307">
        <f t="shared" ca="1" si="102"/>
        <v>1073.9228935262147</v>
      </c>
      <c r="L255" s="304">
        <f t="shared" ca="1" si="87"/>
        <v>1201.3507252244754</v>
      </c>
      <c r="M255" s="306">
        <f t="shared" ca="1" si="103"/>
        <v>-1.203488539714499</v>
      </c>
      <c r="N255" s="304">
        <f t="shared" ca="1" si="104"/>
        <v>-68.954814018003347</v>
      </c>
      <c r="P255" s="310">
        <f t="shared" ca="1" si="105"/>
        <v>23</v>
      </c>
      <c r="Q255" s="304">
        <f t="shared" ca="1" si="106"/>
        <v>0</v>
      </c>
      <c r="R255" s="306">
        <f t="shared" ca="1" si="107"/>
        <v>0</v>
      </c>
      <c r="S255" s="307">
        <f t="shared" ca="1" si="108"/>
        <v>3.0819999999999994</v>
      </c>
      <c r="T255" s="304">
        <f t="shared" ca="1" si="88"/>
        <v>30.234419999999997</v>
      </c>
      <c r="U255" s="311">
        <f t="shared" ca="1" si="89"/>
        <v>0</v>
      </c>
      <c r="V255" s="306">
        <f t="shared" ca="1" si="90"/>
        <v>1.1001484902724263</v>
      </c>
      <c r="W255" s="304">
        <f t="shared" ca="1" si="91"/>
        <v>6.6073809896162636</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7.0447802234275585</v>
      </c>
      <c r="AH255" s="304">
        <f t="shared" ca="1" si="115"/>
        <v>-2.0874014958353633</v>
      </c>
    </row>
    <row r="256" spans="1:34" x14ac:dyDescent="0.2">
      <c r="A256" s="347">
        <f t="shared" ca="1" si="93"/>
        <v>0.1</v>
      </c>
      <c r="B256" s="304">
        <f t="shared" ca="1" si="94"/>
        <v>19.399999999999984</v>
      </c>
      <c r="D256" s="306">
        <f t="shared" ca="1" si="95"/>
        <v>-0.76986943827515231</v>
      </c>
      <c r="E256" s="307">
        <f t="shared" ca="1" si="96"/>
        <v>-7.8091394436886716</v>
      </c>
      <c r="F256" s="304">
        <f t="shared" ca="1" si="97"/>
        <v>7.8469967377949326</v>
      </c>
      <c r="G256" s="306">
        <f t="shared" ca="1" si="98"/>
        <v>19.405204428893363</v>
      </c>
      <c r="H256" s="307">
        <f t="shared" ca="1" si="99"/>
        <v>-51.414367267988347</v>
      </c>
      <c r="I256" s="304">
        <f t="shared" ca="1" si="100"/>
        <v>54.954518654017292</v>
      </c>
      <c r="J256" s="306">
        <f t="shared" ca="1" si="101"/>
        <v>540.39880960616733</v>
      </c>
      <c r="K256" s="307">
        <f t="shared" ca="1" si="102"/>
        <v>1068.8205024966344</v>
      </c>
      <c r="L256" s="304">
        <f t="shared" ca="1" si="87"/>
        <v>1197.6677919944748</v>
      </c>
      <c r="M256" s="306">
        <f t="shared" ca="1" si="103"/>
        <v>-1.209898995929422</v>
      </c>
      <c r="N256" s="304">
        <f t="shared" ca="1" si="104"/>
        <v>-69.322106103871846</v>
      </c>
      <c r="P256" s="310">
        <f t="shared" ca="1" si="105"/>
        <v>23</v>
      </c>
      <c r="Q256" s="304">
        <f t="shared" ca="1" si="106"/>
        <v>0</v>
      </c>
      <c r="R256" s="306">
        <f t="shared" ca="1" si="107"/>
        <v>0</v>
      </c>
      <c r="S256" s="307">
        <f t="shared" ca="1" si="108"/>
        <v>3.0819999999999994</v>
      </c>
      <c r="T256" s="304">
        <f t="shared" ca="1" si="88"/>
        <v>30.234419999999997</v>
      </c>
      <c r="U256" s="311">
        <f t="shared" ca="1" si="89"/>
        <v>0</v>
      </c>
      <c r="V256" s="306">
        <f t="shared" ca="1" si="90"/>
        <v>1.1007115885625183</v>
      </c>
      <c r="W256" s="304">
        <f t="shared" ca="1" si="91"/>
        <v>6.7830265450059768</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7.0117871367069933</v>
      </c>
      <c r="AH256" s="304">
        <f t="shared" ca="1" si="115"/>
        <v>-2.1438614502324027</v>
      </c>
    </row>
    <row r="257" spans="1:34" x14ac:dyDescent="0.2">
      <c r="A257" s="347">
        <f t="shared" ca="1" si="93"/>
        <v>0.1</v>
      </c>
      <c r="B257" s="304">
        <f t="shared" ca="1" si="94"/>
        <v>19.499999999999986</v>
      </c>
      <c r="D257" s="306">
        <f t="shared" ca="1" si="95"/>
        <v>-0.77715151204288513</v>
      </c>
      <c r="E257" s="307">
        <f t="shared" ca="1" si="96"/>
        <v>-7.7509259299761979</v>
      </c>
      <c r="F257" s="304">
        <f t="shared" ca="1" si="97"/>
        <v>7.7897892939827278</v>
      </c>
      <c r="G257" s="306">
        <f t="shared" ca="1" si="98"/>
        <v>19.327489277689075</v>
      </c>
      <c r="H257" s="307">
        <f t="shared" ca="1" si="99"/>
        <v>-52.189459860985963</v>
      </c>
      <c r="I257" s="304">
        <f t="shared" ca="1" si="100"/>
        <v>55.653315825390415</v>
      </c>
      <c r="J257" s="306">
        <f t="shared" ca="1" si="101"/>
        <v>542.3354442914964</v>
      </c>
      <c r="K257" s="307">
        <f t="shared" ca="1" si="102"/>
        <v>1063.6403111401858</v>
      </c>
      <c r="L257" s="304">
        <f t="shared" ca="1" si="87"/>
        <v>1193.9256449282116</v>
      </c>
      <c r="M257" s="306">
        <f t="shared" ca="1" si="103"/>
        <v>-1.2161233685115338</v>
      </c>
      <c r="N257" s="304">
        <f t="shared" ca="1" si="104"/>
        <v>-69.678736382943796</v>
      </c>
      <c r="P257" s="310">
        <f t="shared" ca="1" si="105"/>
        <v>23</v>
      </c>
      <c r="Q257" s="304">
        <f t="shared" ca="1" si="106"/>
        <v>0</v>
      </c>
      <c r="R257" s="306">
        <f t="shared" ca="1" si="107"/>
        <v>0</v>
      </c>
      <c r="S257" s="307">
        <f t="shared" ca="1" si="108"/>
        <v>3.0819999999999994</v>
      </c>
      <c r="T257" s="304">
        <f t="shared" ca="1" si="88"/>
        <v>30.234419999999997</v>
      </c>
      <c r="U257" s="311">
        <f t="shared" ca="1" si="89"/>
        <v>0</v>
      </c>
      <c r="V257" s="306">
        <f t="shared" ca="1" si="90"/>
        <v>1.1012835519501714</v>
      </c>
      <c r="W257" s="304">
        <f t="shared" ca="1" si="91"/>
        <v>6.960243023489749</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6.9771909182089651</v>
      </c>
      <c r="AH257" s="304">
        <f t="shared" ca="1" si="115"/>
        <v>-2.2008522209623549</v>
      </c>
    </row>
    <row r="258" spans="1:34" x14ac:dyDescent="0.2">
      <c r="A258" s="347">
        <f t="shared" ca="1" si="93"/>
        <v>0.1</v>
      </c>
      <c r="B258" s="304">
        <f t="shared" ca="1" si="94"/>
        <v>19.599999999999987</v>
      </c>
      <c r="D258" s="306">
        <f t="shared" ca="1" si="95"/>
        <v>-0.78428907532732761</v>
      </c>
      <c r="E258" s="307">
        <f t="shared" ca="1" si="96"/>
        <v>-7.69220691119693</v>
      </c>
      <c r="F258" s="304">
        <f t="shared" ca="1" si="97"/>
        <v>7.7320861685798361</v>
      </c>
      <c r="G258" s="306">
        <f t="shared" ca="1" si="98"/>
        <v>19.249060370156343</v>
      </c>
      <c r="H258" s="307">
        <f t="shared" ca="1" si="99"/>
        <v>-52.958680552105655</v>
      </c>
      <c r="I258" s="304">
        <f t="shared" ca="1" si="100"/>
        <v>56.348453137188223</v>
      </c>
      <c r="J258" s="306">
        <f t="shared" ca="1" si="101"/>
        <v>544.26427177388871</v>
      </c>
      <c r="K258" s="307">
        <f t="shared" ca="1" si="102"/>
        <v>1058.3829041195311</v>
      </c>
      <c r="L258" s="304">
        <f t="shared" ca="1" si="87"/>
        <v>1190.1251905837696</v>
      </c>
      <c r="M258" s="306">
        <f t="shared" ca="1" si="103"/>
        <v>-1.2221694507651282</v>
      </c>
      <c r="N258" s="304">
        <f t="shared" ca="1" si="104"/>
        <v>-70.025151378663708</v>
      </c>
      <c r="P258" s="310">
        <f t="shared" ca="1" si="105"/>
        <v>23</v>
      </c>
      <c r="Q258" s="304">
        <f t="shared" ca="1" si="106"/>
        <v>0</v>
      </c>
      <c r="R258" s="306">
        <f t="shared" ca="1" si="107"/>
        <v>0</v>
      </c>
      <c r="S258" s="307">
        <f t="shared" ca="1" si="108"/>
        <v>3.0819999999999994</v>
      </c>
      <c r="T258" s="304">
        <f t="shared" ca="1" si="88"/>
        <v>30.234419999999997</v>
      </c>
      <c r="U258" s="311">
        <f t="shared" ca="1" si="89"/>
        <v>0</v>
      </c>
      <c r="V258" s="306">
        <f t="shared" ca="1" si="90"/>
        <v>1.1018643287141678</v>
      </c>
      <c r="W258" s="304">
        <f t="shared" ca="1" si="91"/>
        <v>7.138965476758993</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6.9410740296641356</v>
      </c>
      <c r="AH258" s="304">
        <f t="shared" ca="1" si="115"/>
        <v>-2.2583527006780502</v>
      </c>
    </row>
    <row r="259" spans="1:34" x14ac:dyDescent="0.2">
      <c r="A259" s="347">
        <f t="shared" ca="1" si="93"/>
        <v>0.1</v>
      </c>
      <c r="B259" s="304">
        <f t="shared" ca="1" si="94"/>
        <v>19.699999999999989</v>
      </c>
      <c r="D259" s="306">
        <f t="shared" ca="1" si="95"/>
        <v>-0.79127999032363261</v>
      </c>
      <c r="E259" s="307">
        <f t="shared" ca="1" si="96"/>
        <v>-7.6330031269582364</v>
      </c>
      <c r="F259" s="304">
        <f t="shared" ca="1" si="97"/>
        <v>7.6739077893365897</v>
      </c>
      <c r="G259" s="306">
        <f t="shared" ca="1" si="98"/>
        <v>19.169932371123981</v>
      </c>
      <c r="H259" s="307">
        <f t="shared" ca="1" si="99"/>
        <v>-53.72198086480148</v>
      </c>
      <c r="I259" s="304">
        <f t="shared" ca="1" si="100"/>
        <v>57.039789052481282</v>
      </c>
      <c r="J259" s="306">
        <f t="shared" ca="1" si="101"/>
        <v>546.18522141095275</v>
      </c>
      <c r="K259" s="307">
        <f t="shared" ca="1" si="102"/>
        <v>1053.0488710486857</v>
      </c>
      <c r="L259" s="304">
        <f t="shared" ca="1" si="87"/>
        <v>1186.2673479889104</v>
      </c>
      <c r="M259" s="306">
        <f t="shared" ca="1" si="103"/>
        <v>-1.2280446301498971</v>
      </c>
      <c r="N259" s="304">
        <f t="shared" ca="1" si="104"/>
        <v>-70.361774361293229</v>
      </c>
      <c r="P259" s="310">
        <f t="shared" ca="1" si="105"/>
        <v>23</v>
      </c>
      <c r="Q259" s="304">
        <f t="shared" ca="1" si="106"/>
        <v>0</v>
      </c>
      <c r="R259" s="306">
        <f t="shared" ca="1" si="107"/>
        <v>0</v>
      </c>
      <c r="S259" s="307">
        <f t="shared" ca="1" si="108"/>
        <v>3.0819999999999994</v>
      </c>
      <c r="T259" s="304">
        <f t="shared" ca="1" si="88"/>
        <v>30.234419999999997</v>
      </c>
      <c r="U259" s="311">
        <f t="shared" ca="1" si="89"/>
        <v>0</v>
      </c>
      <c r="V259" s="306">
        <f t="shared" ca="1" si="90"/>
        <v>1.1024538666645498</v>
      </c>
      <c r="W259" s="304">
        <f t="shared" ca="1" si="91"/>
        <v>7.3191291024232301</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6.9035147602594797</v>
      </c>
      <c r="AH259" s="304">
        <f t="shared" ca="1" si="115"/>
        <v>-2.3163418159503553</v>
      </c>
    </row>
    <row r="260" spans="1:34" x14ac:dyDescent="0.2">
      <c r="A260" s="347">
        <f t="shared" ca="1" si="93"/>
        <v>0.1</v>
      </c>
      <c r="B260" s="304">
        <f t="shared" ca="1" si="94"/>
        <v>19.79999999999999</v>
      </c>
      <c r="D260" s="306">
        <f t="shared" ca="1" si="95"/>
        <v>-0.79812229632000042</v>
      </c>
      <c r="E260" s="307">
        <f t="shared" ca="1" si="96"/>
        <v>-7.573335315921069</v>
      </c>
      <c r="F260" s="304">
        <f t="shared" ca="1" si="97"/>
        <v>7.6152745851518961</v>
      </c>
      <c r="G260" s="306">
        <f t="shared" ca="1" si="98"/>
        <v>19.09012014149198</v>
      </c>
      <c r="H260" s="307">
        <f t="shared" ca="1" si="99"/>
        <v>-54.47931439639359</v>
      </c>
      <c r="I260" s="304">
        <f t="shared" ca="1" si="100"/>
        <v>57.727189296878954</v>
      </c>
      <c r="J260" s="306">
        <f t="shared" ca="1" si="101"/>
        <v>548.09822403658359</v>
      </c>
      <c r="K260" s="307">
        <f t="shared" ca="1" si="102"/>
        <v>1047.6388062856258</v>
      </c>
      <c r="L260" s="304">
        <f t="shared" ref="L260:L323" ca="1" si="116">SQRT(pos_x^2+pos_z^2)</f>
        <v>1182.3530486397149</v>
      </c>
      <c r="M260" s="306">
        <f t="shared" ca="1" si="103"/>
        <v>-1.2337559124335833</v>
      </c>
      <c r="N260" s="304">
        <f t="shared" ca="1" si="104"/>
        <v>-70.689006731756294</v>
      </c>
      <c r="P260" s="310">
        <f t="shared" ca="1" si="105"/>
        <v>23</v>
      </c>
      <c r="Q260" s="304">
        <f t="shared" ca="1" si="106"/>
        <v>0</v>
      </c>
      <c r="R260" s="306">
        <f t="shared" ca="1" si="107"/>
        <v>0</v>
      </c>
      <c r="S260" s="307">
        <f t="shared" ca="1" si="108"/>
        <v>3.0819999999999994</v>
      </c>
      <c r="T260" s="304">
        <f t="shared" ref="T260:T323" ca="1" si="117">m*g</f>
        <v>30.234419999999997</v>
      </c>
      <c r="U260" s="311">
        <f t="shared" ref="U260:U323" ca="1" si="118">IF(pos_xz&lt;L_rampe,Poids*COS(Beta),0)</f>
        <v>0</v>
      </c>
      <c r="V260" s="306">
        <f t="shared" ref="V260:V323" ca="1" si="119">Rho_moyen*(20000-Alt_rampe-pos_z)/(20000+Alt_rampe+pos_z)</f>
        <v>1.1030521131599205</v>
      </c>
      <c r="W260" s="304">
        <f t="shared" ref="W260:W323" ca="1" si="120">1/2*Rho*Sref*Cx*vit_xz^2</f>
        <v>7.5006692846319991</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6.8645875271388892</v>
      </c>
      <c r="AH260" s="304">
        <f t="shared" ca="1" si="115"/>
        <v>-2.3747985406954029</v>
      </c>
    </row>
    <row r="261" spans="1:34" x14ac:dyDescent="0.2">
      <c r="A261" s="347">
        <f t="shared" ref="A261:A324" ca="1" si="122">IF(B260+0.01&lt;=T_ini+ROUNDUP(Temps_fin_propu,0), 0.01, IF(K260&gt;0, 0.1, 0.0001))</f>
        <v>0.1</v>
      </c>
      <c r="B261" s="304">
        <f t="shared" ref="B261:B324" ca="1" si="123">B260+pas</f>
        <v>19.899999999999991</v>
      </c>
      <c r="D261" s="306">
        <f t="shared" ref="D261:D324" ca="1" si="124">IF(AND(L260&lt;L_rampe,Poussee&lt;Poids*SIN(M260)),0,(-W260+Poussee)/m*COS(M260)-U260/m*SIN(M260))</f>
        <v>-0.80481420287470262</v>
      </c>
      <c r="E261" s="307">
        <f t="shared" ref="E261:E324" ca="1" si="125">IF(AND(L260&lt;L_rampe,Poussee&lt;Poids*SIN(M260)),0,(-W260+Poussee)/m*SIN(M260)+U260/m*COS(M260)-Poids/m)</f>
        <v>-7.5132241984797137</v>
      </c>
      <c r="F261" s="304">
        <f t="shared" ref="F261:F324" ca="1" si="126">SQRT(acc_x^2+acc_z^2)</f>
        <v>7.5562069689606828</v>
      </c>
      <c r="G261" s="306">
        <f t="shared" ref="G261:G324" ca="1" si="127">G260+acc_x*pas</f>
        <v>19.00963872120451</v>
      </c>
      <c r="H261" s="307">
        <f t="shared" ref="H261:H324" ca="1" si="128">H260+acc_z*pas</f>
        <v>-55.230636816241564</v>
      </c>
      <c r="I261" s="304">
        <f t="shared" ref="I261:I324" ca="1" si="129">SQRT(vit_x^2+vit_z^2)</f>
        <v>58.410526512250307</v>
      </c>
      <c r="J261" s="306">
        <f t="shared" ref="J261:J324" ca="1" si="130">J260+0.5*(vit_x+G260)*pas*(K260&gt;=0)</f>
        <v>550.00321197971846</v>
      </c>
      <c r="K261" s="307">
        <f t="shared" ref="K261:K324" ca="1" si="131">K260+0.5*(vit_z+H260)*pas</f>
        <v>1042.1533087249941</v>
      </c>
      <c r="L261" s="304">
        <f t="shared" ca="1" si="116"/>
        <v>1178.383236504347</v>
      </c>
      <c r="M261" s="306">
        <f t="shared" ref="M261:M324" ca="1" si="132">IF(AND(L260&gt;L_rampe,G261&gt;0),ATAN2(G261,H261),$M$4)</f>
        <v>-1.239309944314245</v>
      </c>
      <c r="N261" s="304">
        <f t="shared" ref="N261:N324" ca="1" si="133">DEGREES(Beta)</f>
        <v>-71.007229317799315</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3.0819999999999994</v>
      </c>
      <c r="T261" s="304">
        <f t="shared" ca="1" si="117"/>
        <v>30.234419999999997</v>
      </c>
      <c r="U261" s="311">
        <f t="shared" ca="1" si="118"/>
        <v>0</v>
      </c>
      <c r="V261" s="306">
        <f t="shared" ca="1" si="119"/>
        <v>1.1036590151247716</v>
      </c>
      <c r="W261" s="304">
        <f t="shared" ca="1" si="120"/>
        <v>7.6835216338942391</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6.8243631504229594</v>
      </c>
      <c r="AH261" s="304">
        <f t="shared" ref="AH261:AH324" ca="1" si="144">IF(AND(L260&lt;L_rampe,Poussee&lt;Poids*SIN(M260)), g*SIN(M260), (-W260+Poussee)/m)</f>
        <v>-2.4337019093549643</v>
      </c>
    </row>
    <row r="262" spans="1:34" x14ac:dyDescent="0.2">
      <c r="A262" s="347">
        <f t="shared" ca="1" si="122"/>
        <v>0.1</v>
      </c>
      <c r="B262" s="304">
        <f t="shared" ca="1" si="123"/>
        <v>19.999999999999993</v>
      </c>
      <c r="D262" s="306">
        <f t="shared" ca="1" si="124"/>
        <v>-0.81135408337097348</v>
      </c>
      <c r="E262" s="307">
        <f t="shared" ca="1" si="125"/>
        <v>-7.4526904600742778</v>
      </c>
      <c r="F262" s="304">
        <f t="shared" ca="1" si="126"/>
        <v>7.496725321250933</v>
      </c>
      <c r="G262" s="306">
        <f t="shared" ca="1" si="127"/>
        <v>18.928503312867413</v>
      </c>
      <c r="H262" s="307">
        <f t="shared" ca="1" si="128"/>
        <v>-55.975905862248993</v>
      </c>
      <c r="I262" s="304">
        <f t="shared" ca="1" si="129"/>
        <v>59.089679934524895</v>
      </c>
      <c r="J262" s="306">
        <f t="shared" ca="1" si="130"/>
        <v>551.90011908142208</v>
      </c>
      <c r="K262" s="307">
        <f t="shared" ca="1" si="131"/>
        <v>1036.5929815910695</v>
      </c>
      <c r="L262" s="304">
        <f t="shared" ca="1" si="116"/>
        <v>1174.3588680322346</v>
      </c>
      <c r="M262" s="306">
        <f t="shared" ca="1" si="132"/>
        <v>-1.2447130346048854</v>
      </c>
      <c r="N262" s="304">
        <f t="shared" ca="1" si="133"/>
        <v>-71.316803587781123</v>
      </c>
      <c r="P262" s="310">
        <f t="shared" ca="1" si="134"/>
        <v>23</v>
      </c>
      <c r="Q262" s="304">
        <f t="shared" ca="1" si="135"/>
        <v>0</v>
      </c>
      <c r="R262" s="306">
        <f t="shared" ca="1" si="136"/>
        <v>0</v>
      </c>
      <c r="S262" s="307">
        <f t="shared" ca="1" si="137"/>
        <v>3.0819999999999994</v>
      </c>
      <c r="T262" s="304">
        <f t="shared" ca="1" si="117"/>
        <v>30.234419999999997</v>
      </c>
      <c r="U262" s="311">
        <f t="shared" ca="1" si="118"/>
        <v>0</v>
      </c>
      <c r="V262" s="306">
        <f t="shared" ca="1" si="119"/>
        <v>1.1042745190668208</v>
      </c>
      <c r="W262" s="304">
        <f t="shared" ca="1" si="120"/>
        <v>7.8676220260561633</v>
      </c>
      <c r="Y262" s="314" t="str">
        <f t="shared" ca="1" si="138"/>
        <v/>
      </c>
      <c r="Z262" s="315" t="str">
        <f t="shared" ca="1" si="139"/>
        <v/>
      </c>
      <c r="AA262" s="316" t="str">
        <f t="shared" ca="1" si="140"/>
        <v/>
      </c>
      <c r="AC262" s="310">
        <f t="shared" ca="1" si="141"/>
        <v>19.999999999999993</v>
      </c>
      <c r="AD262" s="323">
        <f t="shared" ca="1" si="142"/>
        <v>551.90011908142208</v>
      </c>
      <c r="AE262" s="324" t="e">
        <f t="shared" ca="1" si="121"/>
        <v>#N/A</v>
      </c>
      <c r="AG262" s="306">
        <f t="shared" ca="1" si="143"/>
        <v>6.7829091049415862</v>
      </c>
      <c r="AH262" s="304">
        <f t="shared" ca="1" si="144"/>
        <v>-2.4930310298164309</v>
      </c>
    </row>
    <row r="263" spans="1:34" x14ac:dyDescent="0.2">
      <c r="A263" s="347">
        <f t="shared" ca="1" si="122"/>
        <v>0.1</v>
      </c>
      <c r="B263" s="304">
        <f t="shared" ca="1" si="123"/>
        <v>20.099999999999994</v>
      </c>
      <c r="D263" s="306">
        <f t="shared" ca="1" si="124"/>
        <v>-0.81774046891573982</v>
      </c>
      <c r="E263" s="307">
        <f t="shared" ca="1" si="125"/>
        <v>-7.3917547351109256</v>
      </c>
      <c r="F263" s="304">
        <f t="shared" ca="1" si="126"/>
        <v>7.4368499741851268</v>
      </c>
      <c r="G263" s="306">
        <f t="shared" ca="1" si="127"/>
        <v>18.846729265975839</v>
      </c>
      <c r="H263" s="307">
        <f t="shared" ca="1" si="128"/>
        <v>-56.715081335760082</v>
      </c>
      <c r="I263" s="304">
        <f t="shared" ca="1" si="129"/>
        <v>59.764535093539145</v>
      </c>
      <c r="J263" s="306">
        <f t="shared" ca="1" si="130"/>
        <v>553.7888807103642</v>
      </c>
      <c r="K263" s="307">
        <f t="shared" ca="1" si="131"/>
        <v>1030.9584322311691</v>
      </c>
      <c r="L263" s="304">
        <f t="shared" ca="1" si="116"/>
        <v>1170.2809121689493</v>
      </c>
      <c r="M263" s="306">
        <f t="shared" ca="1" si="132"/>
        <v>-1.2499711740694421</v>
      </c>
      <c r="N263" s="304">
        <f t="shared" ca="1" si="133"/>
        <v>-71.618072787191394</v>
      </c>
      <c r="P263" s="310">
        <f t="shared" ca="1" si="134"/>
        <v>23</v>
      </c>
      <c r="Q263" s="304">
        <f t="shared" ca="1" si="135"/>
        <v>0</v>
      </c>
      <c r="R263" s="306">
        <f t="shared" ca="1" si="136"/>
        <v>0</v>
      </c>
      <c r="S263" s="307">
        <f t="shared" ca="1" si="137"/>
        <v>3.0819999999999994</v>
      </c>
      <c r="T263" s="304">
        <f t="shared" ca="1" si="117"/>
        <v>30.234419999999997</v>
      </c>
      <c r="U263" s="311">
        <f t="shared" ca="1" si="118"/>
        <v>0</v>
      </c>
      <c r="V263" s="306">
        <f t="shared" ca="1" si="119"/>
        <v>1.1048985710943469</v>
      </c>
      <c r="W263" s="304">
        <f t="shared" ca="1" si="120"/>
        <v>8.0529066404013587</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6.7402897506939663</v>
      </c>
      <c r="AH263" s="304">
        <f t="shared" ca="1" si="144"/>
        <v>-2.5527650960597548</v>
      </c>
    </row>
    <row r="264" spans="1:34" x14ac:dyDescent="0.2">
      <c r="A264" s="347">
        <f t="shared" ca="1" si="122"/>
        <v>0.1</v>
      </c>
      <c r="B264" s="304">
        <f t="shared" ca="1" si="123"/>
        <v>20.199999999999996</v>
      </c>
      <c r="D264" s="306">
        <f t="shared" ca="1" si="124"/>
        <v>-0.82397204255134404</v>
      </c>
      <c r="E264" s="307">
        <f t="shared" ca="1" si="125"/>
        <v>-7.330437591468093</v>
      </c>
      <c r="F264" s="304">
        <f t="shared" ca="1" si="126"/>
        <v>7.3766011963040787</v>
      </c>
      <c r="G264" s="306">
        <f t="shared" ca="1" si="127"/>
        <v>18.764332061720705</v>
      </c>
      <c r="H264" s="307">
        <f t="shared" ca="1" si="128"/>
        <v>-57.448125094906892</v>
      </c>
      <c r="I264" s="304">
        <f t="shared" ca="1" si="129"/>
        <v>60.434983533071225</v>
      </c>
      <c r="J264" s="306">
        <f t="shared" ca="1" si="130"/>
        <v>555.66943377674897</v>
      </c>
      <c r="K264" s="307">
        <f t="shared" ca="1" si="131"/>
        <v>1025.2502719096358</v>
      </c>
      <c r="L264" s="304">
        <f t="shared" ca="1" si="116"/>
        <v>1166.1503503770664</v>
      </c>
      <c r="M264" s="306">
        <f t="shared" ca="1" si="132"/>
        <v>-1.2550900539950671</v>
      </c>
      <c r="N264" s="304">
        <f t="shared" ca="1" si="133"/>
        <v>-71.911363002763949</v>
      </c>
      <c r="P264" s="310">
        <f t="shared" ca="1" si="134"/>
        <v>23</v>
      </c>
      <c r="Q264" s="304">
        <f t="shared" ca="1" si="135"/>
        <v>0</v>
      </c>
      <c r="R264" s="306">
        <f t="shared" ca="1" si="136"/>
        <v>0</v>
      </c>
      <c r="S264" s="307">
        <f t="shared" ca="1" si="137"/>
        <v>3.0819999999999994</v>
      </c>
      <c r="T264" s="304">
        <f t="shared" ca="1" si="117"/>
        <v>30.234419999999997</v>
      </c>
      <c r="U264" s="311">
        <f t="shared" ca="1" si="118"/>
        <v>0</v>
      </c>
      <c r="V264" s="306">
        <f t="shared" ca="1" si="119"/>
        <v>1.1055311169335029</v>
      </c>
      <c r="W264" s="304">
        <f t="shared" ca="1" si="120"/>
        <v>8.2393119968395023</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6.6965665438832032</v>
      </c>
      <c r="AH264" s="304">
        <f t="shared" ca="1" si="144"/>
        <v>-2.6128834005195847</v>
      </c>
    </row>
    <row r="265" spans="1:34" x14ac:dyDescent="0.2">
      <c r="A265" s="347">
        <f t="shared" ca="1" si="122"/>
        <v>0.1</v>
      </c>
      <c r="B265" s="304">
        <f t="shared" ca="1" si="123"/>
        <v>20.299999999999997</v>
      </c>
      <c r="D265" s="306">
        <f t="shared" ca="1" si="124"/>
        <v>-0.83004763375233681</v>
      </c>
      <c r="E265" s="307">
        <f t="shared" ca="1" si="125"/>
        <v>-7.2687595155698306</v>
      </c>
      <c r="F265" s="304">
        <f t="shared" ca="1" si="126"/>
        <v>7.3159991777941595</v>
      </c>
      <c r="G265" s="306">
        <f t="shared" ca="1" si="127"/>
        <v>18.681327298345472</v>
      </c>
      <c r="H265" s="307">
        <f t="shared" ca="1" si="128"/>
        <v>-58.175001046463876</v>
      </c>
      <c r="I265" s="304">
        <f t="shared" ca="1" si="129"/>
        <v>61.100922549368931</v>
      </c>
      <c r="J265" s="306">
        <f t="shared" ca="1" si="130"/>
        <v>557.54171674475231</v>
      </c>
      <c r="K265" s="307">
        <f t="shared" ca="1" si="131"/>
        <v>1019.4691156025673</v>
      </c>
      <c r="L265" s="304">
        <f t="shared" ca="1" si="116"/>
        <v>1161.9681766632709</v>
      </c>
      <c r="M265" s="306">
        <f t="shared" ca="1" si="132"/>
        <v>-1.260075083581397</v>
      </c>
      <c r="N265" s="304">
        <f t="shared" ca="1" si="133"/>
        <v>-72.196984158808505</v>
      </c>
      <c r="P265" s="310">
        <f t="shared" ca="1" si="134"/>
        <v>23</v>
      </c>
      <c r="Q265" s="304">
        <f t="shared" ca="1" si="135"/>
        <v>0</v>
      </c>
      <c r="R265" s="306">
        <f t="shared" ca="1" si="136"/>
        <v>0</v>
      </c>
      <c r="S265" s="307">
        <f t="shared" ca="1" si="137"/>
        <v>3.0819999999999994</v>
      </c>
      <c r="T265" s="304">
        <f t="shared" ca="1" si="117"/>
        <v>30.234419999999997</v>
      </c>
      <c r="U265" s="311">
        <f t="shared" ca="1" si="118"/>
        <v>0</v>
      </c>
      <c r="V265" s="306">
        <f t="shared" ca="1" si="119"/>
        <v>1.106172101945607</v>
      </c>
      <c r="W265" s="304">
        <f t="shared" ca="1" si="120"/>
        <v>8.4267749921527404</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6.651798230216988</v>
      </c>
      <c r="AH265" s="304">
        <f t="shared" ca="1" si="144"/>
        <v>-2.6733653461516886</v>
      </c>
    </row>
    <row r="266" spans="1:34" x14ac:dyDescent="0.2">
      <c r="A266" s="347">
        <f t="shared" ca="1" si="122"/>
        <v>0.1</v>
      </c>
      <c r="B266" s="304">
        <f t="shared" ca="1" si="123"/>
        <v>20.399999999999999</v>
      </c>
      <c r="D266" s="306">
        <f t="shared" ca="1" si="124"/>
        <v>-0.83596621318209197</v>
      </c>
      <c r="E266" s="307">
        <f t="shared" ca="1" si="125"/>
        <v>-7.2067408980097589</v>
      </c>
      <c r="F266" s="304">
        <f t="shared" ca="1" si="126"/>
        <v>7.2550640163012012</v>
      </c>
      <c r="G266" s="306">
        <f t="shared" ca="1" si="127"/>
        <v>18.597730677027265</v>
      </c>
      <c r="H266" s="307">
        <f t="shared" ca="1" si="128"/>
        <v>-58.895675136264849</v>
      </c>
      <c r="I266" s="304">
        <f t="shared" ca="1" si="129"/>
        <v>61.762254946623237</v>
      </c>
      <c r="J266" s="306">
        <f t="shared" ca="1" si="130"/>
        <v>559.40566964352092</v>
      </c>
      <c r="K266" s="307">
        <f t="shared" ca="1" si="131"/>
        <v>1013.6155817934308</v>
      </c>
      <c r="L266" s="304">
        <f t="shared" ca="1" si="116"/>
        <v>1157.7353976119721</v>
      </c>
      <c r="M266" s="306">
        <f t="shared" ca="1" si="132"/>
        <v>-1.2649314062232266</v>
      </c>
      <c r="N266" s="304">
        <f t="shared" ca="1" si="133"/>
        <v>-72.475230950139164</v>
      </c>
      <c r="P266" s="310">
        <f t="shared" ca="1" si="134"/>
        <v>23</v>
      </c>
      <c r="Q266" s="304">
        <f t="shared" ca="1" si="135"/>
        <v>0</v>
      </c>
      <c r="R266" s="306">
        <f t="shared" ca="1" si="136"/>
        <v>0</v>
      </c>
      <c r="S266" s="307">
        <f t="shared" ca="1" si="137"/>
        <v>3.0819999999999994</v>
      </c>
      <c r="T266" s="304">
        <f t="shared" ca="1" si="117"/>
        <v>30.234419999999997</v>
      </c>
      <c r="U266" s="311">
        <f t="shared" ca="1" si="118"/>
        <v>0</v>
      </c>
      <c r="V266" s="306">
        <f t="shared" ca="1" si="119"/>
        <v>1.1068214711443789</v>
      </c>
      <c r="W266" s="304">
        <f t="shared" ca="1" si="120"/>
        <v>8.6152329352711803</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6.6060410220216461</v>
      </c>
      <c r="AH266" s="304">
        <f t="shared" ca="1" si="144"/>
        <v>-2.7341904581936216</v>
      </c>
    </row>
    <row r="267" spans="1:34" x14ac:dyDescent="0.2">
      <c r="A267" s="347">
        <f t="shared" ca="1" si="122"/>
        <v>0.1</v>
      </c>
      <c r="B267" s="304">
        <f t="shared" ca="1" si="123"/>
        <v>20.5</v>
      </c>
      <c r="D267" s="306">
        <f t="shared" ca="1" si="124"/>
        <v>-0.84172688768640225</v>
      </c>
      <c r="E267" s="307">
        <f t="shared" ca="1" si="125"/>
        <v>-7.1444020197112703</v>
      </c>
      <c r="F267" s="304">
        <f t="shared" ca="1" si="126"/>
        <v>7.1938157032765799</v>
      </c>
      <c r="G267" s="306">
        <f t="shared" ca="1" si="127"/>
        <v>18.513557988258626</v>
      </c>
      <c r="H267" s="307">
        <f t="shared" ca="1" si="128"/>
        <v>-59.610115338235978</v>
      </c>
      <c r="I267" s="304">
        <f t="shared" ca="1" si="129"/>
        <v>62.418888807975513</v>
      </c>
      <c r="J267" s="306">
        <f t="shared" ca="1" si="130"/>
        <v>561.26123407678517</v>
      </c>
      <c r="K267" s="307">
        <f t="shared" ca="1" si="131"/>
        <v>1007.6902922697058</v>
      </c>
      <c r="L267" s="304">
        <f t="shared" ca="1" si="116"/>
        <v>1153.4530324256818</v>
      </c>
      <c r="M267" s="306">
        <f t="shared" ca="1" si="132"/>
        <v>-1.2696639147587103</v>
      </c>
      <c r="N267" s="304">
        <f t="shared" ca="1" si="133"/>
        <v>-72.746383715732009</v>
      </c>
      <c r="P267" s="310">
        <f t="shared" ca="1" si="134"/>
        <v>23</v>
      </c>
      <c r="Q267" s="304">
        <f t="shared" ca="1" si="135"/>
        <v>0</v>
      </c>
      <c r="R267" s="306">
        <f t="shared" ca="1" si="136"/>
        <v>0</v>
      </c>
      <c r="S267" s="307">
        <f t="shared" ca="1" si="137"/>
        <v>3.0819999999999994</v>
      </c>
      <c r="T267" s="304">
        <f t="shared" ca="1" si="117"/>
        <v>30.234419999999997</v>
      </c>
      <c r="U267" s="311">
        <f t="shared" ca="1" si="118"/>
        <v>0</v>
      </c>
      <c r="V267" s="306">
        <f t="shared" ca="1" si="119"/>
        <v>1.1074791692131312</v>
      </c>
      <c r="W267" s="304">
        <f t="shared" ca="1" si="120"/>
        <v>8.8046235815516916</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6.5593487605836636</v>
      </c>
      <c r="AH267" s="304">
        <f t="shared" ca="1" si="144"/>
        <v>-2.795338395610377</v>
      </c>
    </row>
    <row r="268" spans="1:34" x14ac:dyDescent="0.2">
      <c r="A268" s="347">
        <f t="shared" ca="1" si="122"/>
        <v>0.1</v>
      </c>
      <c r="B268" s="304">
        <f t="shared" ca="1" si="123"/>
        <v>20.6</v>
      </c>
      <c r="D268" s="306">
        <f t="shared" ca="1" si="124"/>
        <v>-0.84732889550345702</v>
      </c>
      <c r="E268" s="307">
        <f t="shared" ca="1" si="125"/>
        <v>-7.081763038611248</v>
      </c>
      <c r="F268" s="304">
        <f t="shared" ca="1" si="126"/>
        <v>7.1322741108425944</v>
      </c>
      <c r="G268" s="306">
        <f t="shared" ca="1" si="127"/>
        <v>18.42882509870828</v>
      </c>
      <c r="H268" s="307">
        <f t="shared" ca="1" si="128"/>
        <v>-60.318291642097101</v>
      </c>
      <c r="I268" s="304">
        <f t="shared" ca="1" si="129"/>
        <v>63.070737280769606</v>
      </c>
      <c r="J268" s="306">
        <f t="shared" ca="1" si="130"/>
        <v>563.10835323113349</v>
      </c>
      <c r="K268" s="307">
        <f t="shared" ca="1" si="131"/>
        <v>1001.6938719206892</v>
      </c>
      <c r="L268" s="304">
        <f t="shared" ca="1" si="116"/>
        <v>1149.1221129723947</v>
      </c>
      <c r="M268" s="306">
        <f t="shared" ca="1" si="132"/>
        <v>-1.2742772657510029</v>
      </c>
      <c r="N268" s="304">
        <f t="shared" ca="1" si="133"/>
        <v>-73.010709257002873</v>
      </c>
      <c r="P268" s="310">
        <f t="shared" ca="1" si="134"/>
        <v>23</v>
      </c>
      <c r="Q268" s="304">
        <f t="shared" ca="1" si="135"/>
        <v>0</v>
      </c>
      <c r="R268" s="306">
        <f t="shared" ca="1" si="136"/>
        <v>0</v>
      </c>
      <c r="S268" s="307">
        <f t="shared" ca="1" si="137"/>
        <v>3.0819999999999994</v>
      </c>
      <c r="T268" s="304">
        <f t="shared" ca="1" si="117"/>
        <v>30.234419999999997</v>
      </c>
      <c r="U268" s="311">
        <f t="shared" ca="1" si="118"/>
        <v>0</v>
      </c>
      <c r="V268" s="306">
        <f t="shared" ca="1" si="119"/>
        <v>1.108145140521885</v>
      </c>
      <c r="W268" s="304">
        <f t="shared" ca="1" si="120"/>
        <v>8.9948851660364255</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6.5117730650102175</v>
      </c>
      <c r="AH268" s="304">
        <f t="shared" ca="1" si="144"/>
        <v>-2.8567889622166427</v>
      </c>
    </row>
    <row r="269" spans="1:34" x14ac:dyDescent="0.2">
      <c r="A269" s="347">
        <f t="shared" ca="1" si="122"/>
        <v>0.1</v>
      </c>
      <c r="B269" s="304">
        <f t="shared" ca="1" si="123"/>
        <v>20.700000000000003</v>
      </c>
      <c r="D269" s="306">
        <f t="shared" ca="1" si="124"/>
        <v>-0.8527716016715875</v>
      </c>
      <c r="E269" s="307">
        <f t="shared" ca="1" si="125"/>
        <v>-7.0188439768561004</v>
      </c>
      <c r="F269" s="304">
        <f t="shared" ca="1" si="126"/>
        <v>7.0704589791658279</v>
      </c>
      <c r="G269" s="306">
        <f t="shared" ca="1" si="127"/>
        <v>18.343547938541121</v>
      </c>
      <c r="H269" s="307">
        <f t="shared" ca="1" si="128"/>
        <v>-61.020176039782712</v>
      </c>
      <c r="I269" s="304">
        <f t="shared" ca="1" si="129"/>
        <v>63.717718374873002</v>
      </c>
      <c r="J269" s="306">
        <f t="shared" ca="1" si="130"/>
        <v>564.94697188299597</v>
      </c>
      <c r="K269" s="307">
        <f t="shared" ca="1" si="131"/>
        <v>995.62694853659514</v>
      </c>
      <c r="L269" s="304">
        <f t="shared" ca="1" si="116"/>
        <v>1144.7436838402118</v>
      </c>
      <c r="M269" s="306">
        <f t="shared" ca="1" si="132"/>
        <v>-1.2787758928671438</v>
      </c>
      <c r="N269" s="304">
        <f t="shared" ca="1" si="133"/>
        <v>-73.268461604360851</v>
      </c>
      <c r="P269" s="310">
        <f t="shared" ca="1" si="134"/>
        <v>23</v>
      </c>
      <c r="Q269" s="304">
        <f t="shared" ca="1" si="135"/>
        <v>0</v>
      </c>
      <c r="R269" s="306">
        <f t="shared" ca="1" si="136"/>
        <v>0</v>
      </c>
      <c r="S269" s="307">
        <f t="shared" ca="1" si="137"/>
        <v>3.0819999999999994</v>
      </c>
      <c r="T269" s="304">
        <f t="shared" ca="1" si="117"/>
        <v>30.234419999999997</v>
      </c>
      <c r="U269" s="311">
        <f t="shared" ca="1" si="118"/>
        <v>0</v>
      </c>
      <c r="V269" s="306">
        <f t="shared" ca="1" si="119"/>
        <v>1.1088193291444113</v>
      </c>
      <c r="W269" s="304">
        <f t="shared" ca="1" si="120"/>
        <v>9.1859564356700592</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6.4633634687876871</v>
      </c>
      <c r="AH269" s="304">
        <f t="shared" ca="1" si="144"/>
        <v>-2.9185221174680165</v>
      </c>
    </row>
    <row r="270" spans="1:34" x14ac:dyDescent="0.2">
      <c r="A270" s="347">
        <f t="shared" ca="1" si="122"/>
        <v>0.1</v>
      </c>
      <c r="B270" s="304">
        <f t="shared" ca="1" si="123"/>
        <v>20.800000000000004</v>
      </c>
      <c r="D270" s="306">
        <f t="shared" ca="1" si="124"/>
        <v>-0.85805449361802633</v>
      </c>
      <c r="E270" s="307">
        <f t="shared" ca="1" si="125"/>
        <v>-6.9556647085000778</v>
      </c>
      <c r="F270" s="304">
        <f t="shared" ca="1" si="126"/>
        <v>7.0083899043283511</v>
      </c>
      <c r="G270" s="306">
        <f t="shared" ca="1" si="127"/>
        <v>18.257742489179318</v>
      </c>
      <c r="H270" s="307">
        <f t="shared" ca="1" si="128"/>
        <v>-61.715742510632722</v>
      </c>
      <c r="I270" s="304">
        <f t="shared" ca="1" si="129"/>
        <v>64.359754772993838</v>
      </c>
      <c r="J270" s="306">
        <f t="shared" ca="1" si="130"/>
        <v>566.77703640438199</v>
      </c>
      <c r="K270" s="307">
        <f t="shared" ca="1" si="131"/>
        <v>989.49015260907436</v>
      </c>
      <c r="L270" s="304">
        <f t="shared" ca="1" si="116"/>
        <v>1140.3188023994269</v>
      </c>
      <c r="M270" s="306">
        <f t="shared" ca="1" si="132"/>
        <v>-1.2831640194140292</v>
      </c>
      <c r="N270" s="304">
        <f t="shared" ca="1" si="133"/>
        <v>-73.519882735466709</v>
      </c>
      <c r="P270" s="310">
        <f t="shared" ca="1" si="134"/>
        <v>23</v>
      </c>
      <c r="Q270" s="304">
        <f t="shared" ca="1" si="135"/>
        <v>0</v>
      </c>
      <c r="R270" s="306">
        <f t="shared" ca="1" si="136"/>
        <v>0</v>
      </c>
      <c r="S270" s="307">
        <f t="shared" ca="1" si="137"/>
        <v>3.0819999999999994</v>
      </c>
      <c r="T270" s="304">
        <f t="shared" ca="1" si="117"/>
        <v>30.234419999999997</v>
      </c>
      <c r="U270" s="311">
        <f t="shared" ca="1" si="118"/>
        <v>0</v>
      </c>
      <c r="V270" s="306">
        <f t="shared" ca="1" si="119"/>
        <v>1.1095016788751826</v>
      </c>
      <c r="W270" s="304">
        <f t="shared" ca="1" si="120"/>
        <v>9.3777766804570124</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6.414167545113866</v>
      </c>
      <c r="AH270" s="304">
        <f t="shared" ca="1" si="144"/>
        <v>-2.9805179869143612</v>
      </c>
    </row>
    <row r="271" spans="1:34" x14ac:dyDescent="0.2">
      <c r="A271" s="347">
        <f t="shared" ca="1" si="122"/>
        <v>0.1</v>
      </c>
      <c r="B271" s="304">
        <f t="shared" ca="1" si="123"/>
        <v>20.900000000000006</v>
      </c>
      <c r="D271" s="306">
        <f t="shared" ca="1" si="124"/>
        <v>-0.86317717691356877</v>
      </c>
      <c r="E271" s="307">
        <f t="shared" ca="1" si="125"/>
        <v>-6.8922449476968595</v>
      </c>
      <c r="F271" s="304">
        <f t="shared" ca="1" si="126"/>
        <v>6.9460863266876673</v>
      </c>
      <c r="G271" s="306">
        <f t="shared" ca="1" si="127"/>
        <v>18.17142477148796</v>
      </c>
      <c r="H271" s="307">
        <f t="shared" ca="1" si="128"/>
        <v>-62.404967005402412</v>
      </c>
      <c r="I271" s="304">
        <f t="shared" ca="1" si="129"/>
        <v>64.996773652014525</v>
      </c>
      <c r="J271" s="306">
        <f t="shared" ca="1" si="130"/>
        <v>568.59849476741533</v>
      </c>
      <c r="K271" s="307">
        <f t="shared" ca="1" si="131"/>
        <v>983.28411713327262</v>
      </c>
      <c r="L271" s="304">
        <f t="shared" ca="1" si="116"/>
        <v>1135.8485388722961</v>
      </c>
      <c r="M271" s="306">
        <f t="shared" ca="1" si="132"/>
        <v>-1.287445670087507</v>
      </c>
      <c r="N271" s="304">
        <f t="shared" ca="1" si="133"/>
        <v>-73.765203248406323</v>
      </c>
      <c r="P271" s="310">
        <f t="shared" ca="1" si="134"/>
        <v>23</v>
      </c>
      <c r="Q271" s="304">
        <f t="shared" ca="1" si="135"/>
        <v>0</v>
      </c>
      <c r="R271" s="306">
        <f t="shared" ca="1" si="136"/>
        <v>0</v>
      </c>
      <c r="S271" s="307">
        <f t="shared" ca="1" si="137"/>
        <v>3.0819999999999994</v>
      </c>
      <c r="T271" s="304">
        <f t="shared" ca="1" si="117"/>
        <v>30.234419999999997</v>
      </c>
      <c r="U271" s="311">
        <f t="shared" ca="1" si="118"/>
        <v>0</v>
      </c>
      <c r="V271" s="306">
        <f t="shared" ca="1" si="119"/>
        <v>1.1101921332462212</v>
      </c>
      <c r="W271" s="304">
        <f t="shared" ca="1" si="120"/>
        <v>9.5702857635422678</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6.3642310219851463</v>
      </c>
      <c r="AH271" s="304">
        <f t="shared" ca="1" si="144"/>
        <v>-3.0427568723092193</v>
      </c>
    </row>
    <row r="272" spans="1:34" x14ac:dyDescent="0.2">
      <c r="A272" s="347">
        <f t="shared" ca="1" si="122"/>
        <v>0.1</v>
      </c>
      <c r="B272" s="304">
        <f t="shared" ca="1" si="123"/>
        <v>21.000000000000007</v>
      </c>
      <c r="D272" s="306">
        <f t="shared" ca="1" si="124"/>
        <v>-0.86813937117955819</v>
      </c>
      <c r="E272" s="307">
        <f t="shared" ca="1" si="125"/>
        <v>-6.828604237376215</v>
      </c>
      <c r="F272" s="304">
        <f t="shared" ca="1" si="126"/>
        <v>6.8835675197171158</v>
      </c>
      <c r="G272" s="306">
        <f t="shared" ca="1" si="127"/>
        <v>18.084610834370004</v>
      </c>
      <c r="H272" s="307">
        <f t="shared" ca="1" si="128"/>
        <v>-63.087827429140034</v>
      </c>
      <c r="I272" s="304">
        <f t="shared" ca="1" si="129"/>
        <v>65.628706514448126</v>
      </c>
      <c r="J272" s="306">
        <f t="shared" ca="1" si="130"/>
        <v>570.41129654770828</v>
      </c>
      <c r="K272" s="307">
        <f t="shared" ca="1" si="131"/>
        <v>977.0094774115455</v>
      </c>
      <c r="L272" s="304">
        <f t="shared" ca="1" si="116"/>
        <v>1131.3339764106879</v>
      </c>
      <c r="M272" s="306">
        <f t="shared" ca="1" si="132"/>
        <v>-1.291624681987009</v>
      </c>
      <c r="N272" s="304">
        <f t="shared" ca="1" si="133"/>
        <v>-74.004642992782735</v>
      </c>
      <c r="P272" s="310">
        <f t="shared" ca="1" si="134"/>
        <v>23</v>
      </c>
      <c r="Q272" s="304">
        <f t="shared" ca="1" si="135"/>
        <v>0</v>
      </c>
      <c r="R272" s="306">
        <f t="shared" ca="1" si="136"/>
        <v>0</v>
      </c>
      <c r="S272" s="307">
        <f t="shared" ca="1" si="137"/>
        <v>3.0819999999999994</v>
      </c>
      <c r="T272" s="304">
        <f t="shared" ca="1" si="117"/>
        <v>30.234419999999997</v>
      </c>
      <c r="U272" s="311">
        <f t="shared" ca="1" si="118"/>
        <v>0</v>
      </c>
      <c r="V272" s="306">
        <f t="shared" ca="1" si="119"/>
        <v>1.1108906355438397</v>
      </c>
      <c r="W272" s="304">
        <f t="shared" ca="1" si="120"/>
        <v>9.7634241502015904</v>
      </c>
      <c r="Y272" s="314" t="str">
        <f t="shared" ca="1" si="138"/>
        <v/>
      </c>
      <c r="Z272" s="315" t="str">
        <f t="shared" ca="1" si="139"/>
        <v/>
      </c>
      <c r="AA272" s="316" t="str">
        <f t="shared" ca="1" si="140"/>
        <v/>
      </c>
      <c r="AC272" s="310">
        <f t="shared" ca="1" si="141"/>
        <v>21.000000000000007</v>
      </c>
      <c r="AD272" s="323">
        <f t="shared" ca="1" si="142"/>
        <v>570.41129654770828</v>
      </c>
      <c r="AE272" s="324" t="e">
        <f t="shared" ca="1" si="121"/>
        <v>#N/A</v>
      </c>
      <c r="AG272" s="306">
        <f t="shared" ca="1" si="143"/>
        <v>6.3135978879336063</v>
      </c>
      <c r="AH272" s="304">
        <f t="shared" ca="1" si="144"/>
        <v>-3.1052192613699772</v>
      </c>
    </row>
    <row r="273" spans="1:34" x14ac:dyDescent="0.2">
      <c r="A273" s="347">
        <f t="shared" ca="1" si="122"/>
        <v>0.1</v>
      </c>
      <c r="B273" s="304">
        <f t="shared" ca="1" si="123"/>
        <v>21.100000000000009</v>
      </c>
      <c r="D273" s="306">
        <f t="shared" ca="1" si="124"/>
        <v>-0.87294090613496478</v>
      </c>
      <c r="E273" s="307">
        <f t="shared" ca="1" si="125"/>
        <v>-6.7647619383982018</v>
      </c>
      <c r="F273" s="304">
        <f t="shared" ca="1" si="126"/>
        <v>6.8208525793191521</v>
      </c>
      <c r="G273" s="306">
        <f t="shared" ca="1" si="127"/>
        <v>17.997316743756507</v>
      </c>
      <c r="H273" s="307">
        <f t="shared" ca="1" si="128"/>
        <v>-63.764303622979853</v>
      </c>
      <c r="I273" s="304">
        <f t="shared" ca="1" si="129"/>
        <v>66.255489029201641</v>
      </c>
      <c r="J273" s="306">
        <f t="shared" ca="1" si="130"/>
        <v>572.21539292661464</v>
      </c>
      <c r="K273" s="307">
        <f t="shared" ca="1" si="131"/>
        <v>970.66687085893955</v>
      </c>
      <c r="L273" s="304">
        <f t="shared" ca="1" si="116"/>
        <v>1126.7762111818147</v>
      </c>
      <c r="M273" s="306">
        <f t="shared" ca="1" si="132"/>
        <v>-1.2957047149446856</v>
      </c>
      <c r="N273" s="304">
        <f t="shared" ca="1" si="133"/>
        <v>-74.238411661531885</v>
      </c>
      <c r="P273" s="310">
        <f t="shared" ca="1" si="134"/>
        <v>23</v>
      </c>
      <c r="Q273" s="304">
        <f t="shared" ca="1" si="135"/>
        <v>0</v>
      </c>
      <c r="R273" s="306">
        <f t="shared" ca="1" si="136"/>
        <v>0</v>
      </c>
      <c r="S273" s="307">
        <f t="shared" ca="1" si="137"/>
        <v>3.0819999999999994</v>
      </c>
      <c r="T273" s="304">
        <f t="shared" ca="1" si="117"/>
        <v>30.234419999999997</v>
      </c>
      <c r="U273" s="311">
        <f t="shared" ca="1" si="118"/>
        <v>0</v>
      </c>
      <c r="V273" s="306">
        <f t="shared" ca="1" si="119"/>
        <v>1.1115971288252602</v>
      </c>
      <c r="W273" s="304">
        <f t="shared" ca="1" si="120"/>
        <v>9.9571329357292804</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6.2623104892300248</v>
      </c>
      <c r="AH273" s="304">
        <f t="shared" ca="1" si="144"/>
        <v>-3.1678858371841638</v>
      </c>
    </row>
    <row r="274" spans="1:34" x14ac:dyDescent="0.2">
      <c r="A274" s="347">
        <f t="shared" ca="1" si="122"/>
        <v>0.1</v>
      </c>
      <c r="B274" s="304">
        <f t="shared" ca="1" si="123"/>
        <v>21.20000000000001</v>
      </c>
      <c r="D274" s="306">
        <f t="shared" ca="1" si="124"/>
        <v>-0.87758171777260807</v>
      </c>
      <c r="E274" s="307">
        <f t="shared" ca="1" si="125"/>
        <v>-6.7007372191778849</v>
      </c>
      <c r="F274" s="304">
        <f t="shared" ca="1" si="126"/>
        <v>6.7579604136044251</v>
      </c>
      <c r="G274" s="306">
        <f t="shared" ca="1" si="127"/>
        <v>17.909558571979247</v>
      </c>
      <c r="H274" s="307">
        <f t="shared" ca="1" si="128"/>
        <v>-64.434377344897641</v>
      </c>
      <c r="I274" s="304">
        <f t="shared" ca="1" si="129"/>
        <v>66.877060880901553</v>
      </c>
      <c r="J274" s="306">
        <f t="shared" ca="1" si="130"/>
        <v>574.01073669240145</v>
      </c>
      <c r="K274" s="307">
        <f t="shared" ca="1" si="131"/>
        <v>964.25693681054565</v>
      </c>
      <c r="L274" s="304">
        <f t="shared" ca="1" si="116"/>
        <v>1122.1763524622188</v>
      </c>
      <c r="M274" s="306">
        <f t="shared" ca="1" si="132"/>
        <v>-1.2996892612147546</v>
      </c>
      <c r="N274" s="304">
        <f t="shared" ca="1" si="133"/>
        <v>-74.46670934608143</v>
      </c>
      <c r="P274" s="310">
        <f t="shared" ca="1" si="134"/>
        <v>23</v>
      </c>
      <c r="Q274" s="304">
        <f t="shared" ca="1" si="135"/>
        <v>0</v>
      </c>
      <c r="R274" s="306">
        <f t="shared" ca="1" si="136"/>
        <v>0</v>
      </c>
      <c r="S274" s="307">
        <f t="shared" ca="1" si="137"/>
        <v>3.0819999999999994</v>
      </c>
      <c r="T274" s="304">
        <f t="shared" ca="1" si="117"/>
        <v>30.234419999999997</v>
      </c>
      <c r="U274" s="311">
        <f t="shared" ca="1" si="118"/>
        <v>0</v>
      </c>
      <c r="V274" s="306">
        <f t="shared" ca="1" si="119"/>
        <v>1.112311555935106</v>
      </c>
      <c r="W274" s="304">
        <f t="shared" ca="1" si="120"/>
        <v>10.151353872213594</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6.2104096192969394</v>
      </c>
      <c r="AH274" s="304">
        <f t="shared" ca="1" si="144"/>
        <v>-3.230737487258041</v>
      </c>
    </row>
    <row r="275" spans="1:34" x14ac:dyDescent="0.2">
      <c r="A275" s="347">
        <f t="shared" ca="1" si="122"/>
        <v>0.1</v>
      </c>
      <c r="B275" s="304">
        <f t="shared" ca="1" si="123"/>
        <v>21.300000000000011</v>
      </c>
      <c r="D275" s="306">
        <f t="shared" ca="1" si="124"/>
        <v>-0.88206184465466486</v>
      </c>
      <c r="E275" s="307">
        <f t="shared" ca="1" si="125"/>
        <v>-6.6365490457739336</v>
      </c>
      <c r="F275" s="304">
        <f t="shared" ca="1" si="126"/>
        <v>6.6949097331299772</v>
      </c>
      <c r="G275" s="306">
        <f t="shared" ca="1" si="127"/>
        <v>17.82135238751378</v>
      </c>
      <c r="H275" s="307">
        <f t="shared" ca="1" si="128"/>
        <v>-65.09803224947504</v>
      </c>
      <c r="I275" s="304">
        <f t="shared" ca="1" si="129"/>
        <v>67.49336562710171</v>
      </c>
      <c r="J275" s="306">
        <f t="shared" ca="1" si="130"/>
        <v>575.79728224037615</v>
      </c>
      <c r="K275" s="307">
        <f t="shared" ca="1" si="131"/>
        <v>957.78031633082696</v>
      </c>
      <c r="L275" s="304">
        <f t="shared" ca="1" si="116"/>
        <v>1117.5355227401867</v>
      </c>
      <c r="M275" s="306">
        <f t="shared" ca="1" si="132"/>
        <v>-1.3035816545656953</v>
      </c>
      <c r="N275" s="304">
        <f t="shared" ca="1" si="133"/>
        <v>-74.689727057295116</v>
      </c>
      <c r="P275" s="310">
        <f t="shared" ca="1" si="134"/>
        <v>23</v>
      </c>
      <c r="Q275" s="304">
        <f t="shared" ca="1" si="135"/>
        <v>0</v>
      </c>
      <c r="R275" s="306">
        <f t="shared" ca="1" si="136"/>
        <v>0</v>
      </c>
      <c r="S275" s="307">
        <f t="shared" ca="1" si="137"/>
        <v>3.0819999999999994</v>
      </c>
      <c r="T275" s="304">
        <f t="shared" ca="1" si="117"/>
        <v>30.234419999999997</v>
      </c>
      <c r="U275" s="311">
        <f t="shared" ca="1" si="118"/>
        <v>0</v>
      </c>
      <c r="V275" s="306">
        <f t="shared" ca="1" si="119"/>
        <v>1.1130338595217535</v>
      </c>
      <c r="W275" s="304">
        <f t="shared" ca="1" si="120"/>
        <v>10.34602939419212</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6.1579346010101688</v>
      </c>
      <c r="AH275" s="304">
        <f t="shared" ca="1" si="144"/>
        <v>-3.2937553122042815</v>
      </c>
    </row>
    <row r="276" spans="1:34" x14ac:dyDescent="0.2">
      <c r="A276" s="347">
        <f t="shared" ca="1" si="122"/>
        <v>0.1</v>
      </c>
      <c r="B276" s="304">
        <f t="shared" ca="1" si="123"/>
        <v>21.400000000000013</v>
      </c>
      <c r="D276" s="306">
        <f t="shared" ca="1" si="124"/>
        <v>-0.88638142431865929</v>
      </c>
      <c r="E276" s="307">
        <f t="shared" ca="1" si="125"/>
        <v>-6.5722161724348478</v>
      </c>
      <c r="F276" s="304">
        <f t="shared" ca="1" si="126"/>
        <v>6.6317190415902978</v>
      </c>
      <c r="G276" s="306">
        <f t="shared" ca="1" si="127"/>
        <v>17.732714245081915</v>
      </c>
      <c r="H276" s="307">
        <f t="shared" ca="1" si="128"/>
        <v>-65.755253866718519</v>
      </c>
      <c r="I276" s="304">
        <f t="shared" ca="1" si="129"/>
        <v>68.104350562752828</v>
      </c>
      <c r="J276" s="306">
        <f t="shared" ca="1" si="130"/>
        <v>577.57498557200597</v>
      </c>
      <c r="K276" s="307">
        <f t="shared" ca="1" si="131"/>
        <v>951.23765202501727</v>
      </c>
      <c r="L276" s="304">
        <f t="shared" ca="1" si="116"/>
        <v>1112.8548578267387</v>
      </c>
      <c r="M276" s="306">
        <f t="shared" ca="1" si="132"/>
        <v>-1.3073850788150418</v>
      </c>
      <c r="N276" s="304">
        <f t="shared" ca="1" si="133"/>
        <v>-74.907647214480392</v>
      </c>
      <c r="P276" s="310">
        <f t="shared" ca="1" si="134"/>
        <v>23</v>
      </c>
      <c r="Q276" s="304">
        <f t="shared" ca="1" si="135"/>
        <v>0</v>
      </c>
      <c r="R276" s="306">
        <f t="shared" ca="1" si="136"/>
        <v>0</v>
      </c>
      <c r="S276" s="307">
        <f t="shared" ca="1" si="137"/>
        <v>3.0819999999999994</v>
      </c>
      <c r="T276" s="304">
        <f t="shared" ca="1" si="117"/>
        <v>30.234419999999997</v>
      </c>
      <c r="U276" s="311">
        <f t="shared" ca="1" si="118"/>
        <v>0</v>
      </c>
      <c r="V276" s="306">
        <f t="shared" ca="1" si="119"/>
        <v>1.1137639820535357</v>
      </c>
      <c r="W276" s="304">
        <f t="shared" ca="1" si="120"/>
        <v>10.541102643181423</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6.1049233625075301</v>
      </c>
      <c r="AH276" s="304">
        <f t="shared" ca="1" si="144"/>
        <v>-3.3569206340662303</v>
      </c>
    </row>
    <row r="277" spans="1:34" x14ac:dyDescent="0.2">
      <c r="A277" s="347">
        <f t="shared" ca="1" si="122"/>
        <v>0.1</v>
      </c>
      <c r="B277" s="304">
        <f t="shared" ca="1" si="123"/>
        <v>21.500000000000014</v>
      </c>
      <c r="D277" s="306">
        <f t="shared" ca="1" si="124"/>
        <v>-0.89054068978603718</v>
      </c>
      <c r="E277" s="307">
        <f t="shared" ca="1" si="125"/>
        <v>-6.5077571325966526</v>
      </c>
      <c r="F277" s="304">
        <f t="shared" ca="1" si="126"/>
        <v>6.5684066269550634</v>
      </c>
      <c r="G277" s="306">
        <f t="shared" ca="1" si="127"/>
        <v>17.64366017610331</v>
      </c>
      <c r="H277" s="307">
        <f t="shared" ca="1" si="128"/>
        <v>-66.406029579978181</v>
      </c>
      <c r="I277" s="304">
        <f t="shared" ca="1" si="129"/>
        <v>68.709966591366864</v>
      </c>
      <c r="J277" s="306">
        <f t="shared" ca="1" si="130"/>
        <v>579.3438042930652</v>
      </c>
      <c r="K277" s="307">
        <f t="shared" ca="1" si="131"/>
        <v>944.62958785268245</v>
      </c>
      <c r="L277" s="304">
        <f t="shared" ca="1" si="116"/>
        <v>1108.1355069753383</v>
      </c>
      <c r="M277" s="306">
        <f t="shared" ca="1" si="132"/>
        <v>-1.3111025758438064</v>
      </c>
      <c r="N277" s="304">
        <f t="shared" ca="1" si="133"/>
        <v>-75.120644104581032</v>
      </c>
      <c r="P277" s="310">
        <f t="shared" ca="1" si="134"/>
        <v>23</v>
      </c>
      <c r="Q277" s="304">
        <f t="shared" ca="1" si="135"/>
        <v>0</v>
      </c>
      <c r="R277" s="306">
        <f t="shared" ca="1" si="136"/>
        <v>0</v>
      </c>
      <c r="S277" s="307">
        <f t="shared" ca="1" si="137"/>
        <v>3.0819999999999994</v>
      </c>
      <c r="T277" s="304">
        <f t="shared" ca="1" si="117"/>
        <v>30.234419999999997</v>
      </c>
      <c r="U277" s="311">
        <f t="shared" ca="1" si="118"/>
        <v>0</v>
      </c>
      <c r="V277" s="306">
        <f t="shared" ca="1" si="119"/>
        <v>1.1145018658347949</v>
      </c>
      <c r="W277" s="304">
        <f t="shared" ca="1" si="120"/>
        <v>10.736517491077297</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6.0514125070688962</v>
      </c>
      <c r="AH277" s="304">
        <f t="shared" ca="1" si="144"/>
        <v>-3.4202150042769062</v>
      </c>
    </row>
    <row r="278" spans="1:34" x14ac:dyDescent="0.2">
      <c r="A278" s="347">
        <f t="shared" ca="1" si="122"/>
        <v>0.1</v>
      </c>
      <c r="B278" s="304">
        <f t="shared" ca="1" si="123"/>
        <v>21.600000000000016</v>
      </c>
      <c r="D278" s="306">
        <f t="shared" ca="1" si="124"/>
        <v>-0.89453996616628217</v>
      </c>
      <c r="E278" s="307">
        <f t="shared" ca="1" si="125"/>
        <v>-6.4431902303261079</v>
      </c>
      <c r="F278" s="304">
        <f t="shared" ca="1" si="126"/>
        <v>6.5049905530476044</v>
      </c>
      <c r="G278" s="306">
        <f t="shared" ca="1" si="127"/>
        <v>17.55420617948668</v>
      </c>
      <c r="H278" s="307">
        <f t="shared" ca="1" si="128"/>
        <v>-67.050348603010789</v>
      </c>
      <c r="I278" s="304">
        <f t="shared" ca="1" si="129"/>
        <v>69.310168102358546</v>
      </c>
      <c r="J278" s="306">
        <f t="shared" ca="1" si="130"/>
        <v>581.10369761084473</v>
      </c>
      <c r="K278" s="307">
        <f t="shared" ca="1" si="131"/>
        <v>937.95676894353301</v>
      </c>
      <c r="L278" s="304">
        <f t="shared" ca="1" si="116"/>
        <v>1103.3786330104406</v>
      </c>
      <c r="M278" s="306">
        <f t="shared" ca="1" si="132"/>
        <v>-1.3147370531250298</v>
      </c>
      <c r="N278" s="304">
        <f t="shared" ca="1" si="133"/>
        <v>-75.328884313531304</v>
      </c>
      <c r="P278" s="310">
        <f t="shared" ca="1" si="134"/>
        <v>23</v>
      </c>
      <c r="Q278" s="304">
        <f t="shared" ca="1" si="135"/>
        <v>0</v>
      </c>
      <c r="R278" s="306">
        <f t="shared" ca="1" si="136"/>
        <v>0</v>
      </c>
      <c r="S278" s="307">
        <f t="shared" ca="1" si="137"/>
        <v>3.0819999999999994</v>
      </c>
      <c r="T278" s="304">
        <f t="shared" ca="1" si="117"/>
        <v>30.234419999999997</v>
      </c>
      <c r="U278" s="311">
        <f t="shared" ca="1" si="118"/>
        <v>0</v>
      </c>
      <c r="V278" s="306">
        <f t="shared" ca="1" si="119"/>
        <v>1.1152474530217689</v>
      </c>
      <c r="W278" s="304">
        <f t="shared" ca="1" si="120"/>
        <v>10.932218562423659</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5.9974373775821022</v>
      </c>
      <c r="AH278" s="304">
        <f t="shared" ca="1" si="144"/>
        <v>-3.4836202112515573</v>
      </c>
    </row>
    <row r="279" spans="1:34" x14ac:dyDescent="0.2">
      <c r="A279" s="347">
        <f t="shared" ca="1" si="122"/>
        <v>0.1</v>
      </c>
      <c r="B279" s="304">
        <f t="shared" ca="1" si="123"/>
        <v>21.700000000000017</v>
      </c>
      <c r="D279" s="306">
        <f t="shared" ca="1" si="124"/>
        <v>-0.8983796673502763</v>
      </c>
      <c r="E279" s="307">
        <f t="shared" ca="1" si="125"/>
        <v>-6.3785335322036012</v>
      </c>
      <c r="F279" s="304">
        <f t="shared" ca="1" si="126"/>
        <v>6.4414886515582825</v>
      </c>
      <c r="G279" s="306">
        <f t="shared" ca="1" si="127"/>
        <v>17.464368212751651</v>
      </c>
      <c r="H279" s="307">
        <f t="shared" ca="1" si="128"/>
        <v>-67.688201956231154</v>
      </c>
      <c r="I279" s="304">
        <f t="shared" ca="1" si="129"/>
        <v>69.90491285409135</v>
      </c>
      <c r="J279" s="306">
        <f t="shared" ca="1" si="130"/>
        <v>582.85462633045665</v>
      </c>
      <c r="K279" s="307">
        <f t="shared" ca="1" si="131"/>
        <v>931.21984141557095</v>
      </c>
      <c r="L279" s="304">
        <f t="shared" ca="1" si="116"/>
        <v>1098.5854124649834</v>
      </c>
      <c r="M279" s="306">
        <f t="shared" ca="1" si="132"/>
        <v>-1.3182912907985838</v>
      </c>
      <c r="N279" s="304">
        <f t="shared" ca="1" si="133"/>
        <v>-75.532527131612341</v>
      </c>
      <c r="P279" s="310">
        <f t="shared" ca="1" si="134"/>
        <v>23</v>
      </c>
      <c r="Q279" s="304">
        <f t="shared" ca="1" si="135"/>
        <v>0</v>
      </c>
      <c r="R279" s="306">
        <f t="shared" ca="1" si="136"/>
        <v>0</v>
      </c>
      <c r="S279" s="307">
        <f t="shared" ca="1" si="137"/>
        <v>3.0819999999999994</v>
      </c>
      <c r="T279" s="304">
        <f t="shared" ca="1" si="117"/>
        <v>30.234419999999997</v>
      </c>
      <c r="U279" s="311">
        <f t="shared" ca="1" si="118"/>
        <v>0</v>
      </c>
      <c r="V279" s="306">
        <f t="shared" ca="1" si="119"/>
        <v>1.1160006856383076</v>
      </c>
      <c r="W279" s="304">
        <f t="shared" ca="1" si="120"/>
        <v>11.128151255550293</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5.9430321160641215</v>
      </c>
      <c r="AH279" s="304">
        <f t="shared" ca="1" si="144"/>
        <v>-3.5471182876131282</v>
      </c>
    </row>
    <row r="280" spans="1:34" x14ac:dyDescent="0.2">
      <c r="A280" s="347">
        <f t="shared" ca="1" si="122"/>
        <v>0.1</v>
      </c>
      <c r="B280" s="304">
        <f t="shared" ca="1" si="123"/>
        <v>21.800000000000018</v>
      </c>
      <c r="D280" s="306">
        <f t="shared" ca="1" si="124"/>
        <v>-0.9020602927873026</v>
      </c>
      <c r="E280" s="307">
        <f t="shared" ca="1" si="125"/>
        <v>-6.3138048596397747</v>
      </c>
      <c r="F280" s="304">
        <f t="shared" ca="1" si="126"/>
        <v>6.3779185144868649</v>
      </c>
      <c r="G280" s="306">
        <f t="shared" ca="1" si="127"/>
        <v>17.374162183472922</v>
      </c>
      <c r="H280" s="307">
        <f t="shared" ca="1" si="128"/>
        <v>-68.319582442195127</v>
      </c>
      <c r="I280" s="304">
        <f t="shared" ca="1" si="129"/>
        <v>70.494161862196208</v>
      </c>
      <c r="J280" s="306">
        <f t="shared" ca="1" si="130"/>
        <v>584.59655285026793</v>
      </c>
      <c r="K280" s="307">
        <f t="shared" ca="1" si="131"/>
        <v>924.41945219564968</v>
      </c>
      <c r="L280" s="304">
        <f t="shared" ca="1" si="116"/>
        <v>1093.7570357269117</v>
      </c>
      <c r="M280" s="306">
        <f t="shared" ca="1" si="132"/>
        <v>-1.3217679483221287</v>
      </c>
      <c r="N280" s="304">
        <f t="shared" ca="1" si="133"/>
        <v>-75.731724934523882</v>
      </c>
      <c r="P280" s="310">
        <f t="shared" ca="1" si="134"/>
        <v>23</v>
      </c>
      <c r="Q280" s="304">
        <f t="shared" ca="1" si="135"/>
        <v>0</v>
      </c>
      <c r="R280" s="306">
        <f t="shared" ca="1" si="136"/>
        <v>0</v>
      </c>
      <c r="S280" s="307">
        <f t="shared" ca="1" si="137"/>
        <v>3.0819999999999994</v>
      </c>
      <c r="T280" s="304">
        <f t="shared" ca="1" si="117"/>
        <v>30.234419999999997</v>
      </c>
      <c r="U280" s="311">
        <f t="shared" ca="1" si="118"/>
        <v>0</v>
      </c>
      <c r="V280" s="306">
        <f t="shared" ca="1" si="119"/>
        <v>1.1167615055914164</v>
      </c>
      <c r="W280" s="304">
        <f t="shared" ca="1" si="120"/>
        <v>11.324261762581155</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5.8882297186656167</v>
      </c>
      <c r="AH280" s="304">
        <f t="shared" ca="1" si="144"/>
        <v>-3.6106915170507121</v>
      </c>
    </row>
    <row r="281" spans="1:34" x14ac:dyDescent="0.2">
      <c r="A281" s="347">
        <f t="shared" ca="1" si="122"/>
        <v>0.1</v>
      </c>
      <c r="B281" s="304">
        <f t="shared" ca="1" si="123"/>
        <v>21.90000000000002</v>
      </c>
      <c r="D281" s="306">
        <f t="shared" ca="1" si="124"/>
        <v>-0.90558242434070546</v>
      </c>
      <c r="E281" s="307">
        <f t="shared" ca="1" si="125"/>
        <v>-6.2490217816200477</v>
      </c>
      <c r="F281" s="304">
        <f t="shared" ca="1" si="126"/>
        <v>6.3142974870080826</v>
      </c>
      <c r="G281" s="306">
        <f t="shared" ca="1" si="127"/>
        <v>17.283603941038852</v>
      </c>
      <c r="H281" s="307">
        <f t="shared" ca="1" si="128"/>
        <v>-68.94448462035713</v>
      </c>
      <c r="I281" s="304">
        <f t="shared" ca="1" si="129"/>
        <v>71.077879292768401</v>
      </c>
      <c r="J281" s="306">
        <f t="shared" ca="1" si="130"/>
        <v>586.32944115649354</v>
      </c>
      <c r="K281" s="307">
        <f t="shared" ca="1" si="131"/>
        <v>917.55624884252211</v>
      </c>
      <c r="L281" s="304">
        <f t="shared" ca="1" si="116"/>
        <v>1088.8947071947987</v>
      </c>
      <c r="M281" s="306">
        <f t="shared" ca="1" si="132"/>
        <v>-1.325169570726064</v>
      </c>
      <c r="N281" s="304">
        <f t="shared" ca="1" si="133"/>
        <v>-75.926623541766517</v>
      </c>
      <c r="P281" s="310">
        <f t="shared" ca="1" si="134"/>
        <v>23</v>
      </c>
      <c r="Q281" s="304">
        <f t="shared" ca="1" si="135"/>
        <v>0</v>
      </c>
      <c r="R281" s="306">
        <f t="shared" ca="1" si="136"/>
        <v>0</v>
      </c>
      <c r="S281" s="307">
        <f t="shared" ca="1" si="137"/>
        <v>3.0819999999999994</v>
      </c>
      <c r="T281" s="304">
        <f t="shared" ca="1" si="117"/>
        <v>30.234419999999997</v>
      </c>
      <c r="U281" s="311">
        <f t="shared" ca="1" si="118"/>
        <v>0</v>
      </c>
      <c r="V281" s="306">
        <f t="shared" ca="1" si="119"/>
        <v>1.1175298546866073</v>
      </c>
      <c r="W281" s="304">
        <f t="shared" ca="1" si="120"/>
        <v>11.520497088316707</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5.8330620865495799</v>
      </c>
      <c r="AH281" s="304">
        <f t="shared" ca="1" si="144"/>
        <v>-3.6743224408115371</v>
      </c>
    </row>
    <row r="282" spans="1:34" x14ac:dyDescent="0.2">
      <c r="A282" s="347">
        <f t="shared" ca="1" si="122"/>
        <v>0.1</v>
      </c>
      <c r="B282" s="304">
        <f t="shared" ca="1" si="123"/>
        <v>22.000000000000021</v>
      </c>
      <c r="D282" s="306">
        <f t="shared" ca="1" si="124"/>
        <v>-0.90894672321777015</v>
      </c>
      <c r="E282" s="307">
        <f t="shared" ca="1" si="125"/>
        <v>-6.184201607871092</v>
      </c>
      <c r="F282" s="304">
        <f t="shared" ca="1" si="126"/>
        <v>6.2506426607544698</v>
      </c>
      <c r="G282" s="306">
        <f t="shared" ca="1" si="127"/>
        <v>17.192709268717074</v>
      </c>
      <c r="H282" s="307">
        <f t="shared" ca="1" si="128"/>
        <v>-69.56290478114424</v>
      </c>
      <c r="I282" s="304">
        <f t="shared" ca="1" si="129"/>
        <v>71.656032360082364</v>
      </c>
      <c r="J282" s="306">
        <f t="shared" ca="1" si="130"/>
        <v>588.05325681698139</v>
      </c>
      <c r="K282" s="307">
        <f t="shared" ca="1" si="131"/>
        <v>910.630879372447</v>
      </c>
      <c r="L282" s="304">
        <f t="shared" ca="1" si="116"/>
        <v>1083.9996454426057</v>
      </c>
      <c r="M282" s="306">
        <f t="shared" ca="1" si="132"/>
        <v>-1.3284985944983831</v>
      </c>
      <c r="N282" s="304">
        <f t="shared" ca="1" si="133"/>
        <v>-76.11736255381912</v>
      </c>
      <c r="P282" s="310">
        <f t="shared" ca="1" si="134"/>
        <v>23</v>
      </c>
      <c r="Q282" s="304">
        <f t="shared" ca="1" si="135"/>
        <v>0</v>
      </c>
      <c r="R282" s="306">
        <f t="shared" ca="1" si="136"/>
        <v>0</v>
      </c>
      <c r="S282" s="307">
        <f t="shared" ca="1" si="137"/>
        <v>3.0819999999999994</v>
      </c>
      <c r="T282" s="304">
        <f t="shared" ca="1" si="117"/>
        <v>30.234419999999997</v>
      </c>
      <c r="U282" s="311">
        <f t="shared" ca="1" si="118"/>
        <v>0</v>
      </c>
      <c r="V282" s="306">
        <f t="shared" ca="1" si="119"/>
        <v>1.1183056746430671</v>
      </c>
      <c r="W282" s="304">
        <f t="shared" ca="1" si="120"/>
        <v>11.716805067995613</v>
      </c>
      <c r="Y282" s="314" t="str">
        <f t="shared" ca="1" si="138"/>
        <v/>
      </c>
      <c r="Z282" s="315" t="str">
        <f t="shared" ca="1" si="139"/>
        <v/>
      </c>
      <c r="AA282" s="316" t="str">
        <f t="shared" ca="1" si="140"/>
        <v/>
      </c>
      <c r="AC282" s="310">
        <f t="shared" ca="1" si="141"/>
        <v>22.000000000000021</v>
      </c>
      <c r="AD282" s="323">
        <f t="shared" ca="1" si="142"/>
        <v>588.05325681698139</v>
      </c>
      <c r="AE282" s="324" t="e">
        <f t="shared" ca="1" si="121"/>
        <v>#N/A</v>
      </c>
      <c r="AG282" s="306">
        <f t="shared" ca="1" si="143"/>
        <v>5.7775600730006076</v>
      </c>
      <c r="AH282" s="304">
        <f t="shared" ca="1" si="144"/>
        <v>-3.7379938638276151</v>
      </c>
    </row>
    <row r="283" spans="1:34" x14ac:dyDescent="0.2">
      <c r="A283" s="347">
        <f t="shared" ca="1" si="122"/>
        <v>0.1</v>
      </c>
      <c r="B283" s="304">
        <f t="shared" ca="1" si="123"/>
        <v>22.100000000000023</v>
      </c>
      <c r="D283" s="306">
        <f t="shared" ca="1" si="124"/>
        <v>-0.91215392696990982</v>
      </c>
      <c r="E283" s="307">
        <f t="shared" ca="1" si="125"/>
        <v>-6.1193613824431612</v>
      </c>
      <c r="F283" s="304">
        <f t="shared" ca="1" si="126"/>
        <v>6.1869708675104738</v>
      </c>
      <c r="G283" s="306">
        <f t="shared" ca="1" si="127"/>
        <v>17.101493876020083</v>
      </c>
      <c r="H283" s="307">
        <f t="shared" ca="1" si="128"/>
        <v>-70.174840919388558</v>
      </c>
      <c r="I283" s="304">
        <f t="shared" ca="1" si="129"/>
        <v>72.228591228495134</v>
      </c>
      <c r="J283" s="306">
        <f t="shared" ca="1" si="130"/>
        <v>589.76796697421821</v>
      </c>
      <c r="K283" s="307">
        <f t="shared" ca="1" si="131"/>
        <v>903.64399208742032</v>
      </c>
      <c r="L283" s="304">
        <f t="shared" ca="1" si="116"/>
        <v>1079.0730833936097</v>
      </c>
      <c r="M283" s="306">
        <f t="shared" ca="1" si="132"/>
        <v>-1.3317573531235485</v>
      </c>
      <c r="N283" s="304">
        <f t="shared" ca="1" si="133"/>
        <v>-76.304075669492946</v>
      </c>
      <c r="P283" s="310">
        <f t="shared" ca="1" si="134"/>
        <v>23</v>
      </c>
      <c r="Q283" s="304">
        <f t="shared" ca="1" si="135"/>
        <v>0</v>
      </c>
      <c r="R283" s="306">
        <f t="shared" ca="1" si="136"/>
        <v>0</v>
      </c>
      <c r="S283" s="307">
        <f t="shared" ca="1" si="137"/>
        <v>3.0819999999999994</v>
      </c>
      <c r="T283" s="304">
        <f t="shared" ca="1" si="117"/>
        <v>30.234419999999997</v>
      </c>
      <c r="U283" s="311">
        <f t="shared" ca="1" si="118"/>
        <v>0</v>
      </c>
      <c r="V283" s="306">
        <f t="shared" ca="1" si="119"/>
        <v>1.1190889071086261</v>
      </c>
      <c r="W283" s="304">
        <f t="shared" ca="1" si="120"/>
        <v>11.913134383942376</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5.7217535270902253</v>
      </c>
      <c r="AH283" s="304">
        <f t="shared" ca="1" si="144"/>
        <v>-3.8016888604787851</v>
      </c>
    </row>
    <row r="284" spans="1:34" x14ac:dyDescent="0.2">
      <c r="A284" s="347">
        <f t="shared" ca="1" si="122"/>
        <v>0.1</v>
      </c>
      <c r="B284" s="304">
        <f t="shared" ca="1" si="123"/>
        <v>22.200000000000024</v>
      </c>
      <c r="D284" s="306">
        <f t="shared" ca="1" si="124"/>
        <v>-0.91520484655967982</v>
      </c>
      <c r="E284" s="307">
        <f t="shared" ca="1" si="125"/>
        <v>-6.054517877702188</v>
      </c>
      <c r="F284" s="304">
        <f t="shared" ca="1" si="126"/>
        <v>6.1232986733117745</v>
      </c>
      <c r="G284" s="306">
        <f t="shared" ca="1" si="127"/>
        <v>17.009973391364113</v>
      </c>
      <c r="H284" s="307">
        <f t="shared" ca="1" si="128"/>
        <v>-70.780292707158779</v>
      </c>
      <c r="I284" s="304">
        <f t="shared" ca="1" si="129"/>
        <v>72.79552891823775</v>
      </c>
      <c r="J284" s="306">
        <f t="shared" ca="1" si="130"/>
        <v>591.47354033758745</v>
      </c>
      <c r="K284" s="307">
        <f t="shared" ca="1" si="131"/>
        <v>896.596235406093</v>
      </c>
      <c r="L284" s="304">
        <f t="shared" ca="1" si="116"/>
        <v>1074.1162685034883</v>
      </c>
      <c r="M284" s="306">
        <f t="shared" ca="1" si="132"/>
        <v>-1.3349480822978359</v>
      </c>
      <c r="N284" s="304">
        <f t="shared" ca="1" si="133"/>
        <v>-76.486890984748882</v>
      </c>
      <c r="P284" s="310">
        <f t="shared" ca="1" si="134"/>
        <v>23</v>
      </c>
      <c r="Q284" s="304">
        <f t="shared" ca="1" si="135"/>
        <v>0</v>
      </c>
      <c r="R284" s="306">
        <f t="shared" ca="1" si="136"/>
        <v>0</v>
      </c>
      <c r="S284" s="307">
        <f t="shared" ca="1" si="137"/>
        <v>3.0819999999999994</v>
      </c>
      <c r="T284" s="304">
        <f t="shared" ca="1" si="117"/>
        <v>30.234419999999997</v>
      </c>
      <c r="U284" s="311">
        <f t="shared" ca="1" si="118"/>
        <v>0</v>
      </c>
      <c r="V284" s="306">
        <f t="shared" ca="1" si="119"/>
        <v>1.1198794936745238</v>
      </c>
      <c r="W284" s="304">
        <f t="shared" ca="1" si="120"/>
        <v>12.109434581109332</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5.6656713341953822</v>
      </c>
      <c r="AH284" s="304">
        <f t="shared" ca="1" si="144"/>
        <v>-3.8653907799942826</v>
      </c>
    </row>
    <row r="285" spans="1:34" x14ac:dyDescent="0.2">
      <c r="A285" s="347">
        <f t="shared" ca="1" si="122"/>
        <v>0.1</v>
      </c>
      <c r="B285" s="304">
        <f t="shared" ca="1" si="123"/>
        <v>22.300000000000026</v>
      </c>
      <c r="D285" s="306">
        <f t="shared" ca="1" si="124"/>
        <v>-0.91810036349155344</v>
      </c>
      <c r="E285" s="307">
        <f t="shared" ca="1" si="125"/>
        <v>-5.9896875887252827</v>
      </c>
      <c r="F285" s="304">
        <f t="shared" ca="1" si="126"/>
        <v>6.0596423729435562</v>
      </c>
      <c r="G285" s="306">
        <f t="shared" ca="1" si="127"/>
        <v>16.918163355014958</v>
      </c>
      <c r="H285" s="307">
        <f t="shared" ca="1" si="128"/>
        <v>-71.379261466031309</v>
      </c>
      <c r="I285" s="304">
        <f t="shared" ca="1" si="129"/>
        <v>73.356821214819789</v>
      </c>
      <c r="J285" s="306">
        <f t="shared" ca="1" si="130"/>
        <v>593.16994717490638</v>
      </c>
      <c r="K285" s="307">
        <f t="shared" ca="1" si="131"/>
        <v>889.48825769743348</v>
      </c>
      <c r="L285" s="304">
        <f t="shared" ca="1" si="116"/>
        <v>1069.1304629525328</v>
      </c>
      <c r="M285" s="306">
        <f t="shared" ca="1" si="132"/>
        <v>-1.3380729248420422</v>
      </c>
      <c r="N285" s="304">
        <f t="shared" ca="1" si="133"/>
        <v>-76.665931274174824</v>
      </c>
      <c r="P285" s="310">
        <f t="shared" ca="1" si="134"/>
        <v>23</v>
      </c>
      <c r="Q285" s="304">
        <f t="shared" ca="1" si="135"/>
        <v>0</v>
      </c>
      <c r="R285" s="306">
        <f t="shared" ca="1" si="136"/>
        <v>0</v>
      </c>
      <c r="S285" s="307">
        <f t="shared" ca="1" si="137"/>
        <v>3.0819999999999994</v>
      </c>
      <c r="T285" s="304">
        <f t="shared" ca="1" si="117"/>
        <v>30.234419999999997</v>
      </c>
      <c r="U285" s="311">
        <f t="shared" ca="1" si="118"/>
        <v>0</v>
      </c>
      <c r="V285" s="306">
        <f t="shared" ca="1" si="119"/>
        <v>1.1206773758899673</v>
      </c>
      <c r="W285" s="304">
        <f t="shared" ca="1" si="120"/>
        <v>12.305656081522635</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5.6093414536413491</v>
      </c>
      <c r="AH285" s="304">
        <f t="shared" ca="1" si="144"/>
        <v>-3.929083251495566</v>
      </c>
    </row>
    <row r="286" spans="1:34" x14ac:dyDescent="0.2">
      <c r="A286" s="347">
        <f t="shared" ca="1" si="122"/>
        <v>0.1</v>
      </c>
      <c r="B286" s="304">
        <f t="shared" ca="1" si="123"/>
        <v>22.400000000000027</v>
      </c>
      <c r="D286" s="306">
        <f t="shared" ca="1" si="124"/>
        <v>-0.92084142700376559</v>
      </c>
      <c r="E286" s="307">
        <f t="shared" ca="1" si="125"/>
        <v>-5.9248867280932433</v>
      </c>
      <c r="F286" s="304">
        <f t="shared" ca="1" si="126"/>
        <v>5.9960179848314157</v>
      </c>
      <c r="G286" s="306">
        <f t="shared" ca="1" si="127"/>
        <v>16.826079212314582</v>
      </c>
      <c r="H286" s="307">
        <f t="shared" ca="1" si="128"/>
        <v>-71.971750138840633</v>
      </c>
      <c r="I286" s="304">
        <f t="shared" ca="1" si="129"/>
        <v>73.912446581795621</v>
      </c>
      <c r="J286" s="306">
        <f t="shared" ca="1" si="130"/>
        <v>594.85715930327285</v>
      </c>
      <c r="K286" s="307">
        <f t="shared" ca="1" si="131"/>
        <v>882.32070711718984</v>
      </c>
      <c r="L286" s="304">
        <f t="shared" ca="1" si="116"/>
        <v>1064.1169438469333</v>
      </c>
      <c r="M286" s="306">
        <f t="shared" ca="1" si="132"/>
        <v>-1.3411339353310103</v>
      </c>
      <c r="N286" s="304">
        <f t="shared" ca="1" si="133"/>
        <v>-76.841314256237979</v>
      </c>
      <c r="P286" s="310">
        <f t="shared" ca="1" si="134"/>
        <v>23</v>
      </c>
      <c r="Q286" s="304">
        <f t="shared" ca="1" si="135"/>
        <v>0</v>
      </c>
      <c r="R286" s="306">
        <f t="shared" ca="1" si="136"/>
        <v>0</v>
      </c>
      <c r="S286" s="307">
        <f t="shared" ca="1" si="137"/>
        <v>3.0819999999999994</v>
      </c>
      <c r="T286" s="304">
        <f t="shared" ca="1" si="117"/>
        <v>30.234419999999997</v>
      </c>
      <c r="U286" s="311">
        <f t="shared" ca="1" si="118"/>
        <v>0</v>
      </c>
      <c r="V286" s="306">
        <f t="shared" ca="1" si="119"/>
        <v>1.1214824952764777</v>
      </c>
      <c r="W286" s="304">
        <f t="shared" ca="1" si="120"/>
        <v>12.501750197643313</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5.552790953716797</v>
      </c>
      <c r="AH286" s="304">
        <f t="shared" ca="1" si="144"/>
        <v>-3.9927501886835293</v>
      </c>
    </row>
    <row r="287" spans="1:34" x14ac:dyDescent="0.2">
      <c r="A287" s="347">
        <f t="shared" ca="1" si="122"/>
        <v>0.1</v>
      </c>
      <c r="B287" s="304">
        <f t="shared" ca="1" si="123"/>
        <v>22.500000000000028</v>
      </c>
      <c r="D287" s="306">
        <f t="shared" ca="1" si="124"/>
        <v>-0.92342905131883968</v>
      </c>
      <c r="E287" s="307">
        <f t="shared" ca="1" si="125"/>
        <v>-5.8601312210734617</v>
      </c>
      <c r="F287" s="304">
        <f t="shared" ca="1" si="126"/>
        <v>5.932441246318378</v>
      </c>
      <c r="G287" s="306">
        <f t="shared" ca="1" si="127"/>
        <v>16.733736307182699</v>
      </c>
      <c r="H287" s="307">
        <f t="shared" ca="1" si="128"/>
        <v>-72.557763260947979</v>
      </c>
      <c r="I287" s="304">
        <f t="shared" ca="1" si="129"/>
        <v>74.462386076663535</v>
      </c>
      <c r="J287" s="306">
        <f t="shared" ca="1" si="130"/>
        <v>596.53515007924773</v>
      </c>
      <c r="K287" s="307">
        <f t="shared" ca="1" si="131"/>
        <v>875.0942314472004</v>
      </c>
      <c r="L287" s="304">
        <f t="shared" ca="1" si="116"/>
        <v>1059.077003429041</v>
      </c>
      <c r="M287" s="306">
        <f t="shared" ca="1" si="132"/>
        <v>-1.3441330844580823</v>
      </c>
      <c r="N287" s="304">
        <f t="shared" ca="1" si="133"/>
        <v>-77.013152843349545</v>
      </c>
      <c r="P287" s="310">
        <f t="shared" ca="1" si="134"/>
        <v>23</v>
      </c>
      <c r="Q287" s="304">
        <f t="shared" ca="1" si="135"/>
        <v>0</v>
      </c>
      <c r="R287" s="306">
        <f t="shared" ca="1" si="136"/>
        <v>0</v>
      </c>
      <c r="S287" s="307">
        <f t="shared" ca="1" si="137"/>
        <v>3.0819999999999994</v>
      </c>
      <c r="T287" s="304">
        <f t="shared" ca="1" si="117"/>
        <v>30.234419999999997</v>
      </c>
      <c r="U287" s="311">
        <f t="shared" ca="1" si="118"/>
        <v>0</v>
      </c>
      <c r="V287" s="306">
        <f t="shared" ca="1" si="119"/>
        <v>1.1222947933420175</v>
      </c>
      <c r="W287" s="304">
        <f t="shared" ca="1" si="120"/>
        <v>12.697669144655933</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5.4960460442873105</v>
      </c>
      <c r="AH287" s="304">
        <f t="shared" ca="1" si="144"/>
        <v>-4.0563757941736904</v>
      </c>
    </row>
    <row r="288" spans="1:34" x14ac:dyDescent="0.2">
      <c r="A288" s="347">
        <f t="shared" ca="1" si="122"/>
        <v>0.1</v>
      </c>
      <c r="B288" s="304">
        <f t="shared" ca="1" si="123"/>
        <v>22.60000000000003</v>
      </c>
      <c r="D288" s="306">
        <f t="shared" ca="1" si="124"/>
        <v>-0.92586431295073779</v>
      </c>
      <c r="E288" s="307">
        <f t="shared" ca="1" si="125"/>
        <v>-5.7954367011864241</v>
      </c>
      <c r="F288" s="304">
        <f t="shared" ca="1" si="126"/>
        <v>5.8689276093213421</v>
      </c>
      <c r="G288" s="306">
        <f t="shared" ca="1" si="127"/>
        <v>16.641149875887624</v>
      </c>
      <c r="H288" s="307">
        <f t="shared" ca="1" si="128"/>
        <v>-73.137306931066618</v>
      </c>
      <c r="I288" s="304">
        <f t="shared" ca="1" si="129"/>
        <v>75.006623269687324</v>
      </c>
      <c r="J288" s="306">
        <f t="shared" ca="1" si="130"/>
        <v>598.2038943884013</v>
      </c>
      <c r="K288" s="307">
        <f t="shared" ca="1" si="131"/>
        <v>867.80947793759969</v>
      </c>
      <c r="L288" s="304">
        <f t="shared" ca="1" si="116"/>
        <v>1054.0119492964864</v>
      </c>
      <c r="M288" s="306">
        <f t="shared" ca="1" si="132"/>
        <v>-1.3470722631513508</v>
      </c>
      <c r="N288" s="304">
        <f t="shared" ca="1" si="133"/>
        <v>-77.181555377708605</v>
      </c>
      <c r="P288" s="310">
        <f t="shared" ca="1" si="134"/>
        <v>23</v>
      </c>
      <c r="Q288" s="304">
        <f t="shared" ca="1" si="135"/>
        <v>0</v>
      </c>
      <c r="R288" s="306">
        <f t="shared" ca="1" si="136"/>
        <v>0</v>
      </c>
      <c r="S288" s="307">
        <f t="shared" ca="1" si="137"/>
        <v>3.0819999999999994</v>
      </c>
      <c r="T288" s="304">
        <f t="shared" ca="1" si="117"/>
        <v>30.234419999999997</v>
      </c>
      <c r="U288" s="311">
        <f t="shared" ca="1" si="118"/>
        <v>0</v>
      </c>
      <c r="V288" s="306">
        <f t="shared" ca="1" si="119"/>
        <v>1.1231142115948987</v>
      </c>
      <c r="W288" s="304">
        <f t="shared" ca="1" si="120"/>
        <v>12.893366051698361</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5.4391321072139993</v>
      </c>
      <c r="AH288" s="304">
        <f t="shared" ca="1" si="144"/>
        <v>-4.1199445634834317</v>
      </c>
    </row>
    <row r="289" spans="1:34" x14ac:dyDescent="0.2">
      <c r="A289" s="347">
        <f t="shared" ca="1" si="122"/>
        <v>0.1</v>
      </c>
      <c r="B289" s="304">
        <f t="shared" ca="1" si="123"/>
        <v>22.700000000000031</v>
      </c>
      <c r="D289" s="306">
        <f t="shared" ca="1" si="124"/>
        <v>-0.92814834806678526</v>
      </c>
      <c r="E289" s="307">
        <f t="shared" ca="1" si="125"/>
        <v>-5.730818506148923</v>
      </c>
      <c r="F289" s="304">
        <f t="shared" ca="1" si="126"/>
        <v>5.8054922363601582</v>
      </c>
      <c r="G289" s="306">
        <f t="shared" ca="1" si="127"/>
        <v>16.548335041080946</v>
      </c>
      <c r="H289" s="307">
        <f t="shared" ca="1" si="128"/>
        <v>-73.710388781681516</v>
      </c>
      <c r="I289" s="304">
        <f t="shared" ca="1" si="129"/>
        <v>75.54514416544923</v>
      </c>
      <c r="J289" s="306">
        <f t="shared" ca="1" si="130"/>
        <v>599.8633686342497</v>
      </c>
      <c r="K289" s="307">
        <f t="shared" ca="1" si="131"/>
        <v>860.46709315196233</v>
      </c>
      <c r="L289" s="304">
        <f t="shared" ca="1" si="116"/>
        <v>1048.9231046299903</v>
      </c>
      <c r="M289" s="306">
        <f t="shared" ca="1" si="132"/>
        <v>-1.3499532864574133</v>
      </c>
      <c r="N289" s="304">
        <f t="shared" ca="1" si="133"/>
        <v>-77.346625853824818</v>
      </c>
      <c r="P289" s="310">
        <f t="shared" ca="1" si="134"/>
        <v>23</v>
      </c>
      <c r="Q289" s="304">
        <f t="shared" ca="1" si="135"/>
        <v>0</v>
      </c>
      <c r="R289" s="306">
        <f t="shared" ca="1" si="136"/>
        <v>0</v>
      </c>
      <c r="S289" s="307">
        <f t="shared" ca="1" si="137"/>
        <v>3.0819999999999994</v>
      </c>
      <c r="T289" s="304">
        <f t="shared" ca="1" si="117"/>
        <v>30.234419999999997</v>
      </c>
      <c r="U289" s="311">
        <f t="shared" ca="1" si="118"/>
        <v>0</v>
      </c>
      <c r="V289" s="306">
        <f t="shared" ca="1" si="119"/>
        <v>1.1239406915574599</v>
      </c>
      <c r="W289" s="304">
        <f t="shared" ca="1" si="120"/>
        <v>13.088794972047546</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5.3820737247660988</v>
      </c>
      <c r="AH289" s="304">
        <f t="shared" ca="1" si="144"/>
        <v>-4.1834412886756533</v>
      </c>
    </row>
    <row r="290" spans="1:34" x14ac:dyDescent="0.2">
      <c r="A290" s="347">
        <f t="shared" ca="1" si="122"/>
        <v>0.1</v>
      </c>
      <c r="B290" s="304">
        <f t="shared" ca="1" si="123"/>
        <v>22.800000000000033</v>
      </c>
      <c r="D290" s="306">
        <f t="shared" ca="1" si="124"/>
        <v>-0.93028234990281966</v>
      </c>
      <c r="E290" s="307">
        <f t="shared" ca="1" si="125"/>
        <v>-5.6662916741868221</v>
      </c>
      <c r="F290" s="304">
        <f t="shared" ca="1" si="126"/>
        <v>5.7421499969523273</v>
      </c>
      <c r="G290" s="306">
        <f t="shared" ca="1" si="127"/>
        <v>16.455306806090665</v>
      </c>
      <c r="H290" s="307">
        <f t="shared" ca="1" si="128"/>
        <v>-74.277017949100198</v>
      </c>
      <c r="I290" s="304">
        <f t="shared" ca="1" si="129"/>
        <v>76.077937126959</v>
      </c>
      <c r="J290" s="306">
        <f t="shared" ca="1" si="130"/>
        <v>601.51355072660829</v>
      </c>
      <c r="K290" s="307">
        <f t="shared" ca="1" si="131"/>
        <v>853.06772281542328</v>
      </c>
      <c r="L290" s="304">
        <f t="shared" ca="1" si="116"/>
        <v>1043.8118084296727</v>
      </c>
      <c r="M290" s="306">
        <f t="shared" ca="1" si="132"/>
        <v>-1.3527778972072739</v>
      </c>
      <c r="N290" s="304">
        <f t="shared" ca="1" si="133"/>
        <v>-77.508464128559112</v>
      </c>
      <c r="P290" s="310">
        <f t="shared" ca="1" si="134"/>
        <v>23</v>
      </c>
      <c r="Q290" s="304">
        <f t="shared" ca="1" si="135"/>
        <v>0</v>
      </c>
      <c r="R290" s="306">
        <f t="shared" ca="1" si="136"/>
        <v>0</v>
      </c>
      <c r="S290" s="307">
        <f t="shared" ca="1" si="137"/>
        <v>3.0819999999999994</v>
      </c>
      <c r="T290" s="304">
        <f t="shared" ca="1" si="117"/>
        <v>30.234419999999997</v>
      </c>
      <c r="U290" s="311">
        <f t="shared" ca="1" si="118"/>
        <v>0</v>
      </c>
      <c r="V290" s="306">
        <f t="shared" ca="1" si="119"/>
        <v>1.1247741747795172</v>
      </c>
      <c r="W290" s="304">
        <f t="shared" ca="1" si="120"/>
        <v>13.283910892277238</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5.3248947062000447</v>
      </c>
      <c r="AH290" s="304">
        <f t="shared" ca="1" si="144"/>
        <v>-4.2468510616637083</v>
      </c>
    </row>
    <row r="291" spans="1:34" x14ac:dyDescent="0.2">
      <c r="A291" s="347">
        <f t="shared" ca="1" si="122"/>
        <v>0.1</v>
      </c>
      <c r="B291" s="304">
        <f t="shared" ca="1" si="123"/>
        <v>22.900000000000034</v>
      </c>
      <c r="D291" s="306">
        <f t="shared" ca="1" si="124"/>
        <v>-0.9322675662301465</v>
      </c>
      <c r="E291" s="307">
        <f t="shared" ca="1" si="125"/>
        <v>-5.6018709407101293</v>
      </c>
      <c r="F291" s="304">
        <f t="shared" ca="1" si="126"/>
        <v>5.6789154643661739</v>
      </c>
      <c r="G291" s="306">
        <f t="shared" ca="1" si="127"/>
        <v>16.36208004946765</v>
      </c>
      <c r="H291" s="307">
        <f t="shared" ca="1" si="128"/>
        <v>-74.83720504317121</v>
      </c>
      <c r="I291" s="304">
        <f t="shared" ca="1" si="129"/>
        <v>76.604992802159032</v>
      </c>
      <c r="J291" s="306">
        <f t="shared" ca="1" si="130"/>
        <v>603.15442006938622</v>
      </c>
      <c r="K291" s="307">
        <f t="shared" ca="1" si="131"/>
        <v>845.61201166580975</v>
      </c>
      <c r="L291" s="304">
        <f t="shared" ca="1" si="116"/>
        <v>1038.679415759615</v>
      </c>
      <c r="M291" s="306">
        <f t="shared" ca="1" si="132"/>
        <v>-1.3555477694780222</v>
      </c>
      <c r="N291" s="304">
        <f t="shared" ca="1" si="133"/>
        <v>-77.667166119463303</v>
      </c>
      <c r="P291" s="310">
        <f t="shared" ca="1" si="134"/>
        <v>23</v>
      </c>
      <c r="Q291" s="304">
        <f t="shared" ca="1" si="135"/>
        <v>0</v>
      </c>
      <c r="R291" s="306">
        <f t="shared" ca="1" si="136"/>
        <v>0</v>
      </c>
      <c r="S291" s="307">
        <f t="shared" ca="1" si="137"/>
        <v>3.0819999999999994</v>
      </c>
      <c r="T291" s="304">
        <f t="shared" ca="1" si="117"/>
        <v>30.234419999999997</v>
      </c>
      <c r="U291" s="311">
        <f t="shared" ca="1" si="118"/>
        <v>0</v>
      </c>
      <c r="V291" s="306">
        <f t="shared" ca="1" si="119"/>
        <v>1.1256146028515823</v>
      </c>
      <c r="W291" s="304">
        <f t="shared" ca="1" si="120"/>
        <v>13.478669740404625</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5.267618112662718</v>
      </c>
      <c r="AH291" s="304">
        <f t="shared" ca="1" si="144"/>
        <v>-4.310159277182751</v>
      </c>
    </row>
    <row r="292" spans="1:34" x14ac:dyDescent="0.2">
      <c r="A292" s="347">
        <f t="shared" ca="1" si="122"/>
        <v>0.1</v>
      </c>
      <c r="B292" s="304">
        <f t="shared" ca="1" si="123"/>
        <v>23.000000000000036</v>
      </c>
      <c r="D292" s="306">
        <f t="shared" ca="1" si="124"/>
        <v>-0.93410529687314137</v>
      </c>
      <c r="E292" s="307">
        <f t="shared" ca="1" si="125"/>
        <v>-5.5375707353429036</v>
      </c>
      <c r="F292" s="304">
        <f t="shared" ca="1" si="126"/>
        <v>5.6158029127251794</v>
      </c>
      <c r="G292" s="306">
        <f t="shared" ca="1" si="127"/>
        <v>16.268669519780335</v>
      </c>
      <c r="H292" s="307">
        <f t="shared" ca="1" si="128"/>
        <v>-75.390962116705495</v>
      </c>
      <c r="I292" s="304">
        <f t="shared" ca="1" si="129"/>
        <v>77.126304052679416</v>
      </c>
      <c r="J292" s="306">
        <f t="shared" ca="1" si="130"/>
        <v>604.78595754784862</v>
      </c>
      <c r="K292" s="307">
        <f t="shared" ca="1" si="131"/>
        <v>838.10060330781596</v>
      </c>
      <c r="L292" s="304">
        <f t="shared" ca="1" si="116"/>
        <v>1033.5272980003929</v>
      </c>
      <c r="M292" s="306">
        <f t="shared" ca="1" si="132"/>
        <v>-1.3582645118630097</v>
      </c>
      <c r="N292" s="304">
        <f t="shared" ca="1" si="133"/>
        <v>-77.822823992147391</v>
      </c>
      <c r="P292" s="310">
        <f t="shared" ca="1" si="134"/>
        <v>23</v>
      </c>
      <c r="Q292" s="304">
        <f t="shared" ca="1" si="135"/>
        <v>0</v>
      </c>
      <c r="R292" s="306">
        <f t="shared" ca="1" si="136"/>
        <v>0</v>
      </c>
      <c r="S292" s="307">
        <f t="shared" ca="1" si="137"/>
        <v>3.0819999999999994</v>
      </c>
      <c r="T292" s="304">
        <f t="shared" ca="1" si="117"/>
        <v>30.234419999999997</v>
      </c>
      <c r="U292" s="311">
        <f t="shared" ca="1" si="118"/>
        <v>0</v>
      </c>
      <c r="V292" s="306">
        <f t="shared" ca="1" si="119"/>
        <v>1.1264619174178379</v>
      </c>
      <c r="W292" s="304">
        <f t="shared" ca="1" si="120"/>
        <v>13.673028393043765</v>
      </c>
      <c r="Y292" s="314" t="str">
        <f t="shared" ca="1" si="138"/>
        <v/>
      </c>
      <c r="Z292" s="315" t="str">
        <f t="shared" ca="1" si="139"/>
        <v/>
      </c>
      <c r="AA292" s="316" t="str">
        <f t="shared" ca="1" si="140"/>
        <v/>
      </c>
      <c r="AC292" s="310">
        <f t="shared" ca="1" si="141"/>
        <v>23.000000000000036</v>
      </c>
      <c r="AD292" s="323">
        <f t="shared" ca="1" si="142"/>
        <v>604.78595754784862</v>
      </c>
      <c r="AE292" s="324" t="e">
        <f t="shared" ca="1" si="121"/>
        <v>#N/A</v>
      </c>
      <c r="AG292" s="306">
        <f t="shared" ca="1" si="143"/>
        <v>5.2102662805628785</v>
      </c>
      <c r="AH292" s="304">
        <f t="shared" ca="1" si="144"/>
        <v>-4.3733516354330391</v>
      </c>
    </row>
    <row r="293" spans="1:34" x14ac:dyDescent="0.2">
      <c r="A293" s="347">
        <f t="shared" ca="1" si="122"/>
        <v>0.1</v>
      </c>
      <c r="B293" s="304">
        <f t="shared" ca="1" si="123"/>
        <v>23.100000000000037</v>
      </c>
      <c r="D293" s="306">
        <f t="shared" ca="1" si="124"/>
        <v>-0.93579689127643262</v>
      </c>
      <c r="E293" s="307">
        <f t="shared" ca="1" si="125"/>
        <v>-5.4734051793004346</v>
      </c>
      <c r="F293" s="304">
        <f t="shared" ca="1" si="126"/>
        <v>5.5528263144560412</v>
      </c>
      <c r="G293" s="306">
        <f t="shared" ca="1" si="127"/>
        <v>16.175089830652691</v>
      </c>
      <c r="H293" s="307">
        <f t="shared" ca="1" si="128"/>
        <v>-75.938302634635534</v>
      </c>
      <c r="I293" s="304">
        <f t="shared" ca="1" si="129"/>
        <v>77.641865884709262</v>
      </c>
      <c r="J293" s="306">
        <f t="shared" ca="1" si="130"/>
        <v>606.40814551537028</v>
      </c>
      <c r="K293" s="307">
        <f t="shared" ca="1" si="131"/>
        <v>830.5341400702489</v>
      </c>
      <c r="L293" s="304">
        <f t="shared" ca="1" si="116"/>
        <v>1028.3568431092478</v>
      </c>
      <c r="M293" s="306">
        <f t="shared" ca="1" si="132"/>
        <v>-1.3609296705623746</v>
      </c>
      <c r="N293" s="304">
        <f t="shared" ca="1" si="133"/>
        <v>-77.975526337353571</v>
      </c>
      <c r="P293" s="310">
        <f t="shared" ca="1" si="134"/>
        <v>23</v>
      </c>
      <c r="Q293" s="304">
        <f t="shared" ca="1" si="135"/>
        <v>0</v>
      </c>
      <c r="R293" s="306">
        <f t="shared" ca="1" si="136"/>
        <v>0</v>
      </c>
      <c r="S293" s="307">
        <f t="shared" ca="1" si="137"/>
        <v>3.0819999999999994</v>
      </c>
      <c r="T293" s="304">
        <f t="shared" ca="1" si="117"/>
        <v>30.234419999999997</v>
      </c>
      <c r="U293" s="311">
        <f t="shared" ca="1" si="118"/>
        <v>0</v>
      </c>
      <c r="V293" s="306">
        <f t="shared" ca="1" si="119"/>
        <v>1.1273160601888796</v>
      </c>
      <c r="W293" s="304">
        <f t="shared" ca="1" si="120"/>
        <v>13.866944681584762</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5.1528608435424967</v>
      </c>
      <c r="AH293" s="304">
        <f t="shared" ca="1" si="144"/>
        <v>-4.4364141444009633</v>
      </c>
    </row>
    <row r="294" spans="1:34" x14ac:dyDescent="0.2">
      <c r="A294" s="347">
        <f t="shared" ca="1" si="122"/>
        <v>0.1</v>
      </c>
      <c r="B294" s="304">
        <f t="shared" ca="1" si="123"/>
        <v>23.200000000000038</v>
      </c>
      <c r="D294" s="306">
        <f t="shared" ca="1" si="124"/>
        <v>-0.93734374612078275</v>
      </c>
      <c r="E294" s="307">
        <f t="shared" ca="1" si="125"/>
        <v>-5.4093880831058891</v>
      </c>
      <c r="F294" s="304">
        <f t="shared" ca="1" si="126"/>
        <v>5.4899993380727965</v>
      </c>
      <c r="G294" s="306">
        <f t="shared" ca="1" si="127"/>
        <v>16.081355456040612</v>
      </c>
      <c r="H294" s="307">
        <f t="shared" ca="1" si="128"/>
        <v>-76.479241442946119</v>
      </c>
      <c r="I294" s="304">
        <f t="shared" ca="1" si="129"/>
        <v>78.151675381862248</v>
      </c>
      <c r="J294" s="306">
        <f t="shared" ca="1" si="130"/>
        <v>608.02096777970496</v>
      </c>
      <c r="K294" s="307">
        <f t="shared" ca="1" si="131"/>
        <v>822.91326286636979</v>
      </c>
      <c r="L294" s="304">
        <f t="shared" ca="1" si="116"/>
        <v>1023.1694558875104</v>
      </c>
      <c r="M294" s="306">
        <f t="shared" ca="1" si="132"/>
        <v>-1.3635447323049668</v>
      </c>
      <c r="N294" s="304">
        <f t="shared" ca="1" si="133"/>
        <v>-78.125358338370233</v>
      </c>
      <c r="P294" s="310">
        <f t="shared" ca="1" si="134"/>
        <v>23</v>
      </c>
      <c r="Q294" s="304">
        <f t="shared" ca="1" si="135"/>
        <v>0</v>
      </c>
      <c r="R294" s="306">
        <f t="shared" ca="1" si="136"/>
        <v>0</v>
      </c>
      <c r="S294" s="307">
        <f t="shared" ca="1" si="137"/>
        <v>3.0819999999999994</v>
      </c>
      <c r="T294" s="304">
        <f t="shared" ca="1" si="117"/>
        <v>30.234419999999997</v>
      </c>
      <c r="U294" s="311">
        <f t="shared" ca="1" si="118"/>
        <v>0</v>
      </c>
      <c r="V294" s="306">
        <f t="shared" ca="1" si="119"/>
        <v>1.1281769729542124</v>
      </c>
      <c r="W294" s="304">
        <f t="shared" ca="1" si="120"/>
        <v>14.06037739741824</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5.0954227531682079</v>
      </c>
      <c r="AH294" s="304">
        <f t="shared" ca="1" si="144"/>
        <v>-4.4993331218639732</v>
      </c>
    </row>
    <row r="295" spans="1:34" x14ac:dyDescent="0.2">
      <c r="A295" s="347">
        <f t="shared" ca="1" si="122"/>
        <v>0.1</v>
      </c>
      <c r="B295" s="304">
        <f t="shared" ca="1" si="123"/>
        <v>23.30000000000004</v>
      </c>
      <c r="D295" s="306">
        <f t="shared" ca="1" si="124"/>
        <v>-0.93874730298690678</v>
      </c>
      <c r="E295" s="307">
        <f t="shared" ca="1" si="125"/>
        <v>-5.3455329446385704</v>
      </c>
      <c r="F295" s="304">
        <f t="shared" ca="1" si="126"/>
        <v>5.4273353462893281</v>
      </c>
      <c r="G295" s="306">
        <f t="shared" ca="1" si="127"/>
        <v>15.987480725741921</v>
      </c>
      <c r="H295" s="307">
        <f t="shared" ca="1" si="128"/>
        <v>-77.013794737409981</v>
      </c>
      <c r="I295" s="304">
        <f t="shared" ca="1" si="129"/>
        <v>78.655731639924923</v>
      </c>
      <c r="J295" s="306">
        <f t="shared" ca="1" si="130"/>
        <v>609.62440958879404</v>
      </c>
      <c r="K295" s="307">
        <f t="shared" ca="1" si="131"/>
        <v>815.23861105735193</v>
      </c>
      <c r="L295" s="304">
        <f t="shared" ca="1" si="116"/>
        <v>1017.9665582548407</v>
      </c>
      <c r="M295" s="306">
        <f t="shared" ca="1" si="132"/>
        <v>-1.3661111271119912</v>
      </c>
      <c r="N295" s="304">
        <f t="shared" ca="1" si="133"/>
        <v>-78.272401929377025</v>
      </c>
      <c r="P295" s="310">
        <f t="shared" ca="1" si="134"/>
        <v>23</v>
      </c>
      <c r="Q295" s="304">
        <f t="shared" ca="1" si="135"/>
        <v>0</v>
      </c>
      <c r="R295" s="306">
        <f t="shared" ca="1" si="136"/>
        <v>0</v>
      </c>
      <c r="S295" s="307">
        <f t="shared" ca="1" si="137"/>
        <v>3.0819999999999994</v>
      </c>
      <c r="T295" s="304">
        <f t="shared" ca="1" si="117"/>
        <v>30.234419999999997</v>
      </c>
      <c r="U295" s="311">
        <f t="shared" ca="1" si="118"/>
        <v>0</v>
      </c>
      <c r="V295" s="306">
        <f t="shared" ca="1" si="119"/>
        <v>1.1290445975944998</v>
      </c>
      <c r="W295" s="304">
        <f t="shared" ca="1" si="120"/>
        <v>14.253286296225722</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5.0379722984528819</v>
      </c>
      <c r="AH295" s="304">
        <f t="shared" ca="1" si="144"/>
        <v>-4.5620951970857373</v>
      </c>
    </row>
    <row r="296" spans="1:34" x14ac:dyDescent="0.2">
      <c r="A296" s="347">
        <f t="shared" ca="1" si="122"/>
        <v>0.1</v>
      </c>
      <c r="B296" s="304">
        <f t="shared" ca="1" si="123"/>
        <v>23.400000000000041</v>
      </c>
      <c r="D296" s="306">
        <f t="shared" ca="1" si="124"/>
        <v>-0.94000904606654601</v>
      </c>
      <c r="E296" s="307">
        <f t="shared" ca="1" si="125"/>
        <v>-5.2818529475057101</v>
      </c>
      <c r="F296" s="304">
        <f t="shared" ca="1" si="126"/>
        <v>5.3648473944523056</v>
      </c>
      <c r="G296" s="306">
        <f t="shared" ca="1" si="127"/>
        <v>15.893479821135267</v>
      </c>
      <c r="H296" s="307">
        <f t="shared" ca="1" si="128"/>
        <v>-77.541980032160552</v>
      </c>
      <c r="I296" s="304">
        <f t="shared" ca="1" si="129"/>
        <v>79.15403570338546</v>
      </c>
      <c r="J296" s="306">
        <f t="shared" ca="1" si="130"/>
        <v>611.21845761613793</v>
      </c>
      <c r="K296" s="307">
        <f t="shared" ca="1" si="131"/>
        <v>807.51082231887335</v>
      </c>
      <c r="L296" s="304">
        <f t="shared" ca="1" si="116"/>
        <v>1012.7495895297878</v>
      </c>
      <c r="M296" s="306">
        <f t="shared" ca="1" si="132"/>
        <v>-1.3686302309119884</v>
      </c>
      <c r="N296" s="304">
        <f t="shared" ca="1" si="133"/>
        <v>-78.416735945272237</v>
      </c>
      <c r="P296" s="310">
        <f t="shared" ca="1" si="134"/>
        <v>23</v>
      </c>
      <c r="Q296" s="304">
        <f t="shared" ca="1" si="135"/>
        <v>0</v>
      </c>
      <c r="R296" s="306">
        <f t="shared" ca="1" si="136"/>
        <v>0</v>
      </c>
      <c r="S296" s="307">
        <f t="shared" ca="1" si="137"/>
        <v>3.0819999999999994</v>
      </c>
      <c r="T296" s="304">
        <f t="shared" ca="1" si="117"/>
        <v>30.234419999999997</v>
      </c>
      <c r="U296" s="311">
        <f t="shared" ca="1" si="118"/>
        <v>0</v>
      </c>
      <c r="V296" s="306">
        <f t="shared" ca="1" si="119"/>
        <v>1.1299188760935721</v>
      </c>
      <c r="W296" s="304">
        <f t="shared" ca="1" si="120"/>
        <v>14.445632101356923</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4.9805291243076999</v>
      </c>
      <c r="AH296" s="304">
        <f t="shared" ca="1" si="144"/>
        <v>-4.6246873122082173</v>
      </c>
    </row>
    <row r="297" spans="1:34" x14ac:dyDescent="0.2">
      <c r="A297" s="347">
        <f t="shared" ca="1" si="122"/>
        <v>0.1</v>
      </c>
      <c r="B297" s="304">
        <f t="shared" ca="1" si="123"/>
        <v>23.500000000000043</v>
      </c>
      <c r="D297" s="306">
        <f t="shared" ca="1" si="124"/>
        <v>-0.94113049992024833</v>
      </c>
      <c r="E297" s="307">
        <f t="shared" ca="1" si="125"/>
        <v>-5.2183609597296829</v>
      </c>
      <c r="F297" s="304">
        <f t="shared" ca="1" si="126"/>
        <v>5.3025482292866544</v>
      </c>
      <c r="G297" s="306">
        <f t="shared" ca="1" si="127"/>
        <v>15.799366771143243</v>
      </c>
      <c r="H297" s="307">
        <f t="shared" ca="1" si="128"/>
        <v>-78.063816128133524</v>
      </c>
      <c r="I297" s="304">
        <f t="shared" ca="1" si="129"/>
        <v>79.646590503650216</v>
      </c>
      <c r="J297" s="306">
        <f t="shared" ca="1" si="130"/>
        <v>612.8030999457518</v>
      </c>
      <c r="K297" s="307">
        <f t="shared" ca="1" si="131"/>
        <v>799.73053251085867</v>
      </c>
      <c r="L297" s="304">
        <f t="shared" ca="1" si="116"/>
        <v>1007.5200067161072</v>
      </c>
      <c r="M297" s="306">
        <f t="shared" ca="1" si="132"/>
        <v>-1.3711033680161417</v>
      </c>
      <c r="N297" s="304">
        <f t="shared" ca="1" si="133"/>
        <v>-78.558436263497427</v>
      </c>
      <c r="P297" s="310">
        <f t="shared" ca="1" si="134"/>
        <v>23</v>
      </c>
      <c r="Q297" s="304">
        <f t="shared" ca="1" si="135"/>
        <v>0</v>
      </c>
      <c r="R297" s="306">
        <f t="shared" ca="1" si="136"/>
        <v>0</v>
      </c>
      <c r="S297" s="307">
        <f t="shared" ca="1" si="137"/>
        <v>3.0819999999999994</v>
      </c>
      <c r="T297" s="304">
        <f t="shared" ca="1" si="117"/>
        <v>30.234419999999997</v>
      </c>
      <c r="U297" s="311">
        <f t="shared" ca="1" si="118"/>
        <v>0</v>
      </c>
      <c r="V297" s="306">
        <f t="shared" ca="1" si="119"/>
        <v>1.1307997505501781</v>
      </c>
      <c r="W297" s="304">
        <f t="shared" ca="1" si="120"/>
        <v>14.637376506315842</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4.92311224901652</v>
      </c>
      <c r="AH297" s="304">
        <f t="shared" ca="1" si="144"/>
        <v>-4.6870967233474774</v>
      </c>
    </row>
    <row r="298" spans="1:34" x14ac:dyDescent="0.2">
      <c r="A298" s="347">
        <f t="shared" ca="1" si="122"/>
        <v>0.1</v>
      </c>
      <c r="B298" s="304">
        <f t="shared" ca="1" si="123"/>
        <v>23.600000000000044</v>
      </c>
      <c r="D298" s="306">
        <f t="shared" ca="1" si="124"/>
        <v>-0.94211322728134406</v>
      </c>
      <c r="E298" s="307">
        <f t="shared" ca="1" si="125"/>
        <v>-5.1550695327423188</v>
      </c>
      <c r="F298" s="304">
        <f t="shared" ca="1" si="126"/>
        <v>5.2404502879453574</v>
      </c>
      <c r="G298" s="306">
        <f t="shared" ca="1" si="127"/>
        <v>15.705155448415109</v>
      </c>
      <c r="H298" s="307">
        <f t="shared" ca="1" si="128"/>
        <v>-78.57932308140775</v>
      </c>
      <c r="I298" s="304">
        <f t="shared" ca="1" si="129"/>
        <v>80.133400798862539</v>
      </c>
      <c r="J298" s="306">
        <f t="shared" ca="1" si="130"/>
        <v>614.37832605672975</v>
      </c>
      <c r="K298" s="307">
        <f t="shared" ca="1" si="131"/>
        <v>791.89837555038162</v>
      </c>
      <c r="L298" s="304">
        <f t="shared" ca="1" si="116"/>
        <v>1002.2792847942146</v>
      </c>
      <c r="M298" s="306">
        <f t="shared" ca="1" si="132"/>
        <v>-1.3735318134622974</v>
      </c>
      <c r="N298" s="304">
        <f t="shared" ca="1" si="133"/>
        <v>-78.697575938339909</v>
      </c>
      <c r="P298" s="310">
        <f t="shared" ca="1" si="134"/>
        <v>23</v>
      </c>
      <c r="Q298" s="304">
        <f t="shared" ca="1" si="135"/>
        <v>0</v>
      </c>
      <c r="R298" s="306">
        <f t="shared" ca="1" si="136"/>
        <v>0</v>
      </c>
      <c r="S298" s="307">
        <f t="shared" ca="1" si="137"/>
        <v>3.0819999999999994</v>
      </c>
      <c r="T298" s="304">
        <f t="shared" ca="1" si="117"/>
        <v>30.234419999999997</v>
      </c>
      <c r="U298" s="311">
        <f t="shared" ca="1" si="118"/>
        <v>0</v>
      </c>
      <c r="V298" s="306">
        <f t="shared" ca="1" si="119"/>
        <v>1.1316871631894903</v>
      </c>
      <c r="W298" s="304">
        <f t="shared" ca="1" si="120"/>
        <v>14.828482176378074</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4.8657400808163294</v>
      </c>
      <c r="AH298" s="304">
        <f t="shared" ca="1" si="144"/>
        <v>-4.749311001400339</v>
      </c>
    </row>
    <row r="299" spans="1:34" x14ac:dyDescent="0.2">
      <c r="A299" s="347">
        <f t="shared" ca="1" si="122"/>
        <v>0.1</v>
      </c>
      <c r="B299" s="304">
        <f t="shared" ca="1" si="123"/>
        <v>23.700000000000045</v>
      </c>
      <c r="D299" s="306">
        <f t="shared" ca="1" si="124"/>
        <v>-0.94295882690571675</v>
      </c>
      <c r="E299" s="307">
        <f t="shared" ca="1" si="125"/>
        <v>-5.0919909006779642</v>
      </c>
      <c r="F299" s="304">
        <f t="shared" ca="1" si="126"/>
        <v>5.178565697355455</v>
      </c>
      <c r="G299" s="306">
        <f t="shared" ca="1" si="127"/>
        <v>15.610859565724537</v>
      </c>
      <c r="H299" s="307">
        <f t="shared" ca="1" si="128"/>
        <v>-79.088522171475546</v>
      </c>
      <c r="I299" s="304">
        <f t="shared" ca="1" si="129"/>
        <v>80.614473115246199</v>
      </c>
      <c r="J299" s="306">
        <f t="shared" ca="1" si="130"/>
        <v>615.94412680743676</v>
      </c>
      <c r="K299" s="307">
        <f t="shared" ca="1" si="131"/>
        <v>784.01498328773744</v>
      </c>
      <c r="L299" s="304">
        <f t="shared" ca="1" si="116"/>
        <v>997.02891701707779</v>
      </c>
      <c r="M299" s="306">
        <f t="shared" ca="1" si="132"/>
        <v>-1.3759167952355367</v>
      </c>
      <c r="N299" s="304">
        <f t="shared" ca="1" si="133"/>
        <v>-78.834225328162148</v>
      </c>
      <c r="P299" s="310">
        <f t="shared" ca="1" si="134"/>
        <v>23</v>
      </c>
      <c r="Q299" s="304">
        <f t="shared" ca="1" si="135"/>
        <v>0</v>
      </c>
      <c r="R299" s="306">
        <f t="shared" ca="1" si="136"/>
        <v>0</v>
      </c>
      <c r="S299" s="307">
        <f t="shared" ca="1" si="137"/>
        <v>3.0819999999999994</v>
      </c>
      <c r="T299" s="304">
        <f t="shared" ca="1" si="117"/>
        <v>30.234419999999997</v>
      </c>
      <c r="U299" s="311">
        <f t="shared" ca="1" si="118"/>
        <v>0</v>
      </c>
      <c r="V299" s="306">
        <f t="shared" ca="1" si="119"/>
        <v>1.1325810563743588</v>
      </c>
      <c r="W299" s="304">
        <f t="shared" ca="1" si="120"/>
        <v>15.018912749362174</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4.8084304336603436</v>
      </c>
      <c r="AH299" s="304">
        <f t="shared" ca="1" si="144"/>
        <v>-4.8113180325691358</v>
      </c>
    </row>
    <row r="300" spans="1:34" x14ac:dyDescent="0.2">
      <c r="A300" s="347">
        <f t="shared" ca="1" si="122"/>
        <v>0.1</v>
      </c>
      <c r="B300" s="304">
        <f t="shared" ca="1" si="123"/>
        <v>23.800000000000047</v>
      </c>
      <c r="D300" s="306">
        <f t="shared" ca="1" si="124"/>
        <v>-0.94366893146699149</v>
      </c>
      <c r="E300" s="307">
        <f t="shared" ca="1" si="125"/>
        <v>-5.0291369799568173</v>
      </c>
      <c r="F300" s="304">
        <f t="shared" ca="1" si="126"/>
        <v>5.1169062738519289</v>
      </c>
      <c r="G300" s="306">
        <f t="shared" ca="1" si="127"/>
        <v>15.516492672577838</v>
      </c>
      <c r="H300" s="307">
        <f t="shared" ca="1" si="128"/>
        <v>-79.591435869471226</v>
      </c>
      <c r="I300" s="304">
        <f t="shared" ca="1" si="129"/>
        <v>81.089815689902224</v>
      </c>
      <c r="J300" s="306">
        <f t="shared" ca="1" si="130"/>
        <v>617.50049441935187</v>
      </c>
      <c r="K300" s="307">
        <f t="shared" ca="1" si="131"/>
        <v>776.08098538569016</v>
      </c>
      <c r="L300" s="304">
        <f t="shared" ca="1" si="116"/>
        <v>991.77041520977423</v>
      </c>
      <c r="M300" s="306">
        <f t="shared" ca="1" si="132"/>
        <v>-1.3782594963726229</v>
      </c>
      <c r="N300" s="304">
        <f t="shared" ca="1" si="133"/>
        <v>-78.968452215977692</v>
      </c>
      <c r="P300" s="310">
        <f t="shared" ca="1" si="134"/>
        <v>23</v>
      </c>
      <c r="Q300" s="304">
        <f t="shared" ca="1" si="135"/>
        <v>0</v>
      </c>
      <c r="R300" s="306">
        <f t="shared" ca="1" si="136"/>
        <v>0</v>
      </c>
      <c r="S300" s="307">
        <f t="shared" ca="1" si="137"/>
        <v>3.0819999999999994</v>
      </c>
      <c r="T300" s="304">
        <f t="shared" ca="1" si="117"/>
        <v>30.234419999999997</v>
      </c>
      <c r="U300" s="311">
        <f t="shared" ca="1" si="118"/>
        <v>0</v>
      </c>
      <c r="V300" s="306">
        <f t="shared" ca="1" si="119"/>
        <v>1.1334813726163069</v>
      </c>
      <c r="W300" s="304">
        <f t="shared" ca="1" si="120"/>
        <v>15.208632835578468</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4.7512005422336019</v>
      </c>
      <c r="AH300" s="304">
        <f t="shared" ca="1" si="144"/>
        <v>-4.8731060186119981</v>
      </c>
    </row>
    <row r="301" spans="1:34" x14ac:dyDescent="0.2">
      <c r="A301" s="347">
        <f t="shared" ca="1" si="122"/>
        <v>0.1</v>
      </c>
      <c r="B301" s="304">
        <f t="shared" ca="1" si="123"/>
        <v>23.900000000000048</v>
      </c>
      <c r="D301" s="306">
        <f t="shared" ca="1" si="124"/>
        <v>-0.94424520549683044</v>
      </c>
      <c r="E301" s="307">
        <f t="shared" ca="1" si="125"/>
        <v>-4.9665193691500029</v>
      </c>
      <c r="F301" s="304">
        <f t="shared" ca="1" si="126"/>
        <v>5.0554835230911292</v>
      </c>
      <c r="G301" s="306">
        <f t="shared" ca="1" si="127"/>
        <v>15.422068152028155</v>
      </c>
      <c r="H301" s="307">
        <f t="shared" ca="1" si="128"/>
        <v>-80.088087806386227</v>
      </c>
      <c r="I301" s="304">
        <f t="shared" ca="1" si="129"/>
        <v>81.559438414994204</v>
      </c>
      <c r="J301" s="306">
        <f t="shared" ca="1" si="130"/>
        <v>619.0474224605822</v>
      </c>
      <c r="K301" s="307">
        <f t="shared" ca="1" si="131"/>
        <v>768.09700920189732</v>
      </c>
      <c r="L301" s="304">
        <f t="shared" ca="1" si="116"/>
        <v>986.5053100718668</v>
      </c>
      <c r="M301" s="306">
        <f t="shared" ca="1" si="132"/>
        <v>-1.3805610569571722</v>
      </c>
      <c r="N301" s="304">
        <f t="shared" ca="1" si="133"/>
        <v>-79.100321923766032</v>
      </c>
      <c r="P301" s="310">
        <f t="shared" ca="1" si="134"/>
        <v>23</v>
      </c>
      <c r="Q301" s="304">
        <f t="shared" ca="1" si="135"/>
        <v>0</v>
      </c>
      <c r="R301" s="306">
        <f t="shared" ca="1" si="136"/>
        <v>0</v>
      </c>
      <c r="S301" s="307">
        <f t="shared" ca="1" si="137"/>
        <v>3.0819999999999994</v>
      </c>
      <c r="T301" s="304">
        <f t="shared" ca="1" si="117"/>
        <v>30.234419999999997</v>
      </c>
      <c r="U301" s="311">
        <f t="shared" ca="1" si="118"/>
        <v>0</v>
      </c>
      <c r="V301" s="306">
        <f t="shared" ca="1" si="119"/>
        <v>1.1343880545862799</v>
      </c>
      <c r="W301" s="304">
        <f t="shared" ca="1" si="120"/>
        <v>15.397608016979147</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4.6940670762849015</v>
      </c>
      <c r="AH301" s="304">
        <f t="shared" ca="1" si="144"/>
        <v>-4.9346634768262403</v>
      </c>
    </row>
    <row r="302" spans="1:34" x14ac:dyDescent="0.2">
      <c r="A302" s="347">
        <f t="shared" ca="1" si="122"/>
        <v>0.1</v>
      </c>
      <c r="B302" s="304">
        <f t="shared" ca="1" si="123"/>
        <v>24.00000000000005</v>
      </c>
      <c r="D302" s="306">
        <f t="shared" ca="1" si="124"/>
        <v>-0.94468934337004906</v>
      </c>
      <c r="E302" s="307">
        <f t="shared" ca="1" si="125"/>
        <v>-4.9041493491177439</v>
      </c>
      <c r="F302" s="304">
        <f t="shared" ca="1" si="126"/>
        <v>4.9943086402352961</v>
      </c>
      <c r="G302" s="306">
        <f t="shared" ca="1" si="127"/>
        <v>15.32759921769115</v>
      </c>
      <c r="H302" s="307">
        <f t="shared" ca="1" si="128"/>
        <v>-80.578502741297996</v>
      </c>
      <c r="I302" s="304">
        <f t="shared" ca="1" si="129"/>
        <v>82.023352783262496</v>
      </c>
      <c r="J302" s="306">
        <f t="shared" ca="1" si="130"/>
        <v>620.58490582906813</v>
      </c>
      <c r="K302" s="307">
        <f t="shared" ca="1" si="131"/>
        <v>760.06367967451308</v>
      </c>
      <c r="L302" s="304">
        <f t="shared" ca="1" si="116"/>
        <v>981.23515148165893</v>
      </c>
      <c r="M302" s="306">
        <f t="shared" ca="1" si="132"/>
        <v>-1.3828225760119466</v>
      </c>
      <c r="N302" s="304">
        <f t="shared" ca="1" si="133"/>
        <v>-79.22989742089301</v>
      </c>
      <c r="P302" s="310">
        <f t="shared" ca="1" si="134"/>
        <v>23</v>
      </c>
      <c r="Q302" s="304">
        <f t="shared" ca="1" si="135"/>
        <v>0</v>
      </c>
      <c r="R302" s="306">
        <f t="shared" ca="1" si="136"/>
        <v>0</v>
      </c>
      <c r="S302" s="307">
        <f t="shared" ca="1" si="137"/>
        <v>3.0819999999999994</v>
      </c>
      <c r="T302" s="304">
        <f t="shared" ca="1" si="117"/>
        <v>30.234419999999997</v>
      </c>
      <c r="U302" s="311">
        <f t="shared" ca="1" si="118"/>
        <v>0</v>
      </c>
      <c r="V302" s="306">
        <f t="shared" ca="1" si="119"/>
        <v>1.1353010451251297</v>
      </c>
      <c r="W302" s="304">
        <f t="shared" ca="1" si="120"/>
        <v>15.585804845533639</v>
      </c>
      <c r="Y302" s="314" t="str">
        <f t="shared" ca="1" si="138"/>
        <v/>
      </c>
      <c r="Z302" s="315" t="str">
        <f t="shared" ca="1" si="139"/>
        <v/>
      </c>
      <c r="AA302" s="316" t="str">
        <f t="shared" ca="1" si="140"/>
        <v/>
      </c>
      <c r="AC302" s="310">
        <f t="shared" ca="1" si="141"/>
        <v>24.00000000000005</v>
      </c>
      <c r="AD302" s="323">
        <f t="shared" ca="1" si="142"/>
        <v>620.58490582906813</v>
      </c>
      <c r="AE302" s="324" t="e">
        <f t="shared" ca="1" si="121"/>
        <v>#N/A</v>
      </c>
      <c r="AG302" s="306">
        <f t="shared" ca="1" si="143"/>
        <v>4.6370461543332224</v>
      </c>
      <c r="AH302" s="304">
        <f t="shared" ca="1" si="144"/>
        <v>-4.9959792397725993</v>
      </c>
    </row>
    <row r="303" spans="1:34" x14ac:dyDescent="0.2">
      <c r="A303" s="347">
        <f t="shared" ca="1" si="122"/>
        <v>0.1</v>
      </c>
      <c r="B303" s="304">
        <f t="shared" ca="1" si="123"/>
        <v>24.100000000000051</v>
      </c>
      <c r="D303" s="306">
        <f t="shared" ca="1" si="124"/>
        <v>-0.94500306733431794</v>
      </c>
      <c r="E303" s="307">
        <f t="shared" ca="1" si="125"/>
        <v>-4.8420378834120106</v>
      </c>
      <c r="F303" s="304">
        <f t="shared" ca="1" si="126"/>
        <v>4.9333925103997487</v>
      </c>
      <c r="G303" s="306">
        <f t="shared" ca="1" si="127"/>
        <v>15.233098910957718</v>
      </c>
      <c r="H303" s="307">
        <f t="shared" ca="1" si="128"/>
        <v>-81.0627065296392</v>
      </c>
      <c r="I303" s="304">
        <f t="shared" ca="1" si="129"/>
        <v>82.481571834813082</v>
      </c>
      <c r="J303" s="306">
        <f t="shared" ca="1" si="130"/>
        <v>622.11294073550062</v>
      </c>
      <c r="K303" s="307">
        <f t="shared" ca="1" si="131"/>
        <v>751.98161921096619</v>
      </c>
      <c r="L303" s="304">
        <f t="shared" ca="1" si="116"/>
        <v>975.9615088013046</v>
      </c>
      <c r="M303" s="306">
        <f t="shared" ca="1" si="132"/>
        <v>-1.3850451132942621</v>
      </c>
      <c r="N303" s="304">
        <f t="shared" ca="1" si="133"/>
        <v>-79.357239426980158</v>
      </c>
      <c r="P303" s="310">
        <f t="shared" ca="1" si="134"/>
        <v>23</v>
      </c>
      <c r="Q303" s="304">
        <f t="shared" ca="1" si="135"/>
        <v>0</v>
      </c>
      <c r="R303" s="306">
        <f t="shared" ca="1" si="136"/>
        <v>0</v>
      </c>
      <c r="S303" s="307">
        <f t="shared" ca="1" si="137"/>
        <v>3.0819999999999994</v>
      </c>
      <c r="T303" s="304">
        <f t="shared" ca="1" si="117"/>
        <v>30.234419999999997</v>
      </c>
      <c r="U303" s="311">
        <f t="shared" ca="1" si="118"/>
        <v>0</v>
      </c>
      <c r="V303" s="306">
        <f t="shared" ca="1" si="119"/>
        <v>1.1362202872538536</v>
      </c>
      <c r="W303" s="304">
        <f t="shared" ca="1" si="120"/>
        <v>15.773190840853887</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4.5801533568017554</v>
      </c>
      <c r="AH303" s="304">
        <f t="shared" ca="1" si="144"/>
        <v>-5.0570424547480997</v>
      </c>
    </row>
    <row r="304" spans="1:34" x14ac:dyDescent="0.2">
      <c r="A304" s="347">
        <f t="shared" ca="1" si="122"/>
        <v>0.1</v>
      </c>
      <c r="B304" s="304">
        <f t="shared" ca="1" si="123"/>
        <v>24.200000000000053</v>
      </c>
      <c r="D304" s="306">
        <f t="shared" ca="1" si="124"/>
        <v>-0.94518812558421772</v>
      </c>
      <c r="E304" s="307">
        <f t="shared" ca="1" si="125"/>
        <v>-4.7801956189348926</v>
      </c>
      <c r="F304" s="304">
        <f t="shared" ca="1" si="126"/>
        <v>4.8727457093541977</v>
      </c>
      <c r="G304" s="306">
        <f t="shared" ca="1" si="127"/>
        <v>15.138580098399297</v>
      </c>
      <c r="H304" s="307">
        <f t="shared" ca="1" si="128"/>
        <v>-81.54072609153269</v>
      </c>
      <c r="I304" s="304">
        <f t="shared" ca="1" si="129"/>
        <v>82.934110105131126</v>
      </c>
      <c r="J304" s="306">
        <f t="shared" ca="1" si="130"/>
        <v>623.63152468596843</v>
      </c>
      <c r="K304" s="307">
        <f t="shared" ca="1" si="131"/>
        <v>743.85144757990759</v>
      </c>
      <c r="L304" s="304">
        <f t="shared" ca="1" si="116"/>
        <v>970.68597118165337</v>
      </c>
      <c r="M304" s="306">
        <f t="shared" ca="1" si="132"/>
        <v>-1.3872296910001141</v>
      </c>
      <c r="N304" s="304">
        <f t="shared" ca="1" si="133"/>
        <v>-79.48240650954385</v>
      </c>
      <c r="P304" s="310">
        <f t="shared" ca="1" si="134"/>
        <v>23</v>
      </c>
      <c r="Q304" s="304">
        <f t="shared" ca="1" si="135"/>
        <v>0</v>
      </c>
      <c r="R304" s="306">
        <f t="shared" ca="1" si="136"/>
        <v>0</v>
      </c>
      <c r="S304" s="307">
        <f t="shared" ca="1" si="137"/>
        <v>3.0819999999999994</v>
      </c>
      <c r="T304" s="304">
        <f t="shared" ca="1" si="117"/>
        <v>30.234419999999997</v>
      </c>
      <c r="U304" s="311">
        <f t="shared" ca="1" si="118"/>
        <v>0</v>
      </c>
      <c r="V304" s="306">
        <f t="shared" ca="1" si="119"/>
        <v>1.1371457241835681</v>
      </c>
      <c r="W304" s="304">
        <f t="shared" ca="1" si="120"/>
        <v>15.95973448709387</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4.5234037386278994</v>
      </c>
      <c r="AH304" s="304">
        <f t="shared" ca="1" si="144"/>
        <v>-5.1178425830155385</v>
      </c>
    </row>
    <row r="305" spans="1:34" x14ac:dyDescent="0.2">
      <c r="A305" s="347">
        <f t="shared" ca="1" si="122"/>
        <v>0.1</v>
      </c>
      <c r="B305" s="304">
        <f t="shared" ca="1" si="123"/>
        <v>24.300000000000054</v>
      </c>
      <c r="D305" s="306">
        <f t="shared" ca="1" si="124"/>
        <v>-0.94524629037944508</v>
      </c>
      <c r="E305" s="307">
        <f t="shared" ca="1" si="125"/>
        <v>-4.7186328868440262</v>
      </c>
      <c r="F305" s="304">
        <f t="shared" ca="1" si="126"/>
        <v>4.8123785044697067</v>
      </c>
      <c r="G305" s="306">
        <f t="shared" ca="1" si="127"/>
        <v>15.044055469361352</v>
      </c>
      <c r="H305" s="307">
        <f t="shared" ca="1" si="128"/>
        <v>-82.012589380217094</v>
      </c>
      <c r="I305" s="304">
        <f t="shared" ca="1" si="129"/>
        <v>83.380983574273813</v>
      </c>
      <c r="J305" s="306">
        <f t="shared" ca="1" si="130"/>
        <v>625.14065646435643</v>
      </c>
      <c r="K305" s="307">
        <f t="shared" ca="1" si="131"/>
        <v>735.67378180632011</v>
      </c>
      <c r="L305" s="304">
        <f t="shared" ca="1" si="116"/>
        <v>965.41014786561038</v>
      </c>
      <c r="M305" s="306">
        <f t="shared" ca="1" si="132"/>
        <v>-1.3893772953822709</v>
      </c>
      <c r="N305" s="304">
        <f t="shared" ca="1" si="133"/>
        <v>-79.605455176705249</v>
      </c>
      <c r="P305" s="310">
        <f t="shared" ca="1" si="134"/>
        <v>23</v>
      </c>
      <c r="Q305" s="304">
        <f t="shared" ca="1" si="135"/>
        <v>0</v>
      </c>
      <c r="R305" s="306">
        <f t="shared" ca="1" si="136"/>
        <v>0</v>
      </c>
      <c r="S305" s="307">
        <f t="shared" ca="1" si="137"/>
        <v>3.0819999999999994</v>
      </c>
      <c r="T305" s="304">
        <f t="shared" ca="1" si="117"/>
        <v>30.234419999999997</v>
      </c>
      <c r="U305" s="311">
        <f t="shared" ca="1" si="118"/>
        <v>0</v>
      </c>
      <c r="V305" s="306">
        <f t="shared" ca="1" si="119"/>
        <v>1.138077299325237</v>
      </c>
      <c r="W305" s="304">
        <f t="shared" ca="1" si="120"/>
        <v>16.145405229148597</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4.4668118413933904</v>
      </c>
      <c r="AH305" s="304">
        <f t="shared" ca="1" si="144"/>
        <v>-5.1783693987974928</v>
      </c>
    </row>
    <row r="306" spans="1:34" x14ac:dyDescent="0.2">
      <c r="A306" s="347">
        <f t="shared" ca="1" si="122"/>
        <v>0.1</v>
      </c>
      <c r="B306" s="304">
        <f t="shared" ca="1" si="123"/>
        <v>24.400000000000055</v>
      </c>
      <c r="D306" s="306">
        <f t="shared" ca="1" si="124"/>
        <v>-0.94517935620697013</v>
      </c>
      <c r="E306" s="307">
        <f t="shared" ca="1" si="125"/>
        <v>-4.6573597036962466</v>
      </c>
      <c r="F306" s="304">
        <f t="shared" ca="1" si="126"/>
        <v>4.7523008559026874</v>
      </c>
      <c r="G306" s="306">
        <f t="shared" ca="1" si="127"/>
        <v>14.949537533740655</v>
      </c>
      <c r="H306" s="307">
        <f t="shared" ca="1" si="128"/>
        <v>-82.478325350586715</v>
      </c>
      <c r="I306" s="304">
        <f t="shared" ca="1" si="129"/>
        <v>83.822209617200826</v>
      </c>
      <c r="J306" s="306">
        <f t="shared" ca="1" si="130"/>
        <v>626.64033611451157</v>
      </c>
      <c r="K306" s="307">
        <f t="shared" ca="1" si="131"/>
        <v>727.44923606977989</v>
      </c>
      <c r="L306" s="304">
        <f t="shared" ca="1" si="116"/>
        <v>960.13566848868516</v>
      </c>
      <c r="M306" s="306">
        <f t="shared" ca="1" si="132"/>
        <v>-1.3914888782872452</v>
      </c>
      <c r="N306" s="304">
        <f t="shared" ca="1" si="133"/>
        <v>-79.72643996525224</v>
      </c>
      <c r="P306" s="310">
        <f t="shared" ca="1" si="134"/>
        <v>23</v>
      </c>
      <c r="Q306" s="304">
        <f t="shared" ca="1" si="135"/>
        <v>0</v>
      </c>
      <c r="R306" s="306">
        <f t="shared" ca="1" si="136"/>
        <v>0</v>
      </c>
      <c r="S306" s="307">
        <f t="shared" ca="1" si="137"/>
        <v>3.0819999999999994</v>
      </c>
      <c r="T306" s="304">
        <f t="shared" ca="1" si="117"/>
        <v>30.234419999999997</v>
      </c>
      <c r="U306" s="311">
        <f t="shared" ca="1" si="118"/>
        <v>0</v>
      </c>
      <c r="V306" s="306">
        <f t="shared" ca="1" si="119"/>
        <v>1.1390149562991332</v>
      </c>
      <c r="W306" s="304">
        <f t="shared" ca="1" si="120"/>
        <v>16.330173468177179</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4.4103917050146135</v>
      </c>
      <c r="AH306" s="304">
        <f t="shared" ca="1" si="144"/>
        <v>-5.2386129880430241</v>
      </c>
    </row>
    <row r="307" spans="1:34" x14ac:dyDescent="0.2">
      <c r="A307" s="347">
        <f t="shared" ca="1" si="122"/>
        <v>0.1</v>
      </c>
      <c r="B307" s="304">
        <f t="shared" ca="1" si="123"/>
        <v>24.500000000000057</v>
      </c>
      <c r="D307" s="306">
        <f t="shared" ca="1" si="124"/>
        <v>-0.94498913798696582</v>
      </c>
      <c r="E307" s="307">
        <f t="shared" ca="1" si="125"/>
        <v>-4.596385772820816</v>
      </c>
      <c r="F307" s="304">
        <f t="shared" ca="1" si="126"/>
        <v>4.6925224180075</v>
      </c>
      <c r="G307" s="306">
        <f t="shared" ca="1" si="127"/>
        <v>14.855038619941958</v>
      </c>
      <c r="H307" s="307">
        <f t="shared" ca="1" si="128"/>
        <v>-82.937963927868793</v>
      </c>
      <c r="I307" s="304">
        <f t="shared" ca="1" si="129"/>
        <v>84.257806955204046</v>
      </c>
      <c r="J307" s="306">
        <f t="shared" ca="1" si="130"/>
        <v>628.13056492219573</v>
      </c>
      <c r="K307" s="307">
        <f t="shared" ca="1" si="131"/>
        <v>719.17842160585712</v>
      </c>
      <c r="L307" s="304">
        <f t="shared" ca="1" si="116"/>
        <v>954.86418337529483</v>
      </c>
      <c r="M307" s="306">
        <f t="shared" ca="1" si="132"/>
        <v>-1.3935653586157493</v>
      </c>
      <c r="N307" s="304">
        <f t="shared" ca="1" si="133"/>
        <v>-79.845413524317465</v>
      </c>
      <c r="P307" s="310">
        <f t="shared" ca="1" si="134"/>
        <v>23</v>
      </c>
      <c r="Q307" s="304">
        <f t="shared" ca="1" si="135"/>
        <v>0</v>
      </c>
      <c r="R307" s="306">
        <f t="shared" ca="1" si="136"/>
        <v>0</v>
      </c>
      <c r="S307" s="307">
        <f t="shared" ca="1" si="137"/>
        <v>3.0819999999999994</v>
      </c>
      <c r="T307" s="304">
        <f t="shared" ca="1" si="117"/>
        <v>30.234419999999997</v>
      </c>
      <c r="U307" s="311">
        <f t="shared" ca="1" si="118"/>
        <v>0</v>
      </c>
      <c r="V307" s="306">
        <f t="shared" ca="1" si="119"/>
        <v>1.1399586389440539</v>
      </c>
      <c r="W307" s="304">
        <f t="shared" ca="1" si="120"/>
        <v>16.514010556475348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4.3541568790297642</v>
      </c>
      <c r="AH307" s="304">
        <f t="shared" ca="1" si="144"/>
        <v>-5.2985637469750753</v>
      </c>
    </row>
    <row r="308" spans="1:34" x14ac:dyDescent="0.2">
      <c r="A308" s="347">
        <f t="shared" ca="1" si="122"/>
        <v>0.1</v>
      </c>
      <c r="B308" s="304">
        <f t="shared" ca="1" si="123"/>
        <v>24.600000000000058</v>
      </c>
      <c r="D308" s="306">
        <f t="shared" ca="1" si="124"/>
        <v>-0.94467746932232322</v>
      </c>
      <c r="E308" s="307">
        <f t="shared" ca="1" si="125"/>
        <v>-4.5357204859133944</v>
      </c>
      <c r="F308" s="304">
        <f t="shared" ca="1" si="126"/>
        <v>4.6330525409690386</v>
      </c>
      <c r="G308" s="306">
        <f t="shared" ca="1" si="127"/>
        <v>14.760570873009726</v>
      </c>
      <c r="H308" s="307">
        <f t="shared" ca="1" si="128"/>
        <v>-83.391535976460133</v>
      </c>
      <c r="I308" s="304">
        <f t="shared" ca="1" si="129"/>
        <v>84.687795608401501</v>
      </c>
      <c r="J308" s="306">
        <f t="shared" ca="1" si="130"/>
        <v>629.61134539684326</v>
      </c>
      <c r="K308" s="307">
        <f t="shared" ca="1" si="131"/>
        <v>710.86194661064064</v>
      </c>
      <c r="L308" s="304">
        <f t="shared" ca="1" si="116"/>
        <v>949.59736382926644</v>
      </c>
      <c r="M308" s="306">
        <f t="shared" ca="1" si="132"/>
        <v>-1.3956076237109512</v>
      </c>
      <c r="N308" s="304">
        <f t="shared" ca="1" si="133"/>
        <v>-79.962426694919415</v>
      </c>
      <c r="P308" s="310">
        <f t="shared" ca="1" si="134"/>
        <v>23</v>
      </c>
      <c r="Q308" s="304">
        <f t="shared" ca="1" si="135"/>
        <v>0</v>
      </c>
      <c r="R308" s="306">
        <f t="shared" ca="1" si="136"/>
        <v>0</v>
      </c>
      <c r="S308" s="307">
        <f t="shared" ca="1" si="137"/>
        <v>3.0819999999999994</v>
      </c>
      <c r="T308" s="304">
        <f t="shared" ca="1" si="117"/>
        <v>30.234419999999997</v>
      </c>
      <c r="U308" s="311">
        <f t="shared" ca="1" si="118"/>
        <v>0</v>
      </c>
      <c r="V308" s="306">
        <f t="shared" ca="1" si="119"/>
        <v>1.1409082913262776</v>
      </c>
      <c r="W308" s="304">
        <f t="shared" ca="1" si="120"/>
        <v>16.696888791722344</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4.2981204335159919</v>
      </c>
      <c r="AH308" s="304">
        <f t="shared" ca="1" si="144"/>
        <v>-5.3582123804267852</v>
      </c>
    </row>
    <row r="309" spans="1:34" x14ac:dyDescent="0.2">
      <c r="A309" s="347">
        <f t="shared" ca="1" si="122"/>
        <v>0.1</v>
      </c>
      <c r="B309" s="304">
        <f t="shared" ca="1" si="123"/>
        <v>24.70000000000006</v>
      </c>
      <c r="D309" s="306">
        <f t="shared" ca="1" si="124"/>
        <v>-0.94424620079155452</v>
      </c>
      <c r="E309" s="307">
        <f t="shared" ca="1" si="125"/>
        <v>-4.4753729248421008</v>
      </c>
      <c r="F309" s="304">
        <f t="shared" ca="1" si="126"/>
        <v>4.5739002726468607</v>
      </c>
      <c r="G309" s="306">
        <f t="shared" ca="1" si="127"/>
        <v>14.66614625293057</v>
      </c>
      <c r="H309" s="307">
        <f t="shared" ca="1" si="128"/>
        <v>-83.839073268944347</v>
      </c>
      <c r="I309" s="304">
        <f t="shared" ca="1" si="129"/>
        <v>85.112196849263427</v>
      </c>
      <c r="J309" s="306">
        <f t="shared" ca="1" si="130"/>
        <v>631.08268125314032</v>
      </c>
      <c r="K309" s="307">
        <f t="shared" ca="1" si="131"/>
        <v>702.50041614837039</v>
      </c>
      <c r="L309" s="304">
        <f t="shared" ca="1" si="116"/>
        <v>944.3369024168685</v>
      </c>
      <c r="M309" s="306">
        <f t="shared" ca="1" si="132"/>
        <v>-1.3976165306785726</v>
      </c>
      <c r="N309" s="304">
        <f t="shared" ca="1" si="133"/>
        <v>-80.077528585598557</v>
      </c>
      <c r="P309" s="310">
        <f t="shared" ca="1" si="134"/>
        <v>23</v>
      </c>
      <c r="Q309" s="304">
        <f t="shared" ca="1" si="135"/>
        <v>0</v>
      </c>
      <c r="R309" s="306">
        <f t="shared" ca="1" si="136"/>
        <v>0</v>
      </c>
      <c r="S309" s="307">
        <f t="shared" ca="1" si="137"/>
        <v>3.0819999999999994</v>
      </c>
      <c r="T309" s="304">
        <f t="shared" ca="1" si="117"/>
        <v>30.234419999999997</v>
      </c>
      <c r="U309" s="311">
        <f t="shared" ca="1" si="118"/>
        <v>0</v>
      </c>
      <c r="V309" s="306">
        <f t="shared" ca="1" si="119"/>
        <v>1.1418638577482654</v>
      </c>
      <c r="W309" s="304">
        <f t="shared" ca="1" si="120"/>
        <v>16.878781410627305</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4.2422949696668004</v>
      </c>
      <c r="AH309" s="304">
        <f t="shared" ca="1" si="144"/>
        <v>-5.4175498999748042</v>
      </c>
    </row>
    <row r="310" spans="1:34" x14ac:dyDescent="0.2">
      <c r="A310" s="347">
        <f t="shared" ca="1" si="122"/>
        <v>0.1</v>
      </c>
      <c r="B310" s="304">
        <f t="shared" ca="1" si="123"/>
        <v>24.800000000000061</v>
      </c>
      <c r="D310" s="306">
        <f t="shared" ca="1" si="124"/>
        <v>-0.94369719828491028</v>
      </c>
      <c r="E310" s="307">
        <f t="shared" ca="1" si="125"/>
        <v>-4.41535186365698</v>
      </c>
      <c r="F310" s="304">
        <f t="shared" ca="1" si="126"/>
        <v>4.5150743606224202</v>
      </c>
      <c r="G310" s="306">
        <f t="shared" ca="1" si="127"/>
        <v>14.57177653310208</v>
      </c>
      <c r="H310" s="307">
        <f t="shared" ca="1" si="128"/>
        <v>-84.280608455310045</v>
      </c>
      <c r="I310" s="304">
        <f t="shared" ca="1" si="129"/>
        <v>85.531033157140939</v>
      </c>
      <c r="J310" s="306">
        <f t="shared" ca="1" si="130"/>
        <v>632.54457739244197</v>
      </c>
      <c r="K310" s="307">
        <f t="shared" ca="1" si="131"/>
        <v>694.09443206215769</v>
      </c>
      <c r="L310" s="304">
        <f t="shared" ca="1" si="116"/>
        <v>939.08451324056682</v>
      </c>
      <c r="M310" s="306">
        <f t="shared" ca="1" si="132"/>
        <v>-1.3995929076426279</v>
      </c>
      <c r="N310" s="304">
        <f t="shared" ca="1" si="133"/>
        <v>-80.190766644365794</v>
      </c>
      <c r="P310" s="310">
        <f t="shared" ca="1" si="134"/>
        <v>23</v>
      </c>
      <c r="Q310" s="304">
        <f t="shared" ca="1" si="135"/>
        <v>0</v>
      </c>
      <c r="R310" s="306">
        <f t="shared" ca="1" si="136"/>
        <v>0</v>
      </c>
      <c r="S310" s="307">
        <f t="shared" ca="1" si="137"/>
        <v>3.0819999999999994</v>
      </c>
      <c r="T310" s="304">
        <f t="shared" ca="1" si="117"/>
        <v>30.234419999999997</v>
      </c>
      <c r="U310" s="311">
        <f t="shared" ca="1" si="118"/>
        <v>0</v>
      </c>
      <c r="V310" s="306">
        <f t="shared" ca="1" si="119"/>
        <v>1.1428252827571144</v>
      </c>
      <c r="W310" s="304">
        <f t="shared" ca="1" si="120"/>
        <v>17.059662582000428</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4.1866926300570988</v>
      </c>
      <c r="AH310" s="304">
        <f t="shared" ca="1" si="144"/>
        <v>-5.476567621877777</v>
      </c>
    </row>
    <row r="311" spans="1:34" x14ac:dyDescent="0.2">
      <c r="A311" s="347">
        <f t="shared" ca="1" si="122"/>
        <v>0.1</v>
      </c>
      <c r="B311" s="304">
        <f t="shared" ca="1" si="123"/>
        <v>24.900000000000063</v>
      </c>
      <c r="D311" s="306">
        <f t="shared" ca="1" si="124"/>
        <v>-0.94303234138349912</v>
      </c>
      <c r="E311" s="307">
        <f t="shared" ca="1" si="125"/>
        <v>-4.3556657707941673</v>
      </c>
      <c r="F311" s="304">
        <f t="shared" ca="1" si="126"/>
        <v>4.4565832544409165</v>
      </c>
      <c r="G311" s="306">
        <f t="shared" ca="1" si="127"/>
        <v>14.47747329896373</v>
      </c>
      <c r="H311" s="307">
        <f t="shared" ca="1" si="128"/>
        <v>-84.716175032389458</v>
      </c>
      <c r="I311" s="304">
        <f t="shared" ca="1" si="129"/>
        <v>85.944328173769875</v>
      </c>
      <c r="J311" s="306">
        <f t="shared" ca="1" si="130"/>
        <v>633.99703988404531</v>
      </c>
      <c r="K311" s="307">
        <f t="shared" ca="1" si="131"/>
        <v>685.64459288777277</v>
      </c>
      <c r="L311" s="304">
        <f t="shared" ca="1" si="116"/>
        <v>933.84193220157522</v>
      </c>
      <c r="M311" s="306">
        <f t="shared" ca="1" si="132"/>
        <v>-1.4015375549403595</v>
      </c>
      <c r="N311" s="304">
        <f t="shared" ca="1" si="133"/>
        <v>-80.302186727167339</v>
      </c>
      <c r="P311" s="310">
        <f t="shared" ca="1" si="134"/>
        <v>23</v>
      </c>
      <c r="Q311" s="304">
        <f t="shared" ca="1" si="135"/>
        <v>0</v>
      </c>
      <c r="R311" s="306">
        <f t="shared" ca="1" si="136"/>
        <v>0</v>
      </c>
      <c r="S311" s="307">
        <f t="shared" ca="1" si="137"/>
        <v>3.0819999999999994</v>
      </c>
      <c r="T311" s="304">
        <f t="shared" ca="1" si="117"/>
        <v>30.234419999999997</v>
      </c>
      <c r="U311" s="311">
        <f t="shared" ca="1" si="118"/>
        <v>0</v>
      </c>
      <c r="V311" s="306">
        <f t="shared" ca="1" si="119"/>
        <v>1.1437925111527534</v>
      </c>
      <c r="W311" s="304">
        <f t="shared" ca="1" si="120"/>
        <v>17.239507399273538</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4.131325108620759</v>
      </c>
      <c r="AH311" s="304">
        <f t="shared" ca="1" si="144"/>
        <v>-5.5352571648281739</v>
      </c>
    </row>
    <row r="312" spans="1:34" x14ac:dyDescent="0.2">
      <c r="A312" s="347">
        <f t="shared" ca="1" si="122"/>
        <v>0.1</v>
      </c>
      <c r="B312" s="304">
        <f t="shared" ca="1" si="123"/>
        <v>25.000000000000064</v>
      </c>
      <c r="D312" s="306">
        <f t="shared" ca="1" si="124"/>
        <v>-0.9422535217812098</v>
      </c>
      <c r="E312" s="307">
        <f t="shared" ca="1" si="125"/>
        <v>-4.2963228114662764</v>
      </c>
      <c r="F312" s="304">
        <f t="shared" ca="1" si="126"/>
        <v>4.3984351080395152</v>
      </c>
      <c r="G312" s="306">
        <f t="shared" ca="1" si="127"/>
        <v>14.383247946785609</v>
      </c>
      <c r="H312" s="307">
        <f t="shared" ca="1" si="128"/>
        <v>-85.145807313536082</v>
      </c>
      <c r="I312" s="304">
        <f t="shared" ca="1" si="129"/>
        <v>86.352106659725024</v>
      </c>
      <c r="J312" s="306">
        <f t="shared" ca="1" si="130"/>
        <v>635.44007594633274</v>
      </c>
      <c r="K312" s="307">
        <f t="shared" ca="1" si="131"/>
        <v>677.15149377047646</v>
      </c>
      <c r="L312" s="304">
        <f t="shared" ca="1" si="116"/>
        <v>928.61091724912899</v>
      </c>
      <c r="M312" s="306">
        <f t="shared" ca="1" si="132"/>
        <v>-1.403451246259716</v>
      </c>
      <c r="N312" s="304">
        <f t="shared" ca="1" si="133"/>
        <v>-80.411833163057281</v>
      </c>
      <c r="P312" s="310">
        <f t="shared" ca="1" si="134"/>
        <v>23</v>
      </c>
      <c r="Q312" s="304">
        <f t="shared" ca="1" si="135"/>
        <v>0</v>
      </c>
      <c r="R312" s="306">
        <f t="shared" ca="1" si="136"/>
        <v>0</v>
      </c>
      <c r="S312" s="307">
        <f t="shared" ca="1" si="137"/>
        <v>3.0819999999999994</v>
      </c>
      <c r="T312" s="304">
        <f t="shared" ca="1" si="117"/>
        <v>30.234419999999997</v>
      </c>
      <c r="U312" s="311">
        <f t="shared" ca="1" si="118"/>
        <v>0</v>
      </c>
      <c r="V312" s="306">
        <f t="shared" ca="1" si="119"/>
        <v>1.1447654879958928</v>
      </c>
      <c r="W312" s="304">
        <f t="shared" ca="1" si="120"/>
        <v>17.418291872495242</v>
      </c>
      <c r="Y312" s="314" t="str">
        <f t="shared" ca="1" si="138"/>
        <v/>
      </c>
      <c r="Z312" s="315" t="str">
        <f t="shared" ca="1" si="139"/>
        <v/>
      </c>
      <c r="AA312" s="316" t="str">
        <f t="shared" ca="1" si="140"/>
        <v/>
      </c>
      <c r="AC312" s="310">
        <f t="shared" ca="1" si="141"/>
        <v>25.000000000000064</v>
      </c>
      <c r="AD312" s="323">
        <f t="shared" ca="1" si="142"/>
        <v>635.44007594633274</v>
      </c>
      <c r="AE312" s="324" t="e">
        <f t="shared" ca="1" si="121"/>
        <v>#N/A</v>
      </c>
      <c r="AG312" s="306">
        <f t="shared" ca="1" si="143"/>
        <v>4.0762036603632668</v>
      </c>
      <c r="AH312" s="304">
        <f t="shared" ca="1" si="144"/>
        <v>-5.5936104475254842</v>
      </c>
    </row>
    <row r="313" spans="1:34" x14ac:dyDescent="0.2">
      <c r="A313" s="347">
        <f t="shared" ca="1" si="122"/>
        <v>0.1</v>
      </c>
      <c r="B313" s="304">
        <f t="shared" ca="1" si="123"/>
        <v>25.100000000000065</v>
      </c>
      <c r="D313" s="306">
        <f t="shared" ca="1" si="124"/>
        <v>-0.94136264174920459</v>
      </c>
      <c r="E313" s="307">
        <f t="shared" ca="1" si="125"/>
        <v>-4.2373308502304035</v>
      </c>
      <c r="F313" s="304">
        <f t="shared" ca="1" si="126"/>
        <v>4.340637782353574</v>
      </c>
      <c r="G313" s="306">
        <f t="shared" ca="1" si="127"/>
        <v>14.289111682610688</v>
      </c>
      <c r="H313" s="307">
        <f t="shared" ca="1" si="128"/>
        <v>-85.569540398559127</v>
      </c>
      <c r="I313" s="304">
        <f t="shared" ca="1" si="129"/>
        <v>86.754394451801474</v>
      </c>
      <c r="J313" s="306">
        <f t="shared" ca="1" si="130"/>
        <v>636.87369392780261</v>
      </c>
      <c r="K313" s="307">
        <f t="shared" ca="1" si="131"/>
        <v>668.61572638487166</v>
      </c>
      <c r="L313" s="304">
        <f t="shared" ca="1" si="116"/>
        <v>923.3932486142694</v>
      </c>
      <c r="M313" s="306">
        <f t="shared" ca="1" si="132"/>
        <v>-1.4053347297225085</v>
      </c>
      <c r="N313" s="304">
        <f t="shared" ca="1" si="133"/>
        <v>-80.519748816257987</v>
      </c>
      <c r="P313" s="310">
        <f t="shared" ca="1" si="134"/>
        <v>23</v>
      </c>
      <c r="Q313" s="304">
        <f t="shared" ca="1" si="135"/>
        <v>0</v>
      </c>
      <c r="R313" s="306">
        <f t="shared" ca="1" si="136"/>
        <v>0</v>
      </c>
      <c r="S313" s="307">
        <f t="shared" ca="1" si="137"/>
        <v>3.0819999999999994</v>
      </c>
      <c r="T313" s="304">
        <f t="shared" ca="1" si="117"/>
        <v>30.234419999999997</v>
      </c>
      <c r="U313" s="311">
        <f t="shared" ca="1" si="118"/>
        <v>0</v>
      </c>
      <c r="V313" s="306">
        <f t="shared" ca="1" si="119"/>
        <v>1.1457441586157227</v>
      </c>
      <c r="W313" s="304">
        <f t="shared" ca="1" si="120"/>
        <v>17.595992919825207</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4.0213391108298167</v>
      </c>
      <c r="AH313" s="304">
        <f t="shared" ca="1" si="144"/>
        <v>-5.6516196860789245</v>
      </c>
    </row>
    <row r="314" spans="1:34" x14ac:dyDescent="0.2">
      <c r="A314" s="347">
        <f t="shared" ca="1" si="122"/>
        <v>0.1</v>
      </c>
      <c r="B314" s="304">
        <f t="shared" ca="1" si="123"/>
        <v>25.200000000000067</v>
      </c>
      <c r="D314" s="306">
        <f t="shared" ca="1" si="124"/>
        <v>-0.94036161264275453</v>
      </c>
      <c r="E314" s="307">
        <f t="shared" ca="1" si="125"/>
        <v>-4.1786974537253547</v>
      </c>
      <c r="F314" s="304">
        <f t="shared" ca="1" si="126"/>
        <v>4.2831988480927246</v>
      </c>
      <c r="G314" s="306">
        <f t="shared" ca="1" si="127"/>
        <v>14.195075521346412</v>
      </c>
      <c r="H314" s="307">
        <f t="shared" ca="1" si="128"/>
        <v>-85.987410143931669</v>
      </c>
      <c r="I314" s="304">
        <f t="shared" ca="1" si="129"/>
        <v>87.151218421301778</v>
      </c>
      <c r="J314" s="306">
        <f t="shared" ca="1" si="130"/>
        <v>638.2979032880005</v>
      </c>
      <c r="K314" s="307">
        <f t="shared" ca="1" si="131"/>
        <v>660.03787885774716</v>
      </c>
      <c r="L314" s="304">
        <f t="shared" ca="1" si="116"/>
        <v>918.19072902577909</v>
      </c>
      <c r="M314" s="306">
        <f t="shared" ca="1" si="132"/>
        <v>-1.4071887289161924</v>
      </c>
      <c r="N314" s="304">
        <f t="shared" ca="1" si="133"/>
        <v>-80.625975145276726</v>
      </c>
      <c r="P314" s="310">
        <f t="shared" ca="1" si="134"/>
        <v>23</v>
      </c>
      <c r="Q314" s="304">
        <f t="shared" ca="1" si="135"/>
        <v>0</v>
      </c>
      <c r="R314" s="306">
        <f t="shared" ca="1" si="136"/>
        <v>0</v>
      </c>
      <c r="S314" s="307">
        <f t="shared" ca="1" si="137"/>
        <v>3.0819999999999994</v>
      </c>
      <c r="T314" s="304">
        <f t="shared" ca="1" si="117"/>
        <v>30.234419999999997</v>
      </c>
      <c r="U314" s="311">
        <f t="shared" ca="1" si="118"/>
        <v>0</v>
      </c>
      <c r="V314" s="306">
        <f t="shared" ca="1" si="119"/>
        <v>1.1467284686173631</v>
      </c>
      <c r="W314" s="304">
        <f t="shared" ca="1" si="120"/>
        <v>17.772588358552067</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3.9667418653473137</v>
      </c>
      <c r="AH314" s="304">
        <f t="shared" ca="1" si="144"/>
        <v>-5.7092773912476344</v>
      </c>
    </row>
    <row r="315" spans="1:34" x14ac:dyDescent="0.2">
      <c r="A315" s="347">
        <f t="shared" ca="1" si="122"/>
        <v>0.1</v>
      </c>
      <c r="B315" s="304">
        <f t="shared" ca="1" si="123"/>
        <v>25.300000000000068</v>
      </c>
      <c r="D315" s="306">
        <f t="shared" ca="1" si="124"/>
        <v>-0.939252353450166</v>
      </c>
      <c r="E315" s="307">
        <f t="shared" ca="1" si="125"/>
        <v>-4.120429893569737</v>
      </c>
      <c r="F315" s="304">
        <f t="shared" ca="1" si="126"/>
        <v>4.2261255886786886</v>
      </c>
      <c r="G315" s="306">
        <f t="shared" ca="1" si="127"/>
        <v>14.101150286001396</v>
      </c>
      <c r="H315" s="307">
        <f t="shared" ca="1" si="128"/>
        <v>-86.399453133288645</v>
      </c>
      <c r="I315" s="304">
        <f t="shared" ca="1" si="129"/>
        <v>87.542606433209073</v>
      </c>
      <c r="J315" s="306">
        <f t="shared" ca="1" si="130"/>
        <v>639.71271457836792</v>
      </c>
      <c r="K315" s="307">
        <f t="shared" ca="1" si="131"/>
        <v>651.41853569388616</v>
      </c>
      <c r="L315" s="304">
        <f t="shared" ca="1" si="116"/>
        <v>913.00518390576042</v>
      </c>
      <c r="M315" s="306">
        <f t="shared" ca="1" si="132"/>
        <v>-1.4090139438770446</v>
      </c>
      <c r="N315" s="304">
        <f t="shared" ca="1" si="133"/>
        <v>-80.730552259237697</v>
      </c>
      <c r="P315" s="310">
        <f t="shared" ca="1" si="134"/>
        <v>23</v>
      </c>
      <c r="Q315" s="304">
        <f t="shared" ca="1" si="135"/>
        <v>0</v>
      </c>
      <c r="R315" s="306">
        <f t="shared" ca="1" si="136"/>
        <v>0</v>
      </c>
      <c r="S315" s="307">
        <f t="shared" ca="1" si="137"/>
        <v>3.0819999999999994</v>
      </c>
      <c r="T315" s="304">
        <f t="shared" ca="1" si="117"/>
        <v>30.234419999999997</v>
      </c>
      <c r="U315" s="311">
        <f t="shared" ca="1" si="118"/>
        <v>0</v>
      </c>
      <c r="V315" s="306">
        <f t="shared" ca="1" si="119"/>
        <v>1.1477183638890696</v>
      </c>
      <c r="W315" s="304">
        <f t="shared" ca="1" si="120"/>
        <v>17.948056895659313</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3.9124219180569559</v>
      </c>
      <c r="AH315" s="304">
        <f t="shared" ca="1" si="144"/>
        <v>-5.766576365526304</v>
      </c>
    </row>
    <row r="316" spans="1:34" x14ac:dyDescent="0.2">
      <c r="A316" s="347">
        <f t="shared" ca="1" si="122"/>
        <v>0.1</v>
      </c>
      <c r="B316" s="304">
        <f t="shared" ca="1" si="123"/>
        <v>25.40000000000007</v>
      </c>
      <c r="D316" s="306">
        <f t="shared" ca="1" si="124"/>
        <v>-0.9380367893835293</v>
      </c>
      <c r="E316" s="307">
        <f t="shared" ca="1" si="125"/>
        <v>-4.062535149412648</v>
      </c>
      <c r="F316" s="304">
        <f t="shared" ca="1" si="126"/>
        <v>4.1694250033368156</v>
      </c>
      <c r="G316" s="306">
        <f t="shared" ca="1" si="127"/>
        <v>14.007346607063043</v>
      </c>
      <c r="H316" s="307">
        <f t="shared" ca="1" si="128"/>
        <v>-86.805706648229915</v>
      </c>
      <c r="I316" s="304">
        <f t="shared" ca="1" si="129"/>
        <v>87.928587306227939</v>
      </c>
      <c r="J316" s="306">
        <f t="shared" ca="1" si="130"/>
        <v>641.11813942302115</v>
      </c>
      <c r="K316" s="307">
        <f t="shared" ca="1" si="131"/>
        <v>642.75827770481021</v>
      </c>
      <c r="L316" s="304">
        <f t="shared" ca="1" si="116"/>
        <v>907.83846154218998</v>
      </c>
      <c r="M316" s="306">
        <f t="shared" ca="1" si="132"/>
        <v>-1.4108110520273425</v>
      </c>
      <c r="N316" s="304">
        <f t="shared" ca="1" si="133"/>
        <v>-80.833518971578329</v>
      </c>
      <c r="P316" s="310">
        <f t="shared" ca="1" si="134"/>
        <v>23</v>
      </c>
      <c r="Q316" s="304">
        <f t="shared" ca="1" si="135"/>
        <v>0</v>
      </c>
      <c r="R316" s="306">
        <f t="shared" ca="1" si="136"/>
        <v>0</v>
      </c>
      <c r="S316" s="307">
        <f t="shared" ca="1" si="137"/>
        <v>3.0819999999999994</v>
      </c>
      <c r="T316" s="304">
        <f t="shared" ca="1" si="117"/>
        <v>30.234419999999997</v>
      </c>
      <c r="U316" s="311">
        <f t="shared" ca="1" si="118"/>
        <v>0</v>
      </c>
      <c r="V316" s="306">
        <f t="shared" ca="1" si="119"/>
        <v>1.1487137906091938</v>
      </c>
      <c r="W316" s="304">
        <f t="shared" ca="1" si="120"/>
        <v>18.122378117963141</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3.8583888607523464</v>
      </c>
      <c r="AH316" s="304">
        <f t="shared" ca="1" si="144"/>
        <v>-5.8235097000841387</v>
      </c>
    </row>
    <row r="317" spans="1:34" x14ac:dyDescent="0.2">
      <c r="A317" s="347">
        <f t="shared" ca="1" si="122"/>
        <v>0.1</v>
      </c>
      <c r="B317" s="304">
        <f t="shared" ca="1" si="123"/>
        <v>25.500000000000071</v>
      </c>
      <c r="D317" s="306">
        <f t="shared" ca="1" si="124"/>
        <v>-0.93671685051099274</v>
      </c>
      <c r="E317" s="307">
        <f t="shared" ca="1" si="125"/>
        <v>-4.0050199121288053</v>
      </c>
      <c r="F317" s="304">
        <f t="shared" ca="1" si="126"/>
        <v>4.1131038103334392</v>
      </c>
      <c r="G317" s="306">
        <f t="shared" ca="1" si="127"/>
        <v>13.913674922011944</v>
      </c>
      <c r="H317" s="307">
        <f t="shared" ca="1" si="128"/>
        <v>-87.206208639442792</v>
      </c>
      <c r="I317" s="304">
        <f t="shared" ca="1" si="129"/>
        <v>88.309190773675709</v>
      </c>
      <c r="J317" s="306">
        <f t="shared" ca="1" si="130"/>
        <v>642.51419049947492</v>
      </c>
      <c r="K317" s="307">
        <f t="shared" ca="1" si="131"/>
        <v>634.05768194042662</v>
      </c>
      <c r="L317" s="304">
        <f t="shared" ca="1" si="116"/>
        <v>902.69243323563023</v>
      </c>
      <c r="M317" s="306">
        <f t="shared" ca="1" si="132"/>
        <v>-1.4125807090689881</v>
      </c>
      <c r="N317" s="304">
        <f t="shared" ca="1" si="133"/>
        <v>-80.934912851250232</v>
      </c>
      <c r="P317" s="310">
        <f t="shared" ca="1" si="134"/>
        <v>23</v>
      </c>
      <c r="Q317" s="304">
        <f t="shared" ca="1" si="135"/>
        <v>0</v>
      </c>
      <c r="R317" s="306">
        <f t="shared" ca="1" si="136"/>
        <v>0</v>
      </c>
      <c r="S317" s="307">
        <f t="shared" ca="1" si="137"/>
        <v>3.0819999999999994</v>
      </c>
      <c r="T317" s="304">
        <f t="shared" ca="1" si="117"/>
        <v>30.234419999999997</v>
      </c>
      <c r="U317" s="311">
        <f t="shared" ca="1" si="118"/>
        <v>0</v>
      </c>
      <c r="V317" s="306">
        <f t="shared" ca="1" si="119"/>
        <v>1.1497146952529038</v>
      </c>
      <c r="W317" s="304">
        <f t="shared" ca="1" si="120"/>
        <v>18.295532481845985</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3.804651891536686</v>
      </c>
      <c r="AH317" s="304">
        <f t="shared" ca="1" si="144"/>
        <v>-5.8800707715649398</v>
      </c>
    </row>
    <row r="318" spans="1:34" x14ac:dyDescent="0.2">
      <c r="A318" s="347">
        <f t="shared" ca="1" si="122"/>
        <v>0.1</v>
      </c>
      <c r="B318" s="304">
        <f t="shared" ca="1" si="123"/>
        <v>25.600000000000072</v>
      </c>
      <c r="D318" s="306">
        <f t="shared" ca="1" si="124"/>
        <v>-0.93529447043027925</v>
      </c>
      <c r="E318" s="307">
        <f t="shared" ca="1" si="125"/>
        <v>-3.9478905871500807</v>
      </c>
      <c r="F318" s="304">
        <f t="shared" ca="1" si="126"/>
        <v>4.0571684503512628</v>
      </c>
      <c r="G318" s="306">
        <f t="shared" ca="1" si="127"/>
        <v>13.820145474968916</v>
      </c>
      <c r="H318" s="307">
        <f t="shared" ca="1" si="128"/>
        <v>-87.600997698157798</v>
      </c>
      <c r="I318" s="304">
        <f t="shared" ca="1" si="129"/>
        <v>88.684447445208519</v>
      </c>
      <c r="J318" s="306">
        <f t="shared" ca="1" si="130"/>
        <v>643.900881519324</v>
      </c>
      <c r="K318" s="307">
        <f t="shared" ca="1" si="131"/>
        <v>625.3173216235466</v>
      </c>
      <c r="L318" s="304">
        <f t="shared" ca="1" si="116"/>
        <v>897.56899341711255</v>
      </c>
      <c r="M318" s="306">
        <f t="shared" ca="1" si="132"/>
        <v>-1.4143235498358866</v>
      </c>
      <c r="N318" s="304">
        <f t="shared" ca="1" si="133"/>
        <v>-81.034770271556852</v>
      </c>
      <c r="P318" s="310">
        <f t="shared" ca="1" si="134"/>
        <v>23</v>
      </c>
      <c r="Q318" s="304">
        <f t="shared" ca="1" si="135"/>
        <v>0</v>
      </c>
      <c r="R318" s="306">
        <f t="shared" ca="1" si="136"/>
        <v>0</v>
      </c>
      <c r="S318" s="307">
        <f t="shared" ca="1" si="137"/>
        <v>3.0819999999999994</v>
      </c>
      <c r="T318" s="304">
        <f t="shared" ca="1" si="117"/>
        <v>30.234419999999997</v>
      </c>
      <c r="U318" s="311">
        <f t="shared" ca="1" si="118"/>
        <v>0</v>
      </c>
      <c r="V318" s="306">
        <f t="shared" ca="1" si="119"/>
        <v>1.1507210245986608</v>
      </c>
      <c r="W318" s="304">
        <f t="shared" ca="1" si="120"/>
        <v>18.467501302609143</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3.7512198233111693</v>
      </c>
      <c r="AH318" s="304">
        <f t="shared" ca="1" si="144"/>
        <v>-5.9362532387559988</v>
      </c>
    </row>
    <row r="319" spans="1:34" x14ac:dyDescent="0.2">
      <c r="A319" s="347">
        <f t="shared" ca="1" si="122"/>
        <v>0.1</v>
      </c>
      <c r="B319" s="304">
        <f t="shared" ca="1" si="123"/>
        <v>25.700000000000074</v>
      </c>
      <c r="D319" s="306">
        <f t="shared" ca="1" si="124"/>
        <v>-0.93377158498309387</v>
      </c>
      <c r="E319" s="307">
        <f t="shared" ca="1" si="125"/>
        <v>-3.8911532979255288</v>
      </c>
      <c r="F319" s="304">
        <f t="shared" ca="1" si="126"/>
        <v>4.0016250899951338</v>
      </c>
      <c r="G319" s="306">
        <f t="shared" ca="1" si="127"/>
        <v>13.726768316470606</v>
      </c>
      <c r="H319" s="307">
        <f t="shared" ca="1" si="128"/>
        <v>-87.990113027950358</v>
      </c>
      <c r="I319" s="304">
        <f t="shared" ca="1" si="129"/>
        <v>89.054388769366895</v>
      </c>
      <c r="J319" s="306">
        <f t="shared" ca="1" si="130"/>
        <v>645.27822720889594</v>
      </c>
      <c r="K319" s="307">
        <f t="shared" ca="1" si="131"/>
        <v>616.53776608724115</v>
      </c>
      <c r="L319" s="304">
        <f t="shared" ca="1" si="116"/>
        <v>892.47005973405146</v>
      </c>
      <c r="M319" s="306">
        <f t="shared" ca="1" si="132"/>
        <v>-1.4160401891072407</v>
      </c>
      <c r="N319" s="304">
        <f t="shared" ca="1" si="133"/>
        <v>-81.133126456751867</v>
      </c>
      <c r="P319" s="310">
        <f t="shared" ca="1" si="134"/>
        <v>23</v>
      </c>
      <c r="Q319" s="304">
        <f t="shared" ca="1" si="135"/>
        <v>0</v>
      </c>
      <c r="R319" s="306">
        <f t="shared" ca="1" si="136"/>
        <v>0</v>
      </c>
      <c r="S319" s="307">
        <f t="shared" ca="1" si="137"/>
        <v>3.0819999999999994</v>
      </c>
      <c r="T319" s="304">
        <f t="shared" ca="1" si="117"/>
        <v>30.234419999999997</v>
      </c>
      <c r="U319" s="311">
        <f t="shared" ca="1" si="118"/>
        <v>0</v>
      </c>
      <c r="V319" s="306">
        <f t="shared" ca="1" si="119"/>
        <v>1.1517327257344621</v>
      </c>
      <c r="W319" s="304">
        <f t="shared" ca="1" si="120"/>
        <v>18.638266743467629</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3.6981010921054587</v>
      </c>
      <c r="AH319" s="304">
        <f t="shared" ca="1" si="144"/>
        <v>-5.9920510391334023</v>
      </c>
    </row>
    <row r="320" spans="1:34" x14ac:dyDescent="0.2">
      <c r="A320" s="347">
        <f t="shared" ca="1" si="122"/>
        <v>0.1</v>
      </c>
      <c r="B320" s="304">
        <f t="shared" ca="1" si="123"/>
        <v>25.800000000000075</v>
      </c>
      <c r="D320" s="306">
        <f t="shared" ca="1" si="124"/>
        <v>-0.93215013101010835</v>
      </c>
      <c r="E320" s="307">
        <f t="shared" ca="1" si="125"/>
        <v>-3.8348138895020778</v>
      </c>
      <c r="F320" s="304">
        <f t="shared" ca="1" si="126"/>
        <v>3.9464796254206376</v>
      </c>
      <c r="G320" s="306">
        <f t="shared" ca="1" si="127"/>
        <v>13.633553303369595</v>
      </c>
      <c r="H320" s="307">
        <f t="shared" ca="1" si="128"/>
        <v>-88.373594416900559</v>
      </c>
      <c r="I320" s="304">
        <f t="shared" ca="1" si="129"/>
        <v>89.419046996927094</v>
      </c>
      <c r="J320" s="306">
        <f t="shared" ca="1" si="130"/>
        <v>646.64624328988793</v>
      </c>
      <c r="K320" s="307">
        <f t="shared" ca="1" si="131"/>
        <v>607.71958071499864</v>
      </c>
      <c r="L320" s="304">
        <f t="shared" ca="1" si="116"/>
        <v>887.39757310088396</v>
      </c>
      <c r="M320" s="306">
        <f t="shared" ca="1" si="132"/>
        <v>-1.4177312223838088</v>
      </c>
      <c r="N320" s="304">
        <f t="shared" ca="1" si="133"/>
        <v>-81.230015526515388</v>
      </c>
      <c r="P320" s="310">
        <f t="shared" ca="1" si="134"/>
        <v>23</v>
      </c>
      <c r="Q320" s="304">
        <f t="shared" ca="1" si="135"/>
        <v>0</v>
      </c>
      <c r="R320" s="306">
        <f t="shared" ca="1" si="136"/>
        <v>0</v>
      </c>
      <c r="S320" s="307">
        <f t="shared" ca="1" si="137"/>
        <v>3.0819999999999994</v>
      </c>
      <c r="T320" s="304">
        <f t="shared" ca="1" si="117"/>
        <v>30.234419999999997</v>
      </c>
      <c r="U320" s="311">
        <f t="shared" ca="1" si="118"/>
        <v>0</v>
      </c>
      <c r="V320" s="306">
        <f t="shared" ca="1" si="119"/>
        <v>1.1527497460638445</v>
      </c>
      <c r="W320" s="304">
        <f t="shared" ca="1" si="120"/>
        <v>18.807811804209791</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3.6453037652599694</v>
      </c>
      <c r="AH320" s="304">
        <f t="shared" ca="1" si="144"/>
        <v>-6.0474583852912502</v>
      </c>
    </row>
    <row r="321" spans="1:34" x14ac:dyDescent="0.2">
      <c r="A321" s="347">
        <f t="shared" ca="1" si="122"/>
        <v>0.1</v>
      </c>
      <c r="B321" s="304">
        <f t="shared" ca="1" si="123"/>
        <v>25.900000000000077</v>
      </c>
      <c r="D321" s="306">
        <f t="shared" ca="1" si="124"/>
        <v>-0.93043204514612077</v>
      </c>
      <c r="E321" s="307">
        <f t="shared" ca="1" si="125"/>
        <v>-3.7788779322182906</v>
      </c>
      <c r="F321" s="304">
        <f t="shared" ca="1" si="126"/>
        <v>3.891737686078184</v>
      </c>
      <c r="G321" s="306">
        <f t="shared" ca="1" si="127"/>
        <v>13.540510098854984</v>
      </c>
      <c r="H321" s="307">
        <f t="shared" ca="1" si="128"/>
        <v>-88.75148221012239</v>
      </c>
      <c r="I321" s="304">
        <f t="shared" ca="1" si="129"/>
        <v>89.778455145045044</v>
      </c>
      <c r="J321" s="306">
        <f t="shared" ca="1" si="130"/>
        <v>648.00494645999913</v>
      </c>
      <c r="K321" s="307">
        <f t="shared" ca="1" si="131"/>
        <v>598.86332688364746</v>
      </c>
      <c r="L321" s="304">
        <f t="shared" ca="1" si="116"/>
        <v>882.35349771096662</v>
      </c>
      <c r="M321" s="306">
        <f t="shared" ca="1" si="132"/>
        <v>-1.4193972266290409</v>
      </c>
      <c r="N321" s="304">
        <f t="shared" ca="1" si="133"/>
        <v>-81.325470538418074</v>
      </c>
      <c r="P321" s="310">
        <f t="shared" ca="1" si="134"/>
        <v>23</v>
      </c>
      <c r="Q321" s="304">
        <f t="shared" ca="1" si="135"/>
        <v>0</v>
      </c>
      <c r="R321" s="306">
        <f t="shared" ca="1" si="136"/>
        <v>0</v>
      </c>
      <c r="S321" s="307">
        <f t="shared" ca="1" si="137"/>
        <v>3.0819999999999994</v>
      </c>
      <c r="T321" s="304">
        <f t="shared" ca="1" si="117"/>
        <v>30.234419999999997</v>
      </c>
      <c r="U321" s="311">
        <f t="shared" ca="1" si="118"/>
        <v>0</v>
      </c>
      <c r="V321" s="306">
        <f t="shared" ca="1" si="119"/>
        <v>1.1537720333116599</v>
      </c>
      <c r="W321" s="304">
        <f t="shared" ca="1" si="120"/>
        <v>18.976120309544356</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3.5928355494687017</v>
      </c>
      <c r="AH321" s="304">
        <f t="shared" ca="1" si="144"/>
        <v>-6.1024697612621006</v>
      </c>
    </row>
    <row r="322" spans="1:34" x14ac:dyDescent="0.2">
      <c r="A322" s="347">
        <f t="shared" ca="1" si="122"/>
        <v>0.1</v>
      </c>
      <c r="B322" s="304">
        <f t="shared" ca="1" si="123"/>
        <v>26.000000000000078</v>
      </c>
      <c r="D322" s="306">
        <f t="shared" ca="1" si="124"/>
        <v>-0.9286192626550589</v>
      </c>
      <c r="E322" s="307">
        <f t="shared" ca="1" si="125"/>
        <v>-3.7233507255035549</v>
      </c>
      <c r="F322" s="304">
        <f t="shared" ca="1" si="126"/>
        <v>3.837404638565221</v>
      </c>
      <c r="G322" s="306">
        <f t="shared" ca="1" si="127"/>
        <v>13.447648172589478</v>
      </c>
      <c r="H322" s="307">
        <f t="shared" ca="1" si="128"/>
        <v>-89.123817282672746</v>
      </c>
      <c r="I322" s="304">
        <f t="shared" ca="1" si="129"/>
        <v>90.132646962180061</v>
      </c>
      <c r="J322" s="306">
        <f t="shared" ca="1" si="130"/>
        <v>649.35435437357137</v>
      </c>
      <c r="K322" s="307">
        <f t="shared" ca="1" si="131"/>
        <v>589.96956190900767</v>
      </c>
      <c r="L322" s="304">
        <f t="shared" ca="1" si="116"/>
        <v>877.3398210061049</v>
      </c>
      <c r="M322" s="306">
        <f t="shared" ca="1" si="132"/>
        <v>-1.4210387609769104</v>
      </c>
      <c r="N322" s="304">
        <f t="shared" ca="1" si="133"/>
        <v>-81.419523528476745</v>
      </c>
      <c r="P322" s="310">
        <f t="shared" ca="1" si="134"/>
        <v>23</v>
      </c>
      <c r="Q322" s="304">
        <f t="shared" ca="1" si="135"/>
        <v>0</v>
      </c>
      <c r="R322" s="306">
        <f t="shared" ca="1" si="136"/>
        <v>0</v>
      </c>
      <c r="S322" s="307">
        <f t="shared" ca="1" si="137"/>
        <v>3.0819999999999994</v>
      </c>
      <c r="T322" s="304">
        <f t="shared" ca="1" si="117"/>
        <v>30.234419999999997</v>
      </c>
      <c r="U322" s="311">
        <f t="shared" ca="1" si="118"/>
        <v>0</v>
      </c>
      <c r="V322" s="306">
        <f t="shared" ca="1" si="119"/>
        <v>1.1547995355296166</v>
      </c>
      <c r="W322" s="304">
        <f t="shared" ca="1" si="120"/>
        <v>19.143176897156359</v>
      </c>
      <c r="Y322" s="314" t="str">
        <f t="shared" ca="1" si="138"/>
        <v/>
      </c>
      <c r="Z322" s="315" t="str">
        <f t="shared" ca="1" si="139"/>
        <v/>
      </c>
      <c r="AA322" s="316" t="str">
        <f t="shared" ca="1" si="140"/>
        <v/>
      </c>
      <c r="AC322" s="310">
        <f t="shared" ca="1" si="141"/>
        <v>26.000000000000078</v>
      </c>
      <c r="AD322" s="323">
        <f t="shared" ca="1" si="142"/>
        <v>649.35435437357137</v>
      </c>
      <c r="AE322" s="324" t="e">
        <f t="shared" ca="1" si="121"/>
        <v>#N/A</v>
      </c>
      <c r="AG322" s="306">
        <f t="shared" ca="1" si="143"/>
        <v>3.540703798690247</v>
      </c>
      <c r="AH322" s="304">
        <f t="shared" ca="1" si="144"/>
        <v>-6.1570799187360024</v>
      </c>
    </row>
    <row r="323" spans="1:34" x14ac:dyDescent="0.2">
      <c r="A323" s="347">
        <f t="shared" ca="1" si="122"/>
        <v>0.1</v>
      </c>
      <c r="B323" s="304">
        <f t="shared" ca="1" si="123"/>
        <v>26.10000000000008</v>
      </c>
      <c r="D323" s="306">
        <f t="shared" ca="1" si="124"/>
        <v>-0.92671371630436838</v>
      </c>
      <c r="E323" s="307">
        <f t="shared" ca="1" si="125"/>
        <v>-3.668237301775477</v>
      </c>
      <c r="F323" s="304">
        <f t="shared" ca="1" si="126"/>
        <v>3.783485590579629</v>
      </c>
      <c r="G323" s="306">
        <f t="shared" ca="1" si="127"/>
        <v>13.35497680095904</v>
      </c>
      <c r="H323" s="307">
        <f t="shared" ca="1" si="128"/>
        <v>-89.49064101285029</v>
      </c>
      <c r="I323" s="304">
        <f t="shared" ca="1" si="129"/>
        <v>90.481656893787019</v>
      </c>
      <c r="J323" s="306">
        <f t="shared" ca="1" si="130"/>
        <v>650.69448562224875</v>
      </c>
      <c r="K323" s="307">
        <f t="shared" ca="1" si="131"/>
        <v>581.03883899423147</v>
      </c>
      <c r="L323" s="304">
        <f t="shared" ca="1" si="116"/>
        <v>872.35855359993297</v>
      </c>
      <c r="M323" s="306">
        <f t="shared" ca="1" si="132"/>
        <v>-1.4226563674081429</v>
      </c>
      <c r="N323" s="304">
        <f t="shared" ca="1" si="133"/>
        <v>-81.512205549899591</v>
      </c>
      <c r="P323" s="310">
        <f t="shared" ca="1" si="134"/>
        <v>23</v>
      </c>
      <c r="Q323" s="304">
        <f t="shared" ca="1" si="135"/>
        <v>0</v>
      </c>
      <c r="R323" s="306">
        <f t="shared" ca="1" si="136"/>
        <v>0</v>
      </c>
      <c r="S323" s="307">
        <f t="shared" ca="1" si="137"/>
        <v>3.0819999999999994</v>
      </c>
      <c r="T323" s="304">
        <f t="shared" ca="1" si="117"/>
        <v>30.234419999999997</v>
      </c>
      <c r="U323" s="311">
        <f t="shared" ca="1" si="118"/>
        <v>0</v>
      </c>
      <c r="V323" s="306">
        <f t="shared" ca="1" si="119"/>
        <v>1.1558322011015927</v>
      </c>
      <c r="W323" s="304">
        <f t="shared" ca="1" si="120"/>
        <v>19.308967005493823</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3.4889155219340076</v>
      </c>
      <c r="AH323" s="304">
        <f t="shared" ca="1" si="144"/>
        <v>-6.2112838731850619</v>
      </c>
    </row>
    <row r="324" spans="1:34" x14ac:dyDescent="0.2">
      <c r="A324" s="347">
        <f t="shared" ca="1" si="122"/>
        <v>0.1</v>
      </c>
      <c r="B324" s="304">
        <f t="shared" ca="1" si="123"/>
        <v>26.200000000000081</v>
      </c>
      <c r="D324" s="306">
        <f t="shared" ca="1" si="124"/>
        <v>-0.92471733527840561</v>
      </c>
      <c r="E324" s="307">
        <f t="shared" ca="1" si="125"/>
        <v>-3.6135424304281374</v>
      </c>
      <c r="F324" s="304">
        <f t="shared" ca="1" si="126"/>
        <v>3.7299853949672359</v>
      </c>
      <c r="G324" s="306">
        <f t="shared" ca="1" si="127"/>
        <v>13.262505067431199</v>
      </c>
      <c r="H324" s="307">
        <f t="shared" ca="1" si="128"/>
        <v>-89.851995255893101</v>
      </c>
      <c r="I324" s="304">
        <f t="shared" ca="1" si="129"/>
        <v>90.825520048765341</v>
      </c>
      <c r="J324" s="306">
        <f t="shared" ca="1" si="130"/>
        <v>652.02535971566829</v>
      </c>
      <c r="K324" s="307">
        <f t="shared" ca="1" si="131"/>
        <v>572.07170718079431</v>
      </c>
      <c r="L324" s="304">
        <f t="shared" ref="L324:L387" ca="1" si="145">SQRT(pos_x^2+pos_z^2)</f>
        <v>867.41172915121172</v>
      </c>
      <c r="M324" s="306">
        <f t="shared" ca="1" si="132"/>
        <v>-1.4242505713964546</v>
      </c>
      <c r="N324" s="304">
        <f t="shared" ca="1" si="133"/>
        <v>-81.603546710112781</v>
      </c>
      <c r="P324" s="310">
        <f t="shared" ca="1" si="134"/>
        <v>23</v>
      </c>
      <c r="Q324" s="304">
        <f t="shared" ca="1" si="135"/>
        <v>0</v>
      </c>
      <c r="R324" s="306">
        <f t="shared" ca="1" si="136"/>
        <v>0</v>
      </c>
      <c r="S324" s="307">
        <f t="shared" ca="1" si="137"/>
        <v>3.0819999999999994</v>
      </c>
      <c r="T324" s="304">
        <f t="shared" ref="T324:T387" ca="1" si="146">m*g</f>
        <v>30.234419999999997</v>
      </c>
      <c r="U324" s="311">
        <f t="shared" ref="U324:U387" ca="1" si="147">IF(pos_xz&lt;L_rampe,Poids*COS(Beta),0)</f>
        <v>0</v>
      </c>
      <c r="V324" s="306">
        <f t="shared" ref="V324:V387" ca="1" si="148">Rho_moyen*(20000-Alt_rampe-pos_z)/(20000+Alt_rampe+pos_z)</f>
        <v>1.1568699787487264</v>
      </c>
      <c r="W324" s="304">
        <f t="shared" ref="W324:W387" ca="1" si="149">1/2*Rho*Sref*Cx*vit_xz^2</f>
        <v>19.47347686130605</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3.4374773909275778</v>
      </c>
      <c r="AH324" s="304">
        <f t="shared" ca="1" si="144"/>
        <v>-6.2650768999006576</v>
      </c>
    </row>
    <row r="325" spans="1:34" x14ac:dyDescent="0.2">
      <c r="A325" s="347">
        <f t="shared" ref="A325:A388" ca="1" si="151">IF(B324+0.01&lt;=T_ini+ROUNDUP(Temps_fin_propu,0), 0.01, IF(K324&gt;0, 0.1, 0.0001))</f>
        <v>0.1</v>
      </c>
      <c r="B325" s="304">
        <f t="shared" ref="B325:B388" ca="1" si="152">B324+pas</f>
        <v>26.300000000000082</v>
      </c>
      <c r="D325" s="306">
        <f t="shared" ref="D325:D388" ca="1" si="153">IF(AND(L324&lt;L_rampe,Poussee&lt;Poids*SIN(M324)),0,(-W324+Poussee)/m*COS(M324)-U324/m*SIN(M324))</f>
        <v>-0.92263204413036848</v>
      </c>
      <c r="E325" s="307">
        <f t="shared" ref="E325:E388" ca="1" si="154">IF(AND(L324&lt;L_rampe,Poussee&lt;Poids*SIN(M324)),0,(-W324+Poussee)/m*SIN(M324)+U324/m*COS(M324)-Poids/m)</f>
        <v>-3.559270621904183</v>
      </c>
      <c r="F325" s="304">
        <f t="shared" ref="F325:F388" ca="1" si="155">SQRT(acc_x^2+acc_z^2)</f>
        <v>3.6769086538567111</v>
      </c>
      <c r="G325" s="306">
        <f t="shared" ref="G325:G388" ca="1" si="156">G324+acc_x*pas</f>
        <v>13.170241863018163</v>
      </c>
      <c r="H325" s="307">
        <f t="shared" ref="H325:H388" ca="1" si="157">H324+acc_z*pas</f>
        <v>-90.207922318083519</v>
      </c>
      <c r="I325" s="304">
        <f t="shared" ref="I325:I388" ca="1" si="158">SQRT(vit_x^2+vit_z^2)</f>
        <v>91.164272166654129</v>
      </c>
      <c r="J325" s="306">
        <f t="shared" ref="J325:J388" ca="1" si="159">J324+0.5*(vit_x+G324)*pas*(K324&gt;=0)</f>
        <v>653.34699706219078</v>
      </c>
      <c r="K325" s="307">
        <f t="shared" ref="K325:K388" ca="1" si="160">K324+0.5*(vit_z+H324)*pas</f>
        <v>563.06871130209549</v>
      </c>
      <c r="L325" s="304">
        <f t="shared" ca="1" si="145"/>
        <v>862.50140418296417</v>
      </c>
      <c r="M325" s="306">
        <f t="shared" ref="M325:M388" ca="1" si="161">IF(AND(L324&gt;L_rampe,G325&gt;0),ATAN2(G325,H325),$M$4)</f>
        <v>-1.4258218825263127</v>
      </c>
      <c r="N325" s="304">
        <f t="shared" ref="N325:N388" ca="1" si="162">DEGREES(Beta)</f>
        <v>-81.693576206155583</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3.0819999999999994</v>
      </c>
      <c r="T325" s="304">
        <f t="shared" ca="1" si="146"/>
        <v>30.234419999999997</v>
      </c>
      <c r="U325" s="311">
        <f t="shared" ca="1" si="147"/>
        <v>0</v>
      </c>
      <c r="V325" s="306">
        <f t="shared" ca="1" si="148"/>
        <v>1.1579128175342865</v>
      </c>
      <c r="W325" s="304">
        <f t="shared" ca="1" si="149"/>
        <v>19.636693466954192</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3.3863957476707229</v>
      </c>
      <c r="AH325" s="304">
        <f t="shared" ref="AH325:AH388" ca="1" si="173">IF(AND(L324&lt;L_rampe,Poussee&lt;Poids*SIN(M324)), g*SIN(M324), (-W324+Poussee)/m)</f>
        <v>-6.3184545299500501</v>
      </c>
    </row>
    <row r="326" spans="1:34" x14ac:dyDescent="0.2">
      <c r="A326" s="347">
        <f t="shared" ca="1" si="151"/>
        <v>0.1</v>
      </c>
      <c r="B326" s="304">
        <f t="shared" ca="1" si="152"/>
        <v>26.400000000000084</v>
      </c>
      <c r="D326" s="306">
        <f t="shared" ca="1" si="153"/>
        <v>-0.92045976177233713</v>
      </c>
      <c r="E326" s="307">
        <f t="shared" ca="1" si="154"/>
        <v>-3.5054261318438407</v>
      </c>
      <c r="F326" s="304">
        <f t="shared" ca="1" si="155"/>
        <v>3.6242597228752329</v>
      </c>
      <c r="G326" s="306">
        <f t="shared" ca="1" si="156"/>
        <v>13.078195886840929</v>
      </c>
      <c r="H326" s="307">
        <f t="shared" ca="1" si="157"/>
        <v>-90.558464931267906</v>
      </c>
      <c r="I326" s="304">
        <f t="shared" ca="1" si="158"/>
        <v>91.497949585563191</v>
      </c>
      <c r="J326" s="306">
        <f t="shared" ca="1" si="159"/>
        <v>654.65941894968375</v>
      </c>
      <c r="K326" s="307">
        <f t="shared" ca="1" si="160"/>
        <v>554.03039193962798</v>
      </c>
      <c r="L326" s="304">
        <f t="shared" ca="1" si="145"/>
        <v>857.62965784324138</v>
      </c>
      <c r="M326" s="306">
        <f t="shared" ca="1" si="161"/>
        <v>-1.4273707950836572</v>
      </c>
      <c r="N326" s="304">
        <f t="shared" ca="1" si="162"/>
        <v>-81.78232235852623</v>
      </c>
      <c r="P326" s="310">
        <f t="shared" ca="1" si="163"/>
        <v>23</v>
      </c>
      <c r="Q326" s="304">
        <f t="shared" ca="1" si="164"/>
        <v>0</v>
      </c>
      <c r="R326" s="306">
        <f t="shared" ca="1" si="165"/>
        <v>0</v>
      </c>
      <c r="S326" s="307">
        <f t="shared" ca="1" si="166"/>
        <v>3.0819999999999994</v>
      </c>
      <c r="T326" s="304">
        <f t="shared" ca="1" si="146"/>
        <v>30.234419999999997</v>
      </c>
      <c r="U326" s="311">
        <f t="shared" ca="1" si="147"/>
        <v>0</v>
      </c>
      <c r="V326" s="306">
        <f t="shared" ca="1" si="148"/>
        <v>1.1589606668683146</v>
      </c>
      <c r="W326" s="304">
        <f t="shared" ca="1" si="149"/>
        <v>19.798604587514003</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3.335676611880662</v>
      </c>
      <c r="AH326" s="304">
        <f t="shared" ca="1" si="173"/>
        <v>-6.3714125460591164</v>
      </c>
    </row>
    <row r="327" spans="1:34" x14ac:dyDescent="0.2">
      <c r="A327" s="347">
        <f t="shared" ca="1" si="151"/>
        <v>0.1</v>
      </c>
      <c r="B327" s="304">
        <f t="shared" ca="1" si="152"/>
        <v>26.500000000000085</v>
      </c>
      <c r="D327" s="306">
        <f t="shared" ca="1" si="153"/>
        <v>-0.91820240050289192</v>
      </c>
      <c r="E327" s="307">
        <f t="shared" ca="1" si="154"/>
        <v>-3.4520129653041591</v>
      </c>
      <c r="F327" s="304">
        <f t="shared" ca="1" si="155"/>
        <v>3.5720427154385046</v>
      </c>
      <c r="G327" s="306">
        <f t="shared" ca="1" si="156"/>
        <v>12.986375646790639</v>
      </c>
      <c r="H327" s="307">
        <f t="shared" ca="1" si="157"/>
        <v>-90.903666227798325</v>
      </c>
      <c r="I327" s="304">
        <f t="shared" ca="1" si="158"/>
        <v>91.826589210829994</v>
      </c>
      <c r="J327" s="306">
        <f t="shared" ca="1" si="159"/>
        <v>655.96264752636534</v>
      </c>
      <c r="K327" s="307">
        <f t="shared" ca="1" si="160"/>
        <v>544.95728538167464</v>
      </c>
      <c r="L327" s="304">
        <f t="shared" ca="1" si="145"/>
        <v>852.79859160317721</v>
      </c>
      <c r="M327" s="306">
        <f t="shared" ca="1" si="161"/>
        <v>-1.4288977886209266</v>
      </c>
      <c r="N327" s="304">
        <f t="shared" ca="1" si="162"/>
        <v>-81.86981264355552</v>
      </c>
      <c r="P327" s="310">
        <f t="shared" ca="1" si="163"/>
        <v>23</v>
      </c>
      <c r="Q327" s="304">
        <f t="shared" ca="1" si="164"/>
        <v>0</v>
      </c>
      <c r="R327" s="306">
        <f t="shared" ca="1" si="165"/>
        <v>0</v>
      </c>
      <c r="S327" s="307">
        <f t="shared" ca="1" si="166"/>
        <v>3.0819999999999994</v>
      </c>
      <c r="T327" s="304">
        <f t="shared" ca="1" si="146"/>
        <v>30.234419999999997</v>
      </c>
      <c r="U327" s="311">
        <f t="shared" ca="1" si="147"/>
        <v>0</v>
      </c>
      <c r="V327" s="306">
        <f t="shared" ca="1" si="148"/>
        <v>1.1600134765120638</v>
      </c>
      <c r="W327" s="304">
        <f t="shared" ca="1" si="149"/>
        <v>19.959198737690848</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3.2853256883328479</v>
      </c>
      <c r="AH327" s="304">
        <f t="shared" ca="1" si="173"/>
        <v>-6.4239469784276464</v>
      </c>
    </row>
    <row r="328" spans="1:34" x14ac:dyDescent="0.2">
      <c r="A328" s="347">
        <f t="shared" ca="1" si="151"/>
        <v>0.1</v>
      </c>
      <c r="B328" s="304">
        <f t="shared" ca="1" si="152"/>
        <v>26.600000000000087</v>
      </c>
      <c r="D328" s="306">
        <f t="shared" ca="1" si="153"/>
        <v>-0.91586186507188427</v>
      </c>
      <c r="E328" s="307">
        <f t="shared" ca="1" si="154"/>
        <v>-3.399034881041767</v>
      </c>
      <c r="F328" s="304">
        <f t="shared" ca="1" si="155"/>
        <v>3.5202615071087502</v>
      </c>
      <c r="G328" s="306">
        <f t="shared" ca="1" si="156"/>
        <v>12.894789460283452</v>
      </c>
      <c r="H328" s="307">
        <f t="shared" ca="1" si="157"/>
        <v>-91.243569715902495</v>
      </c>
      <c r="I328" s="304">
        <f t="shared" ca="1" si="158"/>
        <v>92.150228484392784</v>
      </c>
      <c r="J328" s="306">
        <f t="shared" ca="1" si="159"/>
        <v>657.25670578171901</v>
      </c>
      <c r="K328" s="307">
        <f t="shared" ca="1" si="160"/>
        <v>535.8499235844896</v>
      </c>
      <c r="L328" s="304">
        <f t="shared" ca="1" si="145"/>
        <v>848.01032888788598</v>
      </c>
      <c r="M328" s="306">
        <f t="shared" ca="1" si="161"/>
        <v>-1.4304033284976696</v>
      </c>
      <c r="N328" s="304">
        <f t="shared" ca="1" si="162"/>
        <v>-81.95607372438154</v>
      </c>
      <c r="P328" s="310">
        <f t="shared" ca="1" si="163"/>
        <v>23</v>
      </c>
      <c r="Q328" s="304">
        <f t="shared" ca="1" si="164"/>
        <v>0</v>
      </c>
      <c r="R328" s="306">
        <f t="shared" ca="1" si="165"/>
        <v>0</v>
      </c>
      <c r="S328" s="307">
        <f t="shared" ca="1" si="166"/>
        <v>3.0819999999999994</v>
      </c>
      <c r="T328" s="304">
        <f t="shared" ca="1" si="146"/>
        <v>30.234419999999997</v>
      </c>
      <c r="U328" s="311">
        <f t="shared" ca="1" si="147"/>
        <v>0</v>
      </c>
      <c r="V328" s="306">
        <f t="shared" ca="1" si="148"/>
        <v>1.1610711965822136</v>
      </c>
      <c r="W328" s="304">
        <f t="shared" ca="1" si="149"/>
        <v>20.118465168565557</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3.2353483741006945</v>
      </c>
      <c r="AH328" s="304">
        <f t="shared" ca="1" si="173"/>
        <v>-6.4760541004837284</v>
      </c>
    </row>
    <row r="329" spans="1:34" x14ac:dyDescent="0.2">
      <c r="A329" s="347">
        <f t="shared" ca="1" si="151"/>
        <v>0.1</v>
      </c>
      <c r="B329" s="304">
        <f t="shared" ca="1" si="152"/>
        <v>26.700000000000088</v>
      </c>
      <c r="D329" s="306">
        <f t="shared" ca="1" si="153"/>
        <v>-0.91344005178179155</v>
      </c>
      <c r="E329" s="307">
        <f t="shared" ca="1" si="154"/>
        <v>-3.3464953958529104</v>
      </c>
      <c r="F329" s="304">
        <f t="shared" ca="1" si="155"/>
        <v>3.4689197400147282</v>
      </c>
      <c r="G329" s="306">
        <f t="shared" ca="1" si="156"/>
        <v>12.803445455105273</v>
      </c>
      <c r="H329" s="307">
        <f t="shared" ca="1" si="157"/>
        <v>-91.578219255487781</v>
      </c>
      <c r="I329" s="304">
        <f t="shared" ca="1" si="158"/>
        <v>92.46890535487077</v>
      </c>
      <c r="J329" s="306">
        <f t="shared" ca="1" si="159"/>
        <v>658.54161752748848</v>
      </c>
      <c r="K329" s="307">
        <f t="shared" ca="1" si="160"/>
        <v>526.70883413592014</v>
      </c>
      <c r="L329" s="304">
        <f t="shared" ca="1" si="145"/>
        <v>843.26701463566167</v>
      </c>
      <c r="M329" s="306">
        <f t="shared" ca="1" si="161"/>
        <v>-1.4318878663979446</v>
      </c>
      <c r="N329" s="304">
        <f t="shared" ca="1" si="162"/>
        <v>-82.041131480594515</v>
      </c>
      <c r="P329" s="310">
        <f t="shared" ca="1" si="163"/>
        <v>23</v>
      </c>
      <c r="Q329" s="304">
        <f t="shared" ca="1" si="164"/>
        <v>0</v>
      </c>
      <c r="R329" s="306">
        <f t="shared" ca="1" si="165"/>
        <v>0</v>
      </c>
      <c r="S329" s="307">
        <f t="shared" ca="1" si="166"/>
        <v>3.0819999999999994</v>
      </c>
      <c r="T329" s="304">
        <f t="shared" ca="1" si="146"/>
        <v>30.234419999999997</v>
      </c>
      <c r="U329" s="311">
        <f t="shared" ca="1" si="147"/>
        <v>0</v>
      </c>
      <c r="V329" s="306">
        <f t="shared" ca="1" si="148"/>
        <v>1.1621337775548799</v>
      </c>
      <c r="W329" s="304">
        <f t="shared" ca="1" si="149"/>
        <v>20.276393854190154</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3.1857497656976062</v>
      </c>
      <c r="AH329" s="304">
        <f t="shared" ca="1" si="173"/>
        <v>-6.527730424583245</v>
      </c>
    </row>
    <row r="330" spans="1:34" x14ac:dyDescent="0.2">
      <c r="A330" s="347">
        <f t="shared" ca="1" si="151"/>
        <v>0.1</v>
      </c>
      <c r="B330" s="304">
        <f t="shared" ca="1" si="152"/>
        <v>26.80000000000009</v>
      </c>
      <c r="D330" s="306">
        <f t="shared" ca="1" si="153"/>
        <v>-0.91093884762515009</v>
      </c>
      <c r="E330" s="307">
        <f t="shared" ca="1" si="154"/>
        <v>-3.2943977889644183</v>
      </c>
      <c r="F330" s="304">
        <f t="shared" ca="1" si="155"/>
        <v>3.418020827327751</v>
      </c>
      <c r="G330" s="306">
        <f t="shared" ca="1" si="156"/>
        <v>12.712351570342758</v>
      </c>
      <c r="H330" s="307">
        <f t="shared" ca="1" si="157"/>
        <v>-91.907659034384224</v>
      </c>
      <c r="I330" s="304">
        <f t="shared" ca="1" si="158"/>
        <v>92.782658248342003</v>
      </c>
      <c r="J330" s="306">
        <f t="shared" ca="1" si="159"/>
        <v>659.81740737876089</v>
      </c>
      <c r="K330" s="307">
        <f t="shared" ca="1" si="160"/>
        <v>517.5345402214266</v>
      </c>
      <c r="L330" s="304">
        <f t="shared" ca="1" si="145"/>
        <v>838.57081478085865</v>
      </c>
      <c r="M330" s="306">
        <f t="shared" ca="1" si="161"/>
        <v>-1.4333518408256452</v>
      </c>
      <c r="N330" s="304">
        <f t="shared" ca="1" si="162"/>
        <v>-82.12501103661684</v>
      </c>
      <c r="P330" s="310">
        <f t="shared" ca="1" si="163"/>
        <v>23</v>
      </c>
      <c r="Q330" s="304">
        <f t="shared" ca="1" si="164"/>
        <v>0</v>
      </c>
      <c r="R330" s="306">
        <f t="shared" ca="1" si="165"/>
        <v>0</v>
      </c>
      <c r="S330" s="307">
        <f t="shared" ca="1" si="166"/>
        <v>3.0819999999999994</v>
      </c>
      <c r="T330" s="304">
        <f t="shared" ca="1" si="146"/>
        <v>30.234419999999997</v>
      </c>
      <c r="U330" s="311">
        <f t="shared" ca="1" si="147"/>
        <v>0</v>
      </c>
      <c r="V330" s="306">
        <f t="shared" ca="1" si="148"/>
        <v>1.1632011702694174</v>
      </c>
      <c r="W330" s="304">
        <f t="shared" ca="1" si="149"/>
        <v>20.432975478051386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3.1365346661237981</v>
      </c>
      <c r="AH330" s="304">
        <f t="shared" ca="1" si="173"/>
        <v>-6.5789726976606611</v>
      </c>
    </row>
    <row r="331" spans="1:34" x14ac:dyDescent="0.2">
      <c r="A331" s="347">
        <f t="shared" ca="1" si="151"/>
        <v>0.1</v>
      </c>
      <c r="B331" s="304">
        <f t="shared" ca="1" si="152"/>
        <v>26.900000000000091</v>
      </c>
      <c r="D331" s="306">
        <f t="shared" ca="1" si="153"/>
        <v>-0.90836012945753952</v>
      </c>
      <c r="E331" s="307">
        <f t="shared" ca="1" si="154"/>
        <v>-3.2427451064695783</v>
      </c>
      <c r="F331" s="304">
        <f t="shared" ca="1" si="155"/>
        <v>3.3675679577880109</v>
      </c>
      <c r="G331" s="306">
        <f t="shared" ca="1" si="156"/>
        <v>12.621515557397004</v>
      </c>
      <c r="H331" s="307">
        <f t="shared" ca="1" si="157"/>
        <v>-92.231933545031183</v>
      </c>
      <c r="I331" s="304">
        <f t="shared" ca="1" si="158"/>
        <v>93.091526039810219</v>
      </c>
      <c r="J331" s="306">
        <f t="shared" ca="1" si="159"/>
        <v>661.0841007351479</v>
      </c>
      <c r="K331" s="307">
        <f t="shared" ca="1" si="160"/>
        <v>508.32756059245582</v>
      </c>
      <c r="L331" s="304">
        <f t="shared" ca="1" si="145"/>
        <v>833.92391565578453</v>
      </c>
      <c r="M331" s="306">
        <f t="shared" ca="1" si="161"/>
        <v>-1.4347956775788291</v>
      </c>
      <c r="N331" s="304">
        <f t="shared" ca="1" si="162"/>
        <v>-82.20773678888014</v>
      </c>
      <c r="P331" s="310">
        <f t="shared" ca="1" si="163"/>
        <v>23</v>
      </c>
      <c r="Q331" s="304">
        <f t="shared" ca="1" si="164"/>
        <v>0</v>
      </c>
      <c r="R331" s="306">
        <f t="shared" ca="1" si="165"/>
        <v>0</v>
      </c>
      <c r="S331" s="307">
        <f t="shared" ca="1" si="166"/>
        <v>3.0819999999999994</v>
      </c>
      <c r="T331" s="304">
        <f t="shared" ca="1" si="146"/>
        <v>30.234419999999997</v>
      </c>
      <c r="U331" s="311">
        <f t="shared" ca="1" si="147"/>
        <v>0</v>
      </c>
      <c r="V331" s="306">
        <f t="shared" ca="1" si="148"/>
        <v>1.1642733259320177</v>
      </c>
      <c r="W331" s="304">
        <f t="shared" ca="1" si="149"/>
        <v>20.58820141941969</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3.0877075918203412</v>
      </c>
      <c r="AH331" s="304">
        <f t="shared" ca="1" si="173"/>
        <v>-6.629777896836921</v>
      </c>
    </row>
    <row r="332" spans="1:34" x14ac:dyDescent="0.2">
      <c r="A332" s="347">
        <f t="shared" ca="1" si="151"/>
        <v>0.1</v>
      </c>
      <c r="B332" s="304">
        <f t="shared" ca="1" si="152"/>
        <v>27.000000000000092</v>
      </c>
      <c r="D332" s="306">
        <f t="shared" ca="1" si="153"/>
        <v>-0.90570576320552798</v>
      </c>
      <c r="E332" s="307">
        <f t="shared" ca="1" si="154"/>
        <v>-3.1915401658030502</v>
      </c>
      <c r="F332" s="304">
        <f t="shared" ca="1" si="155"/>
        <v>3.3175641002756628</v>
      </c>
      <c r="G332" s="306">
        <f t="shared" ca="1" si="156"/>
        <v>12.53094498107645</v>
      </c>
      <c r="H332" s="307">
        <f t="shared" ca="1" si="157"/>
        <v>-92.551087561611482</v>
      </c>
      <c r="I332" s="304">
        <f t="shared" ca="1" si="158"/>
        <v>93.395548025352042</v>
      </c>
      <c r="J332" s="306">
        <f t="shared" ca="1" si="159"/>
        <v>662.34172376207152</v>
      </c>
      <c r="K332" s="307">
        <f t="shared" ca="1" si="160"/>
        <v>499.08840953712371</v>
      </c>
      <c r="L332" s="304">
        <f t="shared" ca="1" si="145"/>
        <v>829.32852330690275</v>
      </c>
      <c r="M332" s="306">
        <f t="shared" ca="1" si="161"/>
        <v>-1.4362197902040656</v>
      </c>
      <c r="N332" s="304">
        <f t="shared" ca="1" si="162"/>
        <v>-82.289332431857503</v>
      </c>
      <c r="P332" s="310">
        <f t="shared" ca="1" si="163"/>
        <v>23</v>
      </c>
      <c r="Q332" s="304">
        <f t="shared" ca="1" si="164"/>
        <v>0</v>
      </c>
      <c r="R332" s="306">
        <f t="shared" ca="1" si="165"/>
        <v>0</v>
      </c>
      <c r="S332" s="307">
        <f t="shared" ca="1" si="166"/>
        <v>3.0819999999999994</v>
      </c>
      <c r="T332" s="304">
        <f t="shared" ca="1" si="146"/>
        <v>30.234419999999997</v>
      </c>
      <c r="U332" s="311">
        <f t="shared" ca="1" si="147"/>
        <v>0</v>
      </c>
      <c r="V332" s="306">
        <f t="shared" ca="1" si="148"/>
        <v>1.1653501961191084</v>
      </c>
      <c r="W332" s="304">
        <f t="shared" ca="1" si="149"/>
        <v>20.742063739600752</v>
      </c>
      <c r="Y332" s="314" t="str">
        <f t="shared" ca="1" si="167"/>
        <v/>
      </c>
      <c r="Z332" s="315" t="str">
        <f t="shared" ca="1" si="168"/>
        <v/>
      </c>
      <c r="AA332" s="316" t="str">
        <f t="shared" ca="1" si="169"/>
        <v/>
      </c>
      <c r="AC332" s="310">
        <f t="shared" ca="1" si="170"/>
        <v>27.000000000000092</v>
      </c>
      <c r="AD332" s="323">
        <f t="shared" ca="1" si="171"/>
        <v>662.34172376207152</v>
      </c>
      <c r="AE332" s="324" t="e">
        <f t="shared" ca="1" si="150"/>
        <v>#N/A</v>
      </c>
      <c r="AG332" s="306">
        <f t="shared" ca="1" si="172"/>
        <v>3.0392727795323493</v>
      </c>
      <c r="AH332" s="304">
        <f t="shared" ca="1" si="173"/>
        <v>-6.6801432249901671</v>
      </c>
    </row>
    <row r="333" spans="1:34" x14ac:dyDescent="0.2">
      <c r="A333" s="347">
        <f t="shared" ca="1" si="151"/>
        <v>0.1</v>
      </c>
      <c r="B333" s="304">
        <f t="shared" ca="1" si="152"/>
        <v>27.100000000000094</v>
      </c>
      <c r="D333" s="306">
        <f t="shared" ca="1" si="153"/>
        <v>-0.90297760310904707</v>
      </c>
      <c r="E333" s="307">
        <f t="shared" ca="1" si="154"/>
        <v>-3.1407855602490722</v>
      </c>
      <c r="F333" s="304">
        <f t="shared" ca="1" si="155"/>
        <v>3.2680120084212723</v>
      </c>
      <c r="G333" s="306">
        <f t="shared" ca="1" si="156"/>
        <v>12.440647220765545</v>
      </c>
      <c r="H333" s="307">
        <f t="shared" ca="1" si="157"/>
        <v>-92.865166117636392</v>
      </c>
      <c r="I333" s="304">
        <f t="shared" ca="1" si="158"/>
        <v>93.69476389493569</v>
      </c>
      <c r="J333" s="306">
        <f t="shared" ca="1" si="159"/>
        <v>663.59030337216359</v>
      </c>
      <c r="K333" s="307">
        <f t="shared" ca="1" si="160"/>
        <v>489.81759685316132</v>
      </c>
      <c r="L333" s="304">
        <f t="shared" ca="1" si="145"/>
        <v>824.78686272064635</v>
      </c>
      <c r="M333" s="306">
        <f t="shared" ca="1" si="161"/>
        <v>-1.4376245804317653</v>
      </c>
      <c r="N333" s="304">
        <f t="shared" ca="1" si="162"/>
        <v>-82.369820983005908</v>
      </c>
      <c r="P333" s="310">
        <f t="shared" ca="1" si="163"/>
        <v>23</v>
      </c>
      <c r="Q333" s="304">
        <f t="shared" ca="1" si="164"/>
        <v>0</v>
      </c>
      <c r="R333" s="306">
        <f t="shared" ca="1" si="165"/>
        <v>0</v>
      </c>
      <c r="S333" s="307">
        <f t="shared" ca="1" si="166"/>
        <v>3.0819999999999994</v>
      </c>
      <c r="T333" s="304">
        <f t="shared" ca="1" si="146"/>
        <v>30.234419999999997</v>
      </c>
      <c r="U333" s="311">
        <f t="shared" ca="1" si="147"/>
        <v>0</v>
      </c>
      <c r="V333" s="306">
        <f t="shared" ca="1" si="148"/>
        <v>1.166431732780552</v>
      </c>
      <c r="W333" s="304">
        <f t="shared" ca="1" si="149"/>
        <v>20.894555168105999</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2.9912341930829429</v>
      </c>
      <c r="AH333" s="304">
        <f t="shared" ca="1" si="173"/>
        <v>-6.730066106294859</v>
      </c>
    </row>
    <row r="334" spans="1:34" x14ac:dyDescent="0.2">
      <c r="A334" s="347">
        <f t="shared" ca="1" si="151"/>
        <v>0.1</v>
      </c>
      <c r="B334" s="304">
        <f t="shared" ca="1" si="152"/>
        <v>27.200000000000095</v>
      </c>
      <c r="D334" s="306">
        <f t="shared" ca="1" si="153"/>
        <v>-0.90017749099757693</v>
      </c>
      <c r="E334" s="307">
        <f t="shared" ca="1" si="154"/>
        <v>-3.090483663477511</v>
      </c>
      <c r="F334" s="304">
        <f t="shared" ca="1" si="155"/>
        <v>3.2189142252505065</v>
      </c>
      <c r="G334" s="306">
        <f t="shared" ca="1" si="156"/>
        <v>12.350629471665787</v>
      </c>
      <c r="H334" s="307">
        <f t="shared" ca="1" si="157"/>
        <v>-93.174214483984144</v>
      </c>
      <c r="I334" s="304">
        <f t="shared" ca="1" si="158"/>
        <v>93.98921370590277</v>
      </c>
      <c r="J334" s="306">
        <f t="shared" ca="1" si="159"/>
        <v>664.82986720678514</v>
      </c>
      <c r="K334" s="307">
        <f t="shared" ca="1" si="160"/>
        <v>480.51562782308031</v>
      </c>
      <c r="L334" s="304">
        <f t="shared" ca="1" si="145"/>
        <v>820.30117695417243</v>
      </c>
      <c r="M334" s="306">
        <f t="shared" ca="1" si="161"/>
        <v>-1.4390104385933995</v>
      </c>
      <c r="N334" s="304">
        <f t="shared" ca="1" si="162"/>
        <v>-82.44922480667131</v>
      </c>
      <c r="P334" s="310">
        <f t="shared" ca="1" si="163"/>
        <v>23</v>
      </c>
      <c r="Q334" s="304">
        <f t="shared" ca="1" si="164"/>
        <v>0</v>
      </c>
      <c r="R334" s="306">
        <f t="shared" ca="1" si="165"/>
        <v>0</v>
      </c>
      <c r="S334" s="307">
        <f t="shared" ca="1" si="166"/>
        <v>3.0819999999999994</v>
      </c>
      <c r="T334" s="304">
        <f t="shared" ca="1" si="146"/>
        <v>30.234419999999997</v>
      </c>
      <c r="U334" s="311">
        <f t="shared" ca="1" si="147"/>
        <v>0</v>
      </c>
      <c r="V334" s="306">
        <f t="shared" ca="1" si="148"/>
        <v>1.1675178882426567</v>
      </c>
      <c r="W334" s="304">
        <f t="shared" ca="1" si="149"/>
        <v>21.045669088758231</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2.943595530059425</v>
      </c>
      <c r="AH334" s="304">
        <f t="shared" ca="1" si="173"/>
        <v>-6.7795441817345887</v>
      </c>
    </row>
    <row r="335" spans="1:34" x14ac:dyDescent="0.2">
      <c r="A335" s="347">
        <f t="shared" ca="1" si="151"/>
        <v>0.1</v>
      </c>
      <c r="B335" s="304">
        <f t="shared" ca="1" si="152"/>
        <v>27.300000000000097</v>
      </c>
      <c r="D335" s="306">
        <f t="shared" ca="1" si="153"/>
        <v>-0.89730725559957869</v>
      </c>
      <c r="E335" s="307">
        <f t="shared" ca="1" si="154"/>
        <v>-3.0406366341023405</v>
      </c>
      <c r="F335" s="304">
        <f t="shared" ca="1" si="155"/>
        <v>3.1702730878580252</v>
      </c>
      <c r="G335" s="306">
        <f t="shared" ca="1" si="156"/>
        <v>12.260898746105829</v>
      </c>
      <c r="H335" s="307">
        <f t="shared" ca="1" si="157"/>
        <v>-93.478278147394377</v>
      </c>
      <c r="I335" s="304">
        <f t="shared" ca="1" si="158"/>
        <v>94.27893785710512</v>
      </c>
      <c r="J335" s="306">
        <f t="shared" ca="1" si="159"/>
        <v>666.06044361767374</v>
      </c>
      <c r="K335" s="307">
        <f t="shared" ca="1" si="160"/>
        <v>471.18300319151138</v>
      </c>
      <c r="L335" s="304">
        <f t="shared" ca="1" si="145"/>
        <v>815.8737261664603</v>
      </c>
      <c r="M335" s="306">
        <f t="shared" ca="1" si="161"/>
        <v>-1.4403777440214742</v>
      </c>
      <c r="N335" s="304">
        <f t="shared" ca="1" si="162"/>
        <v>-82.527565637005324</v>
      </c>
      <c r="P335" s="310">
        <f t="shared" ca="1" si="163"/>
        <v>23</v>
      </c>
      <c r="Q335" s="304">
        <f t="shared" ca="1" si="164"/>
        <v>0</v>
      </c>
      <c r="R335" s="306">
        <f t="shared" ca="1" si="165"/>
        <v>0</v>
      </c>
      <c r="S335" s="307">
        <f t="shared" ca="1" si="166"/>
        <v>3.0819999999999994</v>
      </c>
      <c r="T335" s="304">
        <f t="shared" ca="1" si="146"/>
        <v>30.234419999999997</v>
      </c>
      <c r="U335" s="311">
        <f t="shared" ca="1" si="147"/>
        <v>0</v>
      </c>
      <c r="V335" s="306">
        <f t="shared" ca="1" si="148"/>
        <v>1.1686086152109907</v>
      </c>
      <c r="W335" s="304">
        <f t="shared" ca="1" si="149"/>
        <v>21.195399525747792</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2.8963602284127505</v>
      </c>
      <c r="AH335" s="304">
        <f t="shared" ca="1" si="173"/>
        <v>-6.8285753045938469</v>
      </c>
    </row>
    <row r="336" spans="1:34" x14ac:dyDescent="0.2">
      <c r="A336" s="347">
        <f t="shared" ca="1" si="151"/>
        <v>0.1</v>
      </c>
      <c r="B336" s="304">
        <f t="shared" ca="1" si="152"/>
        <v>27.400000000000098</v>
      </c>
      <c r="D336" s="306">
        <f t="shared" ca="1" si="153"/>
        <v>-0.89436871188454581</v>
      </c>
      <c r="E336" s="307">
        <f t="shared" ca="1" si="154"/>
        <v>-2.9912464202574203</v>
      </c>
      <c r="F336" s="304">
        <f t="shared" ca="1" si="155"/>
        <v>3.1220907321057876</v>
      </c>
      <c r="G336" s="306">
        <f t="shared" ca="1" si="156"/>
        <v>12.171461874917375</v>
      </c>
      <c r="H336" s="307">
        <f t="shared" ca="1" si="157"/>
        <v>-93.777402789420123</v>
      </c>
      <c r="I336" s="304">
        <f t="shared" ca="1" si="158"/>
        <v>94.563977063687986</v>
      </c>
      <c r="J336" s="306">
        <f t="shared" ca="1" si="159"/>
        <v>667.28206164872495</v>
      </c>
      <c r="K336" s="307">
        <f t="shared" ca="1" si="160"/>
        <v>461.82021914467066</v>
      </c>
      <c r="L336" s="304">
        <f t="shared" ca="1" si="145"/>
        <v>811.50678654525393</v>
      </c>
      <c r="M336" s="306">
        <f t="shared" ca="1" si="161"/>
        <v>-1.4417268654330697</v>
      </c>
      <c r="N336" s="304">
        <f t="shared" ca="1" si="162"/>
        <v>-82.60486459994047</v>
      </c>
      <c r="P336" s="310">
        <f t="shared" ca="1" si="163"/>
        <v>23</v>
      </c>
      <c r="Q336" s="304">
        <f t="shared" ca="1" si="164"/>
        <v>0</v>
      </c>
      <c r="R336" s="306">
        <f t="shared" ca="1" si="165"/>
        <v>0</v>
      </c>
      <c r="S336" s="307">
        <f t="shared" ca="1" si="166"/>
        <v>3.0819999999999994</v>
      </c>
      <c r="T336" s="304">
        <f t="shared" ca="1" si="146"/>
        <v>30.234419999999997</v>
      </c>
      <c r="U336" s="311">
        <f t="shared" ca="1" si="147"/>
        <v>0</v>
      </c>
      <c r="V336" s="306">
        <f t="shared" ca="1" si="148"/>
        <v>1.1697038667730151</v>
      </c>
      <c r="W336" s="304">
        <f t="shared" ca="1" si="149"/>
        <v>21.343741129654202</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2.8495314729712264</v>
      </c>
      <c r="AH336" s="304">
        <f t="shared" ca="1" si="173"/>
        <v>-6.8771575359337431</v>
      </c>
    </row>
    <row r="337" spans="1:34" x14ac:dyDescent="0.2">
      <c r="A337" s="347">
        <f t="shared" ca="1" si="151"/>
        <v>0.1</v>
      </c>
      <c r="B337" s="304">
        <f t="shared" ca="1" si="152"/>
        <v>27.500000000000099</v>
      </c>
      <c r="D337" s="306">
        <f t="shared" ca="1" si="153"/>
        <v>-0.8913636604370837</v>
      </c>
      <c r="E337" s="307">
        <f t="shared" ca="1" si="154"/>
        <v>-2.9423147641845855</v>
      </c>
      <c r="F337" s="304">
        <f t="shared" ca="1" si="155"/>
        <v>3.074369097341175</v>
      </c>
      <c r="G337" s="306">
        <f t="shared" ca="1" si="156"/>
        <v>12.082325508873666</v>
      </c>
      <c r="H337" s="307">
        <f t="shared" ca="1" si="157"/>
        <v>-94.071634265838583</v>
      </c>
      <c r="I337" s="304">
        <f t="shared" ca="1" si="158"/>
        <v>94.844372332511526</v>
      </c>
      <c r="J337" s="306">
        <f t="shared" ca="1" si="159"/>
        <v>668.4947510179145</v>
      </c>
      <c r="K337" s="307">
        <f t="shared" ca="1" si="160"/>
        <v>452.42776729190774</v>
      </c>
      <c r="L337" s="304">
        <f t="shared" ca="1" si="145"/>
        <v>807.20264912551181</v>
      </c>
      <c r="M337" s="306">
        <f t="shared" ca="1" si="161"/>
        <v>-1.4430581612977214</v>
      </c>
      <c r="N337" s="304">
        <f t="shared" ca="1" si="162"/>
        <v>-82.681142234268236</v>
      </c>
      <c r="P337" s="310">
        <f t="shared" ca="1" si="163"/>
        <v>23</v>
      </c>
      <c r="Q337" s="304">
        <f t="shared" ca="1" si="164"/>
        <v>0</v>
      </c>
      <c r="R337" s="306">
        <f t="shared" ca="1" si="165"/>
        <v>0</v>
      </c>
      <c r="S337" s="307">
        <f t="shared" ca="1" si="166"/>
        <v>3.0819999999999994</v>
      </c>
      <c r="T337" s="304">
        <f t="shared" ca="1" si="146"/>
        <v>30.234419999999997</v>
      </c>
      <c r="U337" s="311">
        <f t="shared" ca="1" si="147"/>
        <v>0</v>
      </c>
      <c r="V337" s="306">
        <f t="shared" ca="1" si="148"/>
        <v>1.1708035964005292</v>
      </c>
      <c r="W337" s="304">
        <f t="shared" ca="1" si="149"/>
        <v>21.490689163447691</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2.8031122018691566</v>
      </c>
      <c r="AH337" s="304">
        <f t="shared" ca="1" si="173"/>
        <v>-6.925289140056524</v>
      </c>
    </row>
    <row r="338" spans="1:34" x14ac:dyDescent="0.2">
      <c r="A338" s="347">
        <f t="shared" ca="1" si="151"/>
        <v>0.1</v>
      </c>
      <c r="B338" s="304">
        <f t="shared" ca="1" si="152"/>
        <v>27.600000000000101</v>
      </c>
      <c r="D338" s="306">
        <f t="shared" ca="1" si="153"/>
        <v>-0.88829388686236843</v>
      </c>
      <c r="E338" s="307">
        <f t="shared" ca="1" si="154"/>
        <v>-2.8938432068292457</v>
      </c>
      <c r="F338" s="304">
        <f t="shared" ca="1" si="155"/>
        <v>3.0271099311304877</v>
      </c>
      <c r="G338" s="306">
        <f t="shared" ca="1" si="156"/>
        <v>11.993496120187428</v>
      </c>
      <c r="H338" s="307">
        <f t="shared" ca="1" si="157"/>
        <v>-94.36101858652151</v>
      </c>
      <c r="I338" s="304">
        <f t="shared" ca="1" si="158"/>
        <v>95.120164938202294</v>
      </c>
      <c r="J338" s="306">
        <f t="shared" ca="1" si="159"/>
        <v>669.6985420993675</v>
      </c>
      <c r="K338" s="307">
        <f t="shared" ca="1" si="160"/>
        <v>443.00613464928972</v>
      </c>
      <c r="L338" s="304">
        <f t="shared" ca="1" si="145"/>
        <v>802.96361849521111</v>
      </c>
      <c r="M338" s="306">
        <f t="shared" ca="1" si="161"/>
        <v>-1.4443719801903701</v>
      </c>
      <c r="N338" s="304">
        <f t="shared" ca="1" si="162"/>
        <v>-82.756418511861554</v>
      </c>
      <c r="P338" s="310">
        <f t="shared" ca="1" si="163"/>
        <v>23</v>
      </c>
      <c r="Q338" s="304">
        <f t="shared" ca="1" si="164"/>
        <v>0</v>
      </c>
      <c r="R338" s="306">
        <f t="shared" ca="1" si="165"/>
        <v>0</v>
      </c>
      <c r="S338" s="307">
        <f t="shared" ca="1" si="166"/>
        <v>3.0819999999999994</v>
      </c>
      <c r="T338" s="304">
        <f t="shared" ca="1" si="146"/>
        <v>30.234419999999997</v>
      </c>
      <c r="U338" s="311">
        <f t="shared" ca="1" si="147"/>
        <v>0</v>
      </c>
      <c r="V338" s="306">
        <f t="shared" ca="1" si="148"/>
        <v>1.1719077579519408</v>
      </c>
      <c r="W338" s="304">
        <f t="shared" ca="1" si="149"/>
        <v>21.63623948848447</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2.7571051128910353</v>
      </c>
      <c r="AH338" s="304">
        <f t="shared" ca="1" si="173"/>
        <v>-6.9729685799635606</v>
      </c>
    </row>
    <row r="339" spans="1:34" x14ac:dyDescent="0.2">
      <c r="A339" s="347">
        <f t="shared" ca="1" si="151"/>
        <v>0.1</v>
      </c>
      <c r="B339" s="304">
        <f t="shared" ca="1" si="152"/>
        <v>27.700000000000102</v>
      </c>
      <c r="D339" s="306">
        <f t="shared" ca="1" si="153"/>
        <v>-0.88516116122238098</v>
      </c>
      <c r="E339" s="307">
        <f t="shared" ca="1" si="154"/>
        <v>-2.8458330924388706</v>
      </c>
      <c r="F339" s="304">
        <f t="shared" ca="1" si="155"/>
        <v>2.9803147940036032</v>
      </c>
      <c r="G339" s="306">
        <f t="shared" ca="1" si="156"/>
        <v>11.904980004065191</v>
      </c>
      <c r="H339" s="307">
        <f t="shared" ca="1" si="157"/>
        <v>-94.645601895765395</v>
      </c>
      <c r="I339" s="304">
        <f t="shared" ca="1" si="158"/>
        <v>95.39139639982686</v>
      </c>
      <c r="J339" s="306">
        <f t="shared" ca="1" si="159"/>
        <v>670.89346590558011</v>
      </c>
      <c r="K339" s="307">
        <f t="shared" ca="1" si="160"/>
        <v>433.55580362517537</v>
      </c>
      <c r="L339" s="304">
        <f t="shared" ca="1" si="145"/>
        <v>798.79201138461156</v>
      </c>
      <c r="M339" s="306">
        <f t="shared" ca="1" si="161"/>
        <v>-1.4456686611300773</v>
      </c>
      <c r="N339" s="304">
        <f t="shared" ca="1" si="162"/>
        <v>-82.830712857081835</v>
      </c>
      <c r="P339" s="310">
        <f t="shared" ca="1" si="163"/>
        <v>23</v>
      </c>
      <c r="Q339" s="304">
        <f t="shared" ca="1" si="164"/>
        <v>0</v>
      </c>
      <c r="R339" s="306">
        <f t="shared" ca="1" si="165"/>
        <v>0</v>
      </c>
      <c r="S339" s="307">
        <f t="shared" ca="1" si="166"/>
        <v>3.0819999999999994</v>
      </c>
      <c r="T339" s="304">
        <f t="shared" ca="1" si="146"/>
        <v>30.234419999999997</v>
      </c>
      <c r="U339" s="311">
        <f t="shared" ca="1" si="147"/>
        <v>0</v>
      </c>
      <c r="V339" s="306">
        <f t="shared" ca="1" si="148"/>
        <v>1.1730163056743541</v>
      </c>
      <c r="W339" s="304">
        <f t="shared" ca="1" si="149"/>
        <v>21.780388550509176</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2.7115126697316647</v>
      </c>
      <c r="AH339" s="304">
        <f t="shared" ca="1" si="173"/>
        <v>-7.0201945128113152</v>
      </c>
    </row>
    <row r="340" spans="1:34" x14ac:dyDescent="0.2">
      <c r="A340" s="347">
        <f t="shared" ca="1" si="151"/>
        <v>0.1</v>
      </c>
      <c r="B340" s="304">
        <f t="shared" ca="1" si="152"/>
        <v>27.800000000000104</v>
      </c>
      <c r="D340" s="306">
        <f t="shared" ca="1" si="153"/>
        <v>-0.88196723750225936</v>
      </c>
      <c r="E340" s="307">
        <f t="shared" ca="1" si="154"/>
        <v>-2.7982855731599034</v>
      </c>
      <c r="F340" s="304">
        <f t="shared" ca="1" si="155"/>
        <v>2.9339850642057157</v>
      </c>
      <c r="G340" s="306">
        <f t="shared" ca="1" si="156"/>
        <v>11.816783280314965</v>
      </c>
      <c r="H340" s="307">
        <f t="shared" ca="1" si="157"/>
        <v>-94.92543045308139</v>
      </c>
      <c r="I340" s="304">
        <f t="shared" ca="1" si="158"/>
        <v>95.65810845817893</v>
      </c>
      <c r="J340" s="306">
        <f t="shared" ca="1" si="159"/>
        <v>672.07955406979909</v>
      </c>
      <c r="K340" s="307">
        <f t="shared" ca="1" si="160"/>
        <v>424.07725200773302</v>
      </c>
      <c r="L340" s="304">
        <f t="shared" ca="1" si="145"/>
        <v>794.69015513537738</v>
      </c>
      <c r="M340" s="306">
        <f t="shared" ca="1" si="161"/>
        <v>-1.4469485339051622</v>
      </c>
      <c r="N340" s="304">
        <f t="shared" ca="1" si="162"/>
        <v>-82.904044165407896</v>
      </c>
      <c r="P340" s="310">
        <f t="shared" ca="1" si="163"/>
        <v>23</v>
      </c>
      <c r="Q340" s="304">
        <f t="shared" ca="1" si="164"/>
        <v>0</v>
      </c>
      <c r="R340" s="306">
        <f t="shared" ca="1" si="165"/>
        <v>0</v>
      </c>
      <c r="S340" s="307">
        <f t="shared" ca="1" si="166"/>
        <v>3.0819999999999994</v>
      </c>
      <c r="T340" s="304">
        <f t="shared" ca="1" si="146"/>
        <v>30.234419999999997</v>
      </c>
      <c r="U340" s="311">
        <f t="shared" ca="1" si="147"/>
        <v>0</v>
      </c>
      <c r="V340" s="306">
        <f t="shared" ca="1" si="148"/>
        <v>1.1741291942054903</v>
      </c>
      <c r="W340" s="304">
        <f t="shared" ca="1" si="149"/>
        <v>21.923133365677156</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2.6663371081724998</v>
      </c>
      <c r="AH340" s="304">
        <f t="shared" ca="1" si="173"/>
        <v>-7.0669657853696242</v>
      </c>
    </row>
    <row r="341" spans="1:34" x14ac:dyDescent="0.2">
      <c r="A341" s="347">
        <f t="shared" ca="1" si="151"/>
        <v>0.1</v>
      </c>
      <c r="B341" s="304">
        <f t="shared" ca="1" si="152"/>
        <v>27.900000000000105</v>
      </c>
      <c r="D341" s="306">
        <f t="shared" ca="1" si="153"/>
        <v>-0.87871385310612549</v>
      </c>
      <c r="E341" s="307">
        <f t="shared" ca="1" si="154"/>
        <v>-2.7512016136288597</v>
      </c>
      <c r="F341" s="304">
        <f t="shared" ca="1" si="155"/>
        <v>2.8881219424523361</v>
      </c>
      <c r="G341" s="306">
        <f t="shared" ca="1" si="156"/>
        <v>11.728911895004352</v>
      </c>
      <c r="H341" s="307">
        <f t="shared" ca="1" si="157"/>
        <v>-95.200550614444282</v>
      </c>
      <c r="I341" s="304">
        <f t="shared" ca="1" si="158"/>
        <v>95.920343053672113</v>
      </c>
      <c r="J341" s="306">
        <f t="shared" ca="1" si="159"/>
        <v>673.25683882856504</v>
      </c>
      <c r="K341" s="307">
        <f t="shared" ca="1" si="160"/>
        <v>414.57095295435676</v>
      </c>
      <c r="L341" s="304">
        <f t="shared" ca="1" si="145"/>
        <v>790.66038604632001</v>
      </c>
      <c r="M341" s="306">
        <f t="shared" ca="1" si="161"/>
        <v>-1.4482119193853791</v>
      </c>
      <c r="N341" s="304">
        <f t="shared" ca="1" si="162"/>
        <v>-82.976430821322424</v>
      </c>
      <c r="P341" s="310">
        <f t="shared" ca="1" si="163"/>
        <v>23</v>
      </c>
      <c r="Q341" s="304">
        <f t="shared" ca="1" si="164"/>
        <v>0</v>
      </c>
      <c r="R341" s="306">
        <f t="shared" ca="1" si="165"/>
        <v>0</v>
      </c>
      <c r="S341" s="307">
        <f t="shared" ca="1" si="166"/>
        <v>3.0819999999999994</v>
      </c>
      <c r="T341" s="304">
        <f t="shared" ca="1" si="146"/>
        <v>30.234419999999997</v>
      </c>
      <c r="U341" s="311">
        <f t="shared" ca="1" si="147"/>
        <v>0</v>
      </c>
      <c r="V341" s="306">
        <f t="shared" ca="1" si="148"/>
        <v>1.175246378575437</v>
      </c>
      <c r="W341" s="304">
        <f t="shared" ca="1" si="149"/>
        <v>22.064471506608992</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2.6215804421744702</v>
      </c>
      <c r="AH341" s="304">
        <f t="shared" ca="1" si="173"/>
        <v>-7.1132814294864248</v>
      </c>
    </row>
    <row r="342" spans="1:34" x14ac:dyDescent="0.2">
      <c r="A342" s="347">
        <f t="shared" ca="1" si="151"/>
        <v>0.1</v>
      </c>
      <c r="B342" s="304">
        <f t="shared" ca="1" si="152"/>
        <v>28.000000000000107</v>
      </c>
      <c r="D342" s="306">
        <f t="shared" ca="1" si="153"/>
        <v>-0.87540272838176325</v>
      </c>
      <c r="E342" s="307">
        <f t="shared" ca="1" si="154"/>
        <v>-2.7045819955534949</v>
      </c>
      <c r="F342" s="304">
        <f t="shared" ca="1" si="155"/>
        <v>2.8427264566838573</v>
      </c>
      <c r="G342" s="306">
        <f t="shared" ca="1" si="156"/>
        <v>11.641371622166176</v>
      </c>
      <c r="H342" s="307">
        <f t="shared" ca="1" si="157"/>
        <v>-95.471008813999632</v>
      </c>
      <c r="I342" s="304">
        <f t="shared" ca="1" si="158"/>
        <v>96.178142304830203</v>
      </c>
      <c r="J342" s="306">
        <f t="shared" ca="1" si="159"/>
        <v>674.42535300442353</v>
      </c>
      <c r="K342" s="307">
        <f t="shared" ca="1" si="160"/>
        <v>405.03737498293458</v>
      </c>
      <c r="L342" s="304">
        <f t="shared" ca="1" si="145"/>
        <v>786.70504759293851</v>
      </c>
      <c r="M342" s="306">
        <f t="shared" ca="1" si="161"/>
        <v>-1.4494591298217332</v>
      </c>
      <c r="N342" s="304">
        <f t="shared" ca="1" si="162"/>
        <v>-83.047890715490198</v>
      </c>
      <c r="P342" s="310">
        <f t="shared" ca="1" si="163"/>
        <v>23</v>
      </c>
      <c r="Q342" s="304">
        <f t="shared" ca="1" si="164"/>
        <v>0</v>
      </c>
      <c r="R342" s="306">
        <f t="shared" ca="1" si="165"/>
        <v>0</v>
      </c>
      <c r="S342" s="307">
        <f t="shared" ca="1" si="166"/>
        <v>3.0819999999999994</v>
      </c>
      <c r="T342" s="304">
        <f t="shared" ca="1" si="146"/>
        <v>30.234419999999997</v>
      </c>
      <c r="U342" s="311">
        <f t="shared" ca="1" si="147"/>
        <v>0</v>
      </c>
      <c r="V342" s="306">
        <f t="shared" ca="1" si="148"/>
        <v>1.1763678142082297</v>
      </c>
      <c r="W342" s="304">
        <f t="shared" ca="1" si="149"/>
        <v>22.204401088489032</v>
      </c>
      <c r="Y342" s="314" t="str">
        <f t="shared" ca="1" si="167"/>
        <v/>
      </c>
      <c r="Z342" s="315" t="str">
        <f t="shared" ca="1" si="168"/>
        <v/>
      </c>
      <c r="AA342" s="316" t="str">
        <f t="shared" ca="1" si="169"/>
        <v/>
      </c>
      <c r="AC342" s="310">
        <f t="shared" ca="1" si="170"/>
        <v>28.000000000000107</v>
      </c>
      <c r="AD342" s="323">
        <f t="shared" ca="1" si="171"/>
        <v>674.42535300442353</v>
      </c>
      <c r="AE342" s="324" t="e">
        <f t="shared" ca="1" si="150"/>
        <v>#N/A</v>
      </c>
      <c r="AG342" s="306">
        <f t="shared" ca="1" si="172"/>
        <v>2.5772444698872992</v>
      </c>
      <c r="AH342" s="304">
        <f t="shared" ca="1" si="173"/>
        <v>-7.1591406575629453</v>
      </c>
    </row>
    <row r="343" spans="1:34" x14ac:dyDescent="0.2">
      <c r="A343" s="347">
        <f t="shared" ca="1" si="151"/>
        <v>0.1</v>
      </c>
      <c r="B343" s="304">
        <f t="shared" ca="1" si="152"/>
        <v>28.100000000000108</v>
      </c>
      <c r="D343" s="306">
        <f t="shared" ca="1" si="153"/>
        <v>-0.87203556617345412</v>
      </c>
      <c r="E343" s="307">
        <f t="shared" ca="1" si="154"/>
        <v>-2.658427322280132</v>
      </c>
      <c r="F343" s="304">
        <f t="shared" ca="1" si="155"/>
        <v>2.7977994668161923</v>
      </c>
      <c r="G343" s="306">
        <f t="shared" ca="1" si="156"/>
        <v>11.554168065548831</v>
      </c>
      <c r="H343" s="307">
        <f t="shared" ca="1" si="157"/>
        <v>-95.736851546227641</v>
      </c>
      <c r="I343" s="304">
        <f t="shared" ca="1" si="158"/>
        <v>96.431548487366825</v>
      </c>
      <c r="J343" s="306">
        <f t="shared" ca="1" si="159"/>
        <v>675.58512998880929</v>
      </c>
      <c r="K343" s="307">
        <f t="shared" ca="1" si="160"/>
        <v>395.4769819649232</v>
      </c>
      <c r="L343" s="304">
        <f t="shared" ca="1" si="145"/>
        <v>782.82648851842032</v>
      </c>
      <c r="M343" s="306">
        <f t="shared" ca="1" si="161"/>
        <v>-1.4506904691344886</v>
      </c>
      <c r="N343" s="304">
        <f t="shared" ca="1" si="162"/>
        <v>-83.118441261259619</v>
      </c>
      <c r="P343" s="310">
        <f t="shared" ca="1" si="163"/>
        <v>23</v>
      </c>
      <c r="Q343" s="304">
        <f t="shared" ca="1" si="164"/>
        <v>0</v>
      </c>
      <c r="R343" s="306">
        <f t="shared" ca="1" si="165"/>
        <v>0</v>
      </c>
      <c r="S343" s="307">
        <f t="shared" ca="1" si="166"/>
        <v>3.0819999999999994</v>
      </c>
      <c r="T343" s="304">
        <f t="shared" ca="1" si="146"/>
        <v>30.234419999999997</v>
      </c>
      <c r="U343" s="311">
        <f t="shared" ca="1" si="147"/>
        <v>0</v>
      </c>
      <c r="V343" s="306">
        <f t="shared" ca="1" si="148"/>
        <v>1.1774934569232756</v>
      </c>
      <c r="W343" s="304">
        <f t="shared" ca="1" si="149"/>
        <v>22.342920755219225</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2.5333307795754365</v>
      </c>
      <c r="AH343" s="304">
        <f t="shared" ca="1" si="173"/>
        <v>-7.2045428580431654</v>
      </c>
    </row>
    <row r="344" spans="1:34" x14ac:dyDescent="0.2">
      <c r="A344" s="347">
        <f t="shared" ca="1" si="151"/>
        <v>0.1</v>
      </c>
      <c r="B344" s="304">
        <f t="shared" ca="1" si="152"/>
        <v>28.200000000000109</v>
      </c>
      <c r="D344" s="306">
        <f t="shared" ca="1" si="153"/>
        <v>-0.86861405140235703</v>
      </c>
      <c r="E344" s="307">
        <f t="shared" ca="1" si="154"/>
        <v>-2.6127380233433728</v>
      </c>
      <c r="F344" s="304">
        <f t="shared" ca="1" si="155"/>
        <v>2.7533416694841653</v>
      </c>
      <c r="G344" s="306">
        <f t="shared" ca="1" si="156"/>
        <v>11.467306660408596</v>
      </c>
      <c r="H344" s="307">
        <f t="shared" ca="1" si="157"/>
        <v>-95.998125348561985</v>
      </c>
      <c r="I344" s="304">
        <f t="shared" ca="1" si="158"/>
        <v>96.68060401384588</v>
      </c>
      <c r="J344" s="306">
        <f t="shared" ca="1" si="159"/>
        <v>676.7362037251072</v>
      </c>
      <c r="K344" s="307">
        <f t="shared" ca="1" si="160"/>
        <v>385.89023312018372</v>
      </c>
      <c r="L344" s="304">
        <f t="shared" ca="1" si="145"/>
        <v>779.02706079430868</v>
      </c>
      <c r="M344" s="306">
        <f t="shared" ca="1" si="161"/>
        <v>-1.4519062331899042</v>
      </c>
      <c r="N344" s="304">
        <f t="shared" ca="1" si="162"/>
        <v>-83.188099410518632</v>
      </c>
      <c r="P344" s="310">
        <f t="shared" ca="1" si="163"/>
        <v>23</v>
      </c>
      <c r="Q344" s="304">
        <f t="shared" ca="1" si="164"/>
        <v>0</v>
      </c>
      <c r="R344" s="306">
        <f t="shared" ca="1" si="165"/>
        <v>0</v>
      </c>
      <c r="S344" s="307">
        <f t="shared" ca="1" si="166"/>
        <v>3.0819999999999994</v>
      </c>
      <c r="T344" s="304">
        <f t="shared" ca="1" si="146"/>
        <v>30.234419999999997</v>
      </c>
      <c r="U344" s="311">
        <f t="shared" ca="1" si="147"/>
        <v>0</v>
      </c>
      <c r="V344" s="306">
        <f t="shared" ca="1" si="148"/>
        <v>1.1786232629366149</v>
      </c>
      <c r="W344" s="304">
        <f t="shared" ca="1" si="149"/>
        <v>22.480029665638746</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2.4898407554604729</v>
      </c>
      <c r="AH344" s="304">
        <f t="shared" ca="1" si="173"/>
        <v>-7.2494875909212295</v>
      </c>
    </row>
    <row r="345" spans="1:34" x14ac:dyDescent="0.2">
      <c r="A345" s="347">
        <f t="shared" ca="1" si="151"/>
        <v>0.1</v>
      </c>
      <c r="B345" s="304">
        <f t="shared" ca="1" si="152"/>
        <v>28.300000000000111</v>
      </c>
      <c r="D345" s="306">
        <f t="shared" ca="1" si="153"/>
        <v>-0.86513985067373722</v>
      </c>
      <c r="E345" s="307">
        <f t="shared" ca="1" si="154"/>
        <v>-2.5675143589947051</v>
      </c>
      <c r="F345" s="304">
        <f t="shared" ca="1" si="155"/>
        <v>2.7093536027746117</v>
      </c>
      <c r="G345" s="306">
        <f t="shared" ca="1" si="156"/>
        <v>11.380792675341223</v>
      </c>
      <c r="H345" s="307">
        <f t="shared" ca="1" si="157"/>
        <v>-96.254876784461459</v>
      </c>
      <c r="I345" s="304">
        <f t="shared" ca="1" si="158"/>
        <v>96.925351413915223</v>
      </c>
      <c r="J345" s="306">
        <f t="shared" ca="1" si="159"/>
        <v>677.87860869189467</v>
      </c>
      <c r="K345" s="307">
        <f t="shared" ca="1" si="160"/>
        <v>376.27758301353254</v>
      </c>
      <c r="L345" s="304">
        <f t="shared" ca="1" si="145"/>
        <v>775.30911744965613</v>
      </c>
      <c r="M345" s="306">
        <f t="shared" ca="1" si="161"/>
        <v>-1.4531067100662012</v>
      </c>
      <c r="N345" s="304">
        <f t="shared" ca="1" si="162"/>
        <v>-83.256881668933502</v>
      </c>
      <c r="P345" s="310">
        <f t="shared" ca="1" si="163"/>
        <v>23</v>
      </c>
      <c r="Q345" s="304">
        <f t="shared" ca="1" si="164"/>
        <v>0</v>
      </c>
      <c r="R345" s="306">
        <f t="shared" ca="1" si="165"/>
        <v>0</v>
      </c>
      <c r="S345" s="307">
        <f t="shared" ca="1" si="166"/>
        <v>3.0819999999999994</v>
      </c>
      <c r="T345" s="304">
        <f t="shared" ca="1" si="146"/>
        <v>30.234419999999997</v>
      </c>
      <c r="U345" s="311">
        <f t="shared" ca="1" si="147"/>
        <v>0</v>
      </c>
      <c r="V345" s="306">
        <f t="shared" ca="1" si="148"/>
        <v>1.1797571888620291</v>
      </c>
      <c r="W345" s="304">
        <f t="shared" ca="1" si="149"/>
        <v>22.615727479820084</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2.4467755834801457</v>
      </c>
      <c r="AH345" s="304">
        <f t="shared" ca="1" si="173"/>
        <v>-7.2939745832701979</v>
      </c>
    </row>
    <row r="346" spans="1:34" x14ac:dyDescent="0.2">
      <c r="A346" s="347">
        <f t="shared" ca="1" si="151"/>
        <v>0.1</v>
      </c>
      <c r="B346" s="304">
        <f t="shared" ca="1" si="152"/>
        <v>28.400000000000112</v>
      </c>
      <c r="D346" s="306">
        <f t="shared" ca="1" si="153"/>
        <v>-0.86161461191040867</v>
      </c>
      <c r="E346" s="307">
        <f t="shared" ca="1" si="154"/>
        <v>-2.522756424706472</v>
      </c>
      <c r="F346" s="304">
        <f t="shared" ca="1" si="155"/>
        <v>2.6658356509461165</v>
      </c>
      <c r="G346" s="306">
        <f t="shared" ca="1" si="156"/>
        <v>11.294631214150181</v>
      </c>
      <c r="H346" s="307">
        <f t="shared" ca="1" si="157"/>
        <v>-96.507152426932109</v>
      </c>
      <c r="I346" s="304">
        <f t="shared" ca="1" si="158"/>
        <v>97.165833315104976</v>
      </c>
      <c r="J346" s="306">
        <f t="shared" ca="1" si="159"/>
        <v>679.01237988636922</v>
      </c>
      <c r="K346" s="307">
        <f t="shared" ca="1" si="160"/>
        <v>366.63948155296288</v>
      </c>
      <c r="L346" s="304">
        <f t="shared" ca="1" si="145"/>
        <v>771.67501026816751</v>
      </c>
      <c r="M346" s="306">
        <f t="shared" ca="1" si="161"/>
        <v>-1.4542921803092419</v>
      </c>
      <c r="N346" s="304">
        <f t="shared" ca="1" si="162"/>
        <v>-83.32480411059808</v>
      </c>
      <c r="P346" s="310">
        <f t="shared" ca="1" si="163"/>
        <v>23</v>
      </c>
      <c r="Q346" s="304">
        <f t="shared" ca="1" si="164"/>
        <v>0</v>
      </c>
      <c r="R346" s="306">
        <f t="shared" ca="1" si="165"/>
        <v>0</v>
      </c>
      <c r="S346" s="307">
        <f t="shared" ca="1" si="166"/>
        <v>3.0819999999999994</v>
      </c>
      <c r="T346" s="304">
        <f t="shared" ca="1" si="146"/>
        <v>30.234419999999997</v>
      </c>
      <c r="U346" s="311">
        <f t="shared" ca="1" si="147"/>
        <v>0</v>
      </c>
      <c r="V346" s="306">
        <f t="shared" ca="1" si="148"/>
        <v>1.1808951917119972</v>
      </c>
      <c r="W346" s="304">
        <f t="shared" ca="1" si="149"/>
        <v>22.750014345451032</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2.4041362569636124</v>
      </c>
      <c r="AH346" s="304">
        <f t="shared" ca="1" si="173"/>
        <v>-7.338003724795616</v>
      </c>
    </row>
    <row r="347" spans="1:34" x14ac:dyDescent="0.2">
      <c r="A347" s="347">
        <f t="shared" ca="1" si="151"/>
        <v>0.1</v>
      </c>
      <c r="B347" s="304">
        <f t="shared" ca="1" si="152"/>
        <v>28.500000000000114</v>
      </c>
      <c r="D347" s="306">
        <f t="shared" ca="1" si="153"/>
        <v>-0.85803996401172267</v>
      </c>
      <c r="E347" s="307">
        <f t="shared" ca="1" si="154"/>
        <v>-2.4784641556480347</v>
      </c>
      <c r="F347" s="304">
        <f t="shared" ca="1" si="155"/>
        <v>2.6227880491327094</v>
      </c>
      <c r="G347" s="306">
        <f t="shared" ca="1" si="156"/>
        <v>11.208827217749009</v>
      </c>
      <c r="H347" s="307">
        <f t="shared" ca="1" si="157"/>
        <v>-96.754998842496917</v>
      </c>
      <c r="I347" s="304">
        <f t="shared" ca="1" si="158"/>
        <v>97.4020924241822</v>
      </c>
      <c r="J347" s="306">
        <f t="shared" ca="1" si="159"/>
        <v>680.1375528079642</v>
      </c>
      <c r="K347" s="307">
        <f t="shared" ca="1" si="160"/>
        <v>356.97637398949144</v>
      </c>
      <c r="L347" s="304">
        <f t="shared" ca="1" si="145"/>
        <v>768.12708735357819</v>
      </c>
      <c r="M347" s="306">
        <f t="shared" ca="1" si="161"/>
        <v>-1.4554629171783759</v>
      </c>
      <c r="N347" s="304">
        <f t="shared" ca="1" si="162"/>
        <v>-83.391882392119825</v>
      </c>
      <c r="P347" s="310">
        <f t="shared" ca="1" si="163"/>
        <v>23</v>
      </c>
      <c r="Q347" s="304">
        <f t="shared" ca="1" si="164"/>
        <v>0</v>
      </c>
      <c r="R347" s="306">
        <f t="shared" ca="1" si="165"/>
        <v>0</v>
      </c>
      <c r="S347" s="307">
        <f t="shared" ca="1" si="166"/>
        <v>3.0819999999999994</v>
      </c>
      <c r="T347" s="304">
        <f t="shared" ca="1" si="146"/>
        <v>30.234419999999997</v>
      </c>
      <c r="U347" s="311">
        <f t="shared" ca="1" si="147"/>
        <v>0</v>
      </c>
      <c r="V347" s="306">
        <f t="shared" ca="1" si="148"/>
        <v>1.182037228898505</v>
      </c>
      <c r="W347" s="304">
        <f t="shared" ca="1" si="149"/>
        <v>22.882890884311934</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2.3619235822230182</v>
      </c>
      <c r="AH347" s="304">
        <f t="shared" ca="1" si="173"/>
        <v>-7.3815750634169488</v>
      </c>
    </row>
    <row r="348" spans="1:34" x14ac:dyDescent="0.2">
      <c r="A348" s="347">
        <f t="shared" ca="1" si="151"/>
        <v>0.1</v>
      </c>
      <c r="B348" s="304">
        <f t="shared" ca="1" si="152"/>
        <v>28.600000000000115</v>
      </c>
      <c r="D348" s="306">
        <f t="shared" ca="1" si="153"/>
        <v>-0.85441751653743259</v>
      </c>
      <c r="E348" s="307">
        <f t="shared" ca="1" si="154"/>
        <v>-2.434637331131043</v>
      </c>
      <c r="F348" s="304">
        <f t="shared" ca="1" si="155"/>
        <v>2.5802108880288994</v>
      </c>
      <c r="G348" s="306">
        <f t="shared" ca="1" si="156"/>
        <v>11.123385466095266</v>
      </c>
      <c r="H348" s="307">
        <f t="shared" ca="1" si="157"/>
        <v>-96.99846257561002</v>
      </c>
      <c r="I348" s="304">
        <f t="shared" ca="1" si="158"/>
        <v>97.634171509053914</v>
      </c>
      <c r="J348" s="306">
        <f t="shared" ca="1" si="159"/>
        <v>681.25416344215637</v>
      </c>
      <c r="K348" s="307">
        <f t="shared" ca="1" si="160"/>
        <v>347.28870091858607</v>
      </c>
      <c r="L348" s="304">
        <f t="shared" ca="1" si="145"/>
        <v>764.66769056433361</v>
      </c>
      <c r="M348" s="306">
        <f t="shared" ca="1" si="161"/>
        <v>-1.4566191868828855</v>
      </c>
      <c r="N348" s="304">
        <f t="shared" ca="1" si="162"/>
        <v>-83.458131766167057</v>
      </c>
      <c r="P348" s="310">
        <f t="shared" ca="1" si="163"/>
        <v>23</v>
      </c>
      <c r="Q348" s="304">
        <f t="shared" ca="1" si="164"/>
        <v>0</v>
      </c>
      <c r="R348" s="306">
        <f t="shared" ca="1" si="165"/>
        <v>0</v>
      </c>
      <c r="S348" s="307">
        <f t="shared" ca="1" si="166"/>
        <v>3.0819999999999994</v>
      </c>
      <c r="T348" s="304">
        <f t="shared" ca="1" si="146"/>
        <v>30.234419999999997</v>
      </c>
      <c r="U348" s="311">
        <f t="shared" ca="1" si="147"/>
        <v>0</v>
      </c>
      <c r="V348" s="306">
        <f t="shared" ca="1" si="148"/>
        <v>1.1831832582337063</v>
      </c>
      <c r="W348" s="304">
        <f t="shared" ca="1" si="149"/>
        <v>23.014358178856916</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2.3201381840611424</v>
      </c>
      <c r="AH348" s="304">
        <f t="shared" ca="1" si="173"/>
        <v>-7.4246888008799283</v>
      </c>
    </row>
    <row r="349" spans="1:34" x14ac:dyDescent="0.2">
      <c r="A349" s="347">
        <f t="shared" ca="1" si="151"/>
        <v>0.1</v>
      </c>
      <c r="B349" s="304">
        <f t="shared" ca="1" si="152"/>
        <v>28.700000000000117</v>
      </c>
      <c r="D349" s="306">
        <f t="shared" ca="1" si="153"/>
        <v>-0.85074885941578582</v>
      </c>
      <c r="E349" s="307">
        <f t="shared" ca="1" si="154"/>
        <v>-2.3912755790208946</v>
      </c>
      <c r="F349" s="304">
        <f t="shared" ca="1" si="155"/>
        <v>2.5381041185536448</v>
      </c>
      <c r="G349" s="306">
        <f t="shared" ca="1" si="156"/>
        <v>11.038310580153688</v>
      </c>
      <c r="H349" s="307">
        <f t="shared" ca="1" si="157"/>
        <v>-97.237590133512114</v>
      </c>
      <c r="I349" s="304">
        <f t="shared" ca="1" si="158"/>
        <v>97.862113381210122</v>
      </c>
      <c r="J349" s="306">
        <f t="shared" ca="1" si="159"/>
        <v>682.36224824446879</v>
      </c>
      <c r="K349" s="307">
        <f t="shared" ca="1" si="160"/>
        <v>337.57689828312999</v>
      </c>
      <c r="L349" s="304">
        <f t="shared" ca="1" si="145"/>
        <v>761.29915281951071</v>
      </c>
      <c r="M349" s="306">
        <f t="shared" ca="1" si="161"/>
        <v>-1.4577612488094422</v>
      </c>
      <c r="N349" s="304">
        <f t="shared" ca="1" si="162"/>
        <v>-83.523567094501345</v>
      </c>
      <c r="P349" s="310">
        <f t="shared" ca="1" si="163"/>
        <v>23</v>
      </c>
      <c r="Q349" s="304">
        <f t="shared" ca="1" si="164"/>
        <v>0</v>
      </c>
      <c r="R349" s="306">
        <f t="shared" ca="1" si="165"/>
        <v>0</v>
      </c>
      <c r="S349" s="307">
        <f t="shared" ca="1" si="166"/>
        <v>3.0819999999999994</v>
      </c>
      <c r="T349" s="304">
        <f t="shared" ca="1" si="146"/>
        <v>30.234419999999997</v>
      </c>
      <c r="U349" s="311">
        <f t="shared" ca="1" si="147"/>
        <v>0</v>
      </c>
      <c r="V349" s="306">
        <f t="shared" ca="1" si="148"/>
        <v>1.1843332379304496</v>
      </c>
      <c r="W349" s="304">
        <f t="shared" ca="1" si="149"/>
        <v>23.144417758907696</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2.2787805111950359</v>
      </c>
      <c r="AH349" s="304">
        <f t="shared" ca="1" si="173"/>
        <v>-7.467345288402635</v>
      </c>
    </row>
    <row r="350" spans="1:34" x14ac:dyDescent="0.2">
      <c r="A350" s="347">
        <f t="shared" ca="1" si="151"/>
        <v>0.1</v>
      </c>
      <c r="B350" s="304">
        <f t="shared" ca="1" si="152"/>
        <v>28.800000000000118</v>
      </c>
      <c r="D350" s="306">
        <f t="shared" ca="1" si="153"/>
        <v>-0.84703556267518509</v>
      </c>
      <c r="E350" s="307">
        <f t="shared" ca="1" si="154"/>
        <v>-2.348378380111531</v>
      </c>
      <c r="F350" s="304">
        <f t="shared" ca="1" si="155"/>
        <v>2.4964675564909165</v>
      </c>
      <c r="G350" s="306">
        <f t="shared" ca="1" si="156"/>
        <v>10.953607023886169</v>
      </c>
      <c r="H350" s="307">
        <f t="shared" ca="1" si="157"/>
        <v>-97.472427971523274</v>
      </c>
      <c r="I350" s="304">
        <f t="shared" ca="1" si="158"/>
        <v>98.085960878698231</v>
      </c>
      <c r="J350" s="306">
        <f t="shared" ca="1" si="159"/>
        <v>683.46184412467073</v>
      </c>
      <c r="K350" s="307">
        <f t="shared" ca="1" si="160"/>
        <v>327.84139737787825</v>
      </c>
      <c r="L350" s="304">
        <f t="shared" ca="1" si="145"/>
        <v>758.02379527886558</v>
      </c>
      <c r="M350" s="306">
        <f t="shared" ca="1" si="161"/>
        <v>-1.4588893557409672</v>
      </c>
      <c r="N350" s="304">
        <f t="shared" ca="1" si="162"/>
        <v>-83.588202860517185</v>
      </c>
      <c r="P350" s="310">
        <f t="shared" ca="1" si="163"/>
        <v>23</v>
      </c>
      <c r="Q350" s="304">
        <f t="shared" ca="1" si="164"/>
        <v>0</v>
      </c>
      <c r="R350" s="306">
        <f t="shared" ca="1" si="165"/>
        <v>0</v>
      </c>
      <c r="S350" s="307">
        <f t="shared" ca="1" si="166"/>
        <v>3.0819999999999994</v>
      </c>
      <c r="T350" s="304">
        <f t="shared" ca="1" si="146"/>
        <v>30.234419999999997</v>
      </c>
      <c r="U350" s="311">
        <f t="shared" ca="1" si="147"/>
        <v>0</v>
      </c>
      <c r="V350" s="306">
        <f t="shared" ca="1" si="148"/>
        <v>1.1854871266026601</v>
      </c>
      <c r="W350" s="304">
        <f t="shared" ca="1" si="149"/>
        <v>23.2730715884673</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2.2378508415953666</v>
      </c>
      <c r="AH350" s="304">
        <f t="shared" ca="1" si="173"/>
        <v>-7.5095450223581119</v>
      </c>
    </row>
    <row r="351" spans="1:34" x14ac:dyDescent="0.2">
      <c r="A351" s="347">
        <f t="shared" ca="1" si="151"/>
        <v>0.1</v>
      </c>
      <c r="B351" s="304">
        <f t="shared" ca="1" si="152"/>
        <v>28.900000000000119</v>
      </c>
      <c r="D351" s="306">
        <f t="shared" ca="1" si="153"/>
        <v>-0.84327917619874171</v>
      </c>
      <c r="E351" s="307">
        <f t="shared" ca="1" si="154"/>
        <v>-2.3059450724611299</v>
      </c>
      <c r="F351" s="304">
        <f t="shared" ca="1" si="155"/>
        <v>2.4553008871049173</v>
      </c>
      <c r="G351" s="306">
        <f t="shared" ca="1" si="156"/>
        <v>10.869279106266296</v>
      </c>
      <c r="H351" s="307">
        <f t="shared" ca="1" si="157"/>
        <v>-97.703022478769384</v>
      </c>
      <c r="I351" s="304">
        <f t="shared" ca="1" si="158"/>
        <v>98.305756849621133</v>
      </c>
      <c r="J351" s="306">
        <f t="shared" ca="1" si="159"/>
        <v>684.55298843117839</v>
      </c>
      <c r="K351" s="307">
        <f t="shared" ca="1" si="160"/>
        <v>318.08262485536363</v>
      </c>
      <c r="L351" s="304">
        <f t="shared" ca="1" si="145"/>
        <v>754.84392440088902</v>
      </c>
      <c r="M351" s="306">
        <f t="shared" ca="1" si="161"/>
        <v>-1.4600037540672632</v>
      </c>
      <c r="N351" s="304">
        <f t="shared" ca="1" si="162"/>
        <v>-83.652053181310379</v>
      </c>
      <c r="P351" s="310">
        <f t="shared" ca="1" si="163"/>
        <v>23</v>
      </c>
      <c r="Q351" s="304">
        <f t="shared" ca="1" si="164"/>
        <v>0</v>
      </c>
      <c r="R351" s="306">
        <f t="shared" ca="1" si="165"/>
        <v>0</v>
      </c>
      <c r="S351" s="307">
        <f t="shared" ca="1" si="166"/>
        <v>3.0819999999999994</v>
      </c>
      <c r="T351" s="304">
        <f t="shared" ca="1" si="146"/>
        <v>30.234419999999997</v>
      </c>
      <c r="U351" s="311">
        <f t="shared" ca="1" si="147"/>
        <v>0</v>
      </c>
      <c r="V351" s="306">
        <f t="shared" ca="1" si="148"/>
        <v>1.1866448832655938</v>
      </c>
      <c r="W351" s="304">
        <f t="shared" ca="1" si="149"/>
        <v>23.400322052661714</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2.1973492877415071</v>
      </c>
      <c r="AH351" s="304">
        <f t="shared" ca="1" si="173"/>
        <v>-7.5512886399958807</v>
      </c>
    </row>
    <row r="352" spans="1:34" x14ac:dyDescent="0.2">
      <c r="A352" s="347">
        <f t="shared" ca="1" si="151"/>
        <v>0.1</v>
      </c>
      <c r="B352" s="304">
        <f t="shared" ca="1" si="152"/>
        <v>29.000000000000121</v>
      </c>
      <c r="D352" s="306">
        <f t="shared" ca="1" si="153"/>
        <v>-0.83948122950111015</v>
      </c>
      <c r="E352" s="307">
        <f t="shared" ca="1" si="154"/>
        <v>-2.2639748556860262</v>
      </c>
      <c r="F352" s="304">
        <f t="shared" ca="1" si="155"/>
        <v>2.4146036697278621</v>
      </c>
      <c r="G352" s="306">
        <f t="shared" ca="1" si="156"/>
        <v>10.785330983316184</v>
      </c>
      <c r="H352" s="307">
        <f t="shared" ca="1" si="157"/>
        <v>-97.929419964337981</v>
      </c>
      <c r="I352" s="304">
        <f t="shared" ca="1" si="158"/>
        <v>98.521544136150041</v>
      </c>
      <c r="J352" s="306">
        <f t="shared" ca="1" si="159"/>
        <v>685.63571893565756</v>
      </c>
      <c r="K352" s="307">
        <f t="shared" ca="1" si="160"/>
        <v>308.30100273320829</v>
      </c>
      <c r="L352" s="304">
        <f t="shared" ca="1" si="145"/>
        <v>751.76182888380129</v>
      </c>
      <c r="M352" s="306">
        <f t="shared" ca="1" si="161"/>
        <v>-1.4611046839877779</v>
      </c>
      <c r="N352" s="304">
        <f t="shared" ca="1" si="162"/>
        <v>-83.71513181929555</v>
      </c>
      <c r="P352" s="310">
        <f t="shared" ca="1" si="163"/>
        <v>23</v>
      </c>
      <c r="Q352" s="304">
        <f t="shared" ca="1" si="164"/>
        <v>0</v>
      </c>
      <c r="R352" s="306">
        <f t="shared" ca="1" si="165"/>
        <v>0</v>
      </c>
      <c r="S352" s="307">
        <f t="shared" ca="1" si="166"/>
        <v>3.0819999999999994</v>
      </c>
      <c r="T352" s="304">
        <f t="shared" ca="1" si="146"/>
        <v>30.234419999999997</v>
      </c>
      <c r="U352" s="311">
        <f t="shared" ca="1" si="147"/>
        <v>0</v>
      </c>
      <c r="V352" s="306">
        <f t="shared" ca="1" si="148"/>
        <v>1.1878064673359576</v>
      </c>
      <c r="W352" s="304">
        <f t="shared" ca="1" si="149"/>
        <v>23.526171944815911</v>
      </c>
      <c r="Y352" s="314" t="str">
        <f t="shared" ca="1" si="167"/>
        <v/>
      </c>
      <c r="Z352" s="315" t="str">
        <f t="shared" ca="1" si="168"/>
        <v/>
      </c>
      <c r="AA352" s="316" t="str">
        <f t="shared" ca="1" si="169"/>
        <v/>
      </c>
      <c r="AC352" s="310">
        <f t="shared" ca="1" si="170"/>
        <v>29.000000000000121</v>
      </c>
      <c r="AD352" s="323">
        <f t="shared" ca="1" si="171"/>
        <v>685.63571893565756</v>
      </c>
      <c r="AE352" s="324" t="e">
        <f t="shared" ca="1" si="150"/>
        <v>#N/A</v>
      </c>
      <c r="AG352" s="306">
        <f t="shared" ca="1" si="172"/>
        <v>2.157275801792057</v>
      </c>
      <c r="AH352" s="304">
        <f t="shared" ca="1" si="173"/>
        <v>-7.5925769152049707</v>
      </c>
    </row>
    <row r="353" spans="1:34" x14ac:dyDescent="0.2">
      <c r="A353" s="347">
        <f t="shared" ca="1" si="151"/>
        <v>0.1</v>
      </c>
      <c r="B353" s="304">
        <f t="shared" ca="1" si="152"/>
        <v>29.100000000000122</v>
      </c>
      <c r="D353" s="306">
        <f t="shared" ca="1" si="153"/>
        <v>-0.83564323152689746</v>
      </c>
      <c r="E353" s="307">
        <f t="shared" ca="1" si="154"/>
        <v>-2.2224667952107247</v>
      </c>
      <c r="F353" s="304">
        <f t="shared" ca="1" si="155"/>
        <v>2.3743753423186793</v>
      </c>
      <c r="G353" s="306">
        <f t="shared" ca="1" si="156"/>
        <v>10.701766660163495</v>
      </c>
      <c r="H353" s="307">
        <f t="shared" ca="1" si="157"/>
        <v>-98.151666643859059</v>
      </c>
      <c r="I353" s="304">
        <f t="shared" ca="1" si="158"/>
        <v>98.733365559044032</v>
      </c>
      <c r="J353" s="306">
        <f t="shared" ca="1" si="159"/>
        <v>686.71007381783159</v>
      </c>
      <c r="K353" s="307">
        <f t="shared" ca="1" si="160"/>
        <v>298.49694840279847</v>
      </c>
      <c r="L353" s="304">
        <f t="shared" ca="1" si="145"/>
        <v>748.77977649551588</v>
      </c>
      <c r="M353" s="306">
        <f t="shared" ca="1" si="161"/>
        <v>-1.4621923797068301</v>
      </c>
      <c r="N353" s="304">
        <f t="shared" ca="1" si="162"/>
        <v>-83.777452193391682</v>
      </c>
      <c r="P353" s="310">
        <f t="shared" ca="1" si="163"/>
        <v>23</v>
      </c>
      <c r="Q353" s="304">
        <f t="shared" ca="1" si="164"/>
        <v>0</v>
      </c>
      <c r="R353" s="306">
        <f t="shared" ca="1" si="165"/>
        <v>0</v>
      </c>
      <c r="S353" s="307">
        <f t="shared" ca="1" si="166"/>
        <v>3.0819999999999994</v>
      </c>
      <c r="T353" s="304">
        <f t="shared" ca="1" si="146"/>
        <v>30.234419999999997</v>
      </c>
      <c r="U353" s="311">
        <f t="shared" ca="1" si="147"/>
        <v>0</v>
      </c>
      <c r="V353" s="306">
        <f t="shared" ca="1" si="148"/>
        <v>1.1889718386319046</v>
      </c>
      <c r="W353" s="304">
        <f t="shared" ca="1" si="149"/>
        <v>23.650624453671096</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2.1176301806708047</v>
      </c>
      <c r="AH353" s="304">
        <f t="shared" ca="1" si="173"/>
        <v>-7.6334107543205434</v>
      </c>
    </row>
    <row r="354" spans="1:34" x14ac:dyDescent="0.2">
      <c r="A354" s="347">
        <f t="shared" ca="1" si="151"/>
        <v>0.1</v>
      </c>
      <c r="B354" s="304">
        <f t="shared" ca="1" si="152"/>
        <v>29.200000000000124</v>
      </c>
      <c r="D354" s="306">
        <f t="shared" ca="1" si="153"/>
        <v>-0.83176667047005326</v>
      </c>
      <c r="E354" s="307">
        <f t="shared" ca="1" si="154"/>
        <v>-2.1814198264717106</v>
      </c>
      <c r="F354" s="304">
        <f t="shared" ca="1" si="155"/>
        <v>2.3346152259909352</v>
      </c>
      <c r="G354" s="306">
        <f t="shared" ca="1" si="156"/>
        <v>10.618589993116489</v>
      </c>
      <c r="H354" s="307">
        <f t="shared" ca="1" si="157"/>
        <v>-98.369808626506227</v>
      </c>
      <c r="I354" s="304">
        <f t="shared" ca="1" si="158"/>
        <v>98.941263902667899</v>
      </c>
      <c r="J354" s="306">
        <f t="shared" ca="1" si="159"/>
        <v>687.77609165049557</v>
      </c>
      <c r="K354" s="307">
        <f t="shared" ca="1" si="160"/>
        <v>288.67087463928021</v>
      </c>
      <c r="L354" s="304">
        <f t="shared" ca="1" si="145"/>
        <v>745.90001079973047</v>
      </c>
      <c r="M354" s="306">
        <f t="shared" ca="1" si="161"/>
        <v>-1.4632670696216221</v>
      </c>
      <c r="N354" s="304">
        <f t="shared" ca="1" si="162"/>
        <v>-83.839027389794538</v>
      </c>
      <c r="P354" s="310">
        <f t="shared" ca="1" si="163"/>
        <v>23</v>
      </c>
      <c r="Q354" s="304">
        <f t="shared" ca="1" si="164"/>
        <v>0</v>
      </c>
      <c r="R354" s="306">
        <f t="shared" ca="1" si="165"/>
        <v>0</v>
      </c>
      <c r="S354" s="307">
        <f t="shared" ca="1" si="166"/>
        <v>3.0819999999999994</v>
      </c>
      <c r="T354" s="304">
        <f t="shared" ca="1" si="146"/>
        <v>30.234419999999997</v>
      </c>
      <c r="U354" s="311">
        <f t="shared" ca="1" si="147"/>
        <v>0</v>
      </c>
      <c r="V354" s="306">
        <f t="shared" ca="1" si="148"/>
        <v>1.1901409573729009</v>
      </c>
      <c r="W354" s="304">
        <f t="shared" ca="1" si="149"/>
        <v>23.773683150749068</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2.0784120710679792</v>
      </c>
      <c r="AH354" s="304">
        <f t="shared" ca="1" si="173"/>
        <v>-7.6737911919763464</v>
      </c>
    </row>
    <row r="355" spans="1:34" x14ac:dyDescent="0.2">
      <c r="A355" s="347">
        <f t="shared" ca="1" si="151"/>
        <v>0.1</v>
      </c>
      <c r="B355" s="304">
        <f t="shared" ca="1" si="152"/>
        <v>29.300000000000125</v>
      </c>
      <c r="D355" s="306">
        <f t="shared" ca="1" si="153"/>
        <v>-0.82785301361356634</v>
      </c>
      <c r="E355" s="307">
        <f t="shared" ca="1" si="154"/>
        <v>-2.1408327590731187</v>
      </c>
      <c r="F355" s="304">
        <f t="shared" ca="1" si="155"/>
        <v>2.2953225295085842</v>
      </c>
      <c r="G355" s="306">
        <f t="shared" ca="1" si="156"/>
        <v>10.535804691755132</v>
      </c>
      <c r="H355" s="307">
        <f t="shared" ca="1" si="157"/>
        <v>-98.583891902413541</v>
      </c>
      <c r="I355" s="304">
        <f t="shared" ca="1" si="158"/>
        <v>99.145281900499768</v>
      </c>
      <c r="J355" s="306">
        <f t="shared" ca="1" si="159"/>
        <v>688.83381138473919</v>
      </c>
      <c r="K355" s="307">
        <f t="shared" ca="1" si="160"/>
        <v>278.8231896128342</v>
      </c>
      <c r="L355" s="304">
        <f t="shared" ca="1" si="145"/>
        <v>743.12474778646742</v>
      </c>
      <c r="M355" s="306">
        <f t="shared" ca="1" si="161"/>
        <v>-1.4643289765033431</v>
      </c>
      <c r="N355" s="304">
        <f t="shared" ca="1" si="162"/>
        <v>-83.899870172353062</v>
      </c>
      <c r="P355" s="310">
        <f t="shared" ca="1" si="163"/>
        <v>23</v>
      </c>
      <c r="Q355" s="304">
        <f t="shared" ca="1" si="164"/>
        <v>0</v>
      </c>
      <c r="R355" s="306">
        <f t="shared" ca="1" si="165"/>
        <v>0</v>
      </c>
      <c r="S355" s="307">
        <f t="shared" ca="1" si="166"/>
        <v>3.0819999999999994</v>
      </c>
      <c r="T355" s="304">
        <f t="shared" ca="1" si="146"/>
        <v>30.234419999999997</v>
      </c>
      <c r="U355" s="311">
        <f t="shared" ca="1" si="147"/>
        <v>0</v>
      </c>
      <c r="V355" s="306">
        <f t="shared" ca="1" si="148"/>
        <v>1.1913137841794812</v>
      </c>
      <c r="W355" s="304">
        <f t="shared" ca="1" si="149"/>
        <v>23.895351977869701</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2.0396209743567679</v>
      </c>
      <c r="AH355" s="304">
        <f t="shared" ca="1" si="173"/>
        <v>-7.7137193870048906</v>
      </c>
    </row>
    <row r="356" spans="1:34" x14ac:dyDescent="0.2">
      <c r="A356" s="347">
        <f t="shared" ca="1" si="151"/>
        <v>0.1</v>
      </c>
      <c r="B356" s="304">
        <f t="shared" ca="1" si="152"/>
        <v>29.400000000000126</v>
      </c>
      <c r="D356" s="306">
        <f t="shared" ca="1" si="153"/>
        <v>-0.82390370718884687</v>
      </c>
      <c r="E356" s="307">
        <f t="shared" ca="1" si="154"/>
        <v>-2.1007042808922574</v>
      </c>
      <c r="F356" s="304">
        <f t="shared" ca="1" si="155"/>
        <v>2.2564963537481244</v>
      </c>
      <c r="G356" s="306">
        <f t="shared" ca="1" si="156"/>
        <v>10.453414321036247</v>
      </c>
      <c r="H356" s="307">
        <f t="shared" ca="1" si="157"/>
        <v>-98.793962330502765</v>
      </c>
      <c r="I356" s="304">
        <f t="shared" ca="1" si="158"/>
        <v>99.345462221120314</v>
      </c>
      <c r="J356" s="306">
        <f t="shared" ca="1" si="159"/>
        <v>689.88327233537871</v>
      </c>
      <c r="K356" s="307">
        <f t="shared" ca="1" si="160"/>
        <v>268.9542969011884</v>
      </c>
      <c r="L356" s="304">
        <f t="shared" ca="1" si="145"/>
        <v>740.45617241656032</v>
      </c>
      <c r="M356" s="306">
        <f t="shared" ca="1" si="161"/>
        <v>-1.4653783176716531</v>
      </c>
      <c r="N356" s="304">
        <f t="shared" ca="1" si="162"/>
        <v>-83.959992992566541</v>
      </c>
      <c r="P356" s="310">
        <f t="shared" ca="1" si="163"/>
        <v>23</v>
      </c>
      <c r="Q356" s="304">
        <f t="shared" ca="1" si="164"/>
        <v>0</v>
      </c>
      <c r="R356" s="306">
        <f t="shared" ca="1" si="165"/>
        <v>0</v>
      </c>
      <c r="S356" s="307">
        <f t="shared" ca="1" si="166"/>
        <v>3.0819999999999994</v>
      </c>
      <c r="T356" s="304">
        <f t="shared" ca="1" si="146"/>
        <v>30.234419999999997</v>
      </c>
      <c r="U356" s="311">
        <f t="shared" ca="1" si="147"/>
        <v>0</v>
      </c>
      <c r="V356" s="306">
        <f t="shared" ca="1" si="148"/>
        <v>1.1924902800728772</v>
      </c>
      <c r="W356" s="304">
        <f t="shared" ca="1" si="149"/>
        <v>24.015635234826423</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2.0012562514249588</v>
      </c>
      <c r="AH356" s="304">
        <f t="shared" ca="1" si="173"/>
        <v>-7.7531966183873156</v>
      </c>
    </row>
    <row r="357" spans="1:34" x14ac:dyDescent="0.2">
      <c r="A357" s="347">
        <f t="shared" ca="1" si="151"/>
        <v>0.1</v>
      </c>
      <c r="B357" s="304">
        <f t="shared" ca="1" si="152"/>
        <v>29.500000000000128</v>
      </c>
      <c r="D357" s="306">
        <f t="shared" ca="1" si="153"/>
        <v>-0.81992017625416413</v>
      </c>
      <c r="E357" s="307">
        <f t="shared" ca="1" si="154"/>
        <v>-2.0610329621333507</v>
      </c>
      <c r="F357" s="304">
        <f t="shared" ca="1" si="155"/>
        <v>2.2181356961261036</v>
      </c>
      <c r="G357" s="306">
        <f t="shared" ca="1" si="156"/>
        <v>10.37142230341083</v>
      </c>
      <c r="H357" s="307">
        <f t="shared" ca="1" si="157"/>
        <v>-99.000065626716093</v>
      </c>
      <c r="I357" s="304">
        <f t="shared" ca="1" si="158"/>
        <v>99.541847454674965</v>
      </c>
      <c r="J357" s="306">
        <f t="shared" ca="1" si="159"/>
        <v>690.92451416660106</v>
      </c>
      <c r="K357" s="307">
        <f t="shared" ca="1" si="160"/>
        <v>259.06459550332744</v>
      </c>
      <c r="L357" s="304">
        <f t="shared" ca="1" si="145"/>
        <v>737.89643509076291</v>
      </c>
      <c r="M357" s="306">
        <f t="shared" ca="1" si="161"/>
        <v>-1.4664153051628257</v>
      </c>
      <c r="N357" s="304">
        <f t="shared" ca="1" si="162"/>
        <v>-84.019407999218586</v>
      </c>
      <c r="P357" s="310">
        <f t="shared" ca="1" si="163"/>
        <v>23</v>
      </c>
      <c r="Q357" s="304">
        <f t="shared" ca="1" si="164"/>
        <v>0</v>
      </c>
      <c r="R357" s="306">
        <f t="shared" ca="1" si="165"/>
        <v>0</v>
      </c>
      <c r="S357" s="307">
        <f t="shared" ca="1" si="166"/>
        <v>3.0819999999999994</v>
      </c>
      <c r="T357" s="304">
        <f t="shared" ca="1" si="146"/>
        <v>30.234419999999997</v>
      </c>
      <c r="U357" s="311">
        <f t="shared" ca="1" si="147"/>
        <v>0</v>
      </c>
      <c r="V357" s="306">
        <f t="shared" ca="1" si="148"/>
        <v>1.19367040647454</v>
      </c>
      <c r="W357" s="304">
        <f t="shared" ca="1" si="149"/>
        <v>24.1345375672249</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1.9633171274218402</v>
      </c>
      <c r="AH357" s="304">
        <f t="shared" ca="1" si="173"/>
        <v>-7.7922242812545193</v>
      </c>
    </row>
    <row r="358" spans="1:34" x14ac:dyDescent="0.2">
      <c r="A358" s="347">
        <f t="shared" ca="1" si="151"/>
        <v>0.1</v>
      </c>
      <c r="B358" s="304">
        <f t="shared" ca="1" si="152"/>
        <v>29.600000000000129</v>
      </c>
      <c r="D358" s="306">
        <f t="shared" ca="1" si="153"/>
        <v>-0.81590382459149935</v>
      </c>
      <c r="E358" s="307">
        <f t="shared" ca="1" si="154"/>
        <v>-2.0218172593277854</v>
      </c>
      <c r="F358" s="304">
        <f t="shared" ca="1" si="155"/>
        <v>2.1802394549908399</v>
      </c>
      <c r="G358" s="306">
        <f t="shared" ca="1" si="156"/>
        <v>10.289831920951681</v>
      </c>
      <c r="H358" s="307">
        <f t="shared" ca="1" si="157"/>
        <v>-99.202247352648868</v>
      </c>
      <c r="I358" s="304">
        <f t="shared" ca="1" si="158"/>
        <v>99.73448009980082</v>
      </c>
      <c r="J358" s="306">
        <f t="shared" ca="1" si="159"/>
        <v>691.95757687781918</v>
      </c>
      <c r="K358" s="307">
        <f t="shared" ca="1" si="160"/>
        <v>249.15447985435918</v>
      </c>
      <c r="L358" s="304">
        <f t="shared" ca="1" si="145"/>
        <v>735.44764805533191</v>
      </c>
      <c r="M358" s="306">
        <f t="shared" ca="1" si="161"/>
        <v>-1.4674401458918127</v>
      </c>
      <c r="N358" s="304">
        <f t="shared" ca="1" si="162"/>
        <v>-84.078127047662662</v>
      </c>
      <c r="P358" s="310">
        <f t="shared" ca="1" si="163"/>
        <v>23</v>
      </c>
      <c r="Q358" s="304">
        <f t="shared" ca="1" si="164"/>
        <v>0</v>
      </c>
      <c r="R358" s="306">
        <f t="shared" ca="1" si="165"/>
        <v>0</v>
      </c>
      <c r="S358" s="307">
        <f t="shared" ca="1" si="166"/>
        <v>3.0819999999999994</v>
      </c>
      <c r="T358" s="304">
        <f t="shared" ca="1" si="146"/>
        <v>30.234419999999997</v>
      </c>
      <c r="U358" s="311">
        <f t="shared" ca="1" si="147"/>
        <v>0</v>
      </c>
      <c r="V358" s="306">
        <f t="shared" ca="1" si="148"/>
        <v>1.1948541252055496</v>
      </c>
      <c r="W358" s="304">
        <f t="shared" ca="1" si="149"/>
        <v>24.252063954489426</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1.9258026964203028</v>
      </c>
      <c r="AH358" s="304">
        <f t="shared" ca="1" si="173"/>
        <v>-7.8308038829412405</v>
      </c>
    </row>
    <row r="359" spans="1:34" x14ac:dyDescent="0.2">
      <c r="A359" s="347">
        <f t="shared" ca="1" si="151"/>
        <v>0.1</v>
      </c>
      <c r="B359" s="304">
        <f t="shared" ca="1" si="152"/>
        <v>29.700000000000131</v>
      </c>
      <c r="D359" s="306">
        <f t="shared" ca="1" si="153"/>
        <v>-0.81185603462122891</v>
      </c>
      <c r="E359" s="307">
        <f t="shared" ca="1" si="154"/>
        <v>-1.9830555192793584</v>
      </c>
      <c r="F359" s="304">
        <f t="shared" ca="1" si="155"/>
        <v>2.1428064339774675</v>
      </c>
      <c r="G359" s="306">
        <f t="shared" ca="1" si="156"/>
        <v>10.208646317489558</v>
      </c>
      <c r="H359" s="307">
        <f t="shared" ca="1" si="157"/>
        <v>-99.400552904576799</v>
      </c>
      <c r="I359" s="304">
        <f t="shared" ca="1" si="158"/>
        <v>99.923402551009858</v>
      </c>
      <c r="J359" s="306">
        <f t="shared" ca="1" si="159"/>
        <v>692.98250078974127</v>
      </c>
      <c r="K359" s="307">
        <f t="shared" ca="1" si="160"/>
        <v>239.22433984149791</v>
      </c>
      <c r="L359" s="304">
        <f t="shared" ca="1" si="145"/>
        <v>733.11188175707821</v>
      </c>
      <c r="M359" s="306">
        <f t="shared" ca="1" si="161"/>
        <v>-1.4684530418084816</v>
      </c>
      <c r="N359" s="304">
        <f t="shared" ca="1" si="162"/>
        <v>-84.136161708773813</v>
      </c>
      <c r="P359" s="310">
        <f t="shared" ca="1" si="163"/>
        <v>23</v>
      </c>
      <c r="Q359" s="304">
        <f t="shared" ca="1" si="164"/>
        <v>0</v>
      </c>
      <c r="R359" s="306">
        <f t="shared" ca="1" si="165"/>
        <v>0</v>
      </c>
      <c r="S359" s="307">
        <f t="shared" ca="1" si="166"/>
        <v>3.0819999999999994</v>
      </c>
      <c r="T359" s="304">
        <f t="shared" ca="1" si="146"/>
        <v>30.234419999999997</v>
      </c>
      <c r="U359" s="311">
        <f t="shared" ca="1" si="147"/>
        <v>0</v>
      </c>
      <c r="V359" s="306">
        <f t="shared" ca="1" si="148"/>
        <v>1.1960413984859137</v>
      </c>
      <c r="W359" s="304">
        <f t="shared" ca="1" si="149"/>
        <v>24.368219698040924</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1.888711925994186</v>
      </c>
      <c r="AH359" s="304">
        <f t="shared" ca="1" si="173"/>
        <v>-7.8689370390945585</v>
      </c>
    </row>
    <row r="360" spans="1:34" x14ac:dyDescent="0.2">
      <c r="A360" s="347">
        <f t="shared" ca="1" si="151"/>
        <v>0.1</v>
      </c>
      <c r="B360" s="304">
        <f t="shared" ca="1" si="152"/>
        <v>29.800000000000132</v>
      </c>
      <c r="D360" s="306">
        <f t="shared" ca="1" si="153"/>
        <v>-0.80777816733399199</v>
      </c>
      <c r="E360" s="307">
        <f t="shared" ca="1" si="154"/>
        <v>-1.944745982953215</v>
      </c>
      <c r="F360" s="304">
        <f t="shared" ca="1" si="155"/>
        <v>2.105835346325569</v>
      </c>
      <c r="G360" s="306">
        <f t="shared" ca="1" si="156"/>
        <v>10.12786850075616</v>
      </c>
      <c r="H360" s="307">
        <f t="shared" ca="1" si="157"/>
        <v>-99.595027502872114</v>
      </c>
      <c r="I360" s="304">
        <f t="shared" ca="1" si="158"/>
        <v>100.10865708652005</v>
      </c>
      <c r="J360" s="306">
        <f t="shared" ca="1" si="159"/>
        <v>693.99932653065355</v>
      </c>
      <c r="K360" s="307">
        <f t="shared" ca="1" si="160"/>
        <v>229.27456082112548</v>
      </c>
      <c r="L360" s="304">
        <f t="shared" ca="1" si="145"/>
        <v>730.89116116198898</v>
      </c>
      <c r="M360" s="306">
        <f t="shared" ca="1" si="161"/>
        <v>-1.4694541900482665</v>
      </c>
      <c r="N360" s="304">
        <f t="shared" ca="1" si="162"/>
        <v>-84.193523277580439</v>
      </c>
      <c r="P360" s="310">
        <f t="shared" ca="1" si="163"/>
        <v>23</v>
      </c>
      <c r="Q360" s="304">
        <f t="shared" ca="1" si="164"/>
        <v>0</v>
      </c>
      <c r="R360" s="306">
        <f t="shared" ca="1" si="165"/>
        <v>0</v>
      </c>
      <c r="S360" s="307">
        <f t="shared" ca="1" si="166"/>
        <v>3.0819999999999994</v>
      </c>
      <c r="T360" s="304">
        <f t="shared" ca="1" si="146"/>
        <v>30.234419999999997</v>
      </c>
      <c r="U360" s="311">
        <f t="shared" ca="1" si="147"/>
        <v>0</v>
      </c>
      <c r="V360" s="306">
        <f t="shared" ca="1" si="148"/>
        <v>1.1972321889337709</v>
      </c>
      <c r="W360" s="304">
        <f t="shared" ca="1" si="149"/>
        <v>24.483010409650802</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1.85204366171107</v>
      </c>
      <c r="AH360" s="304">
        <f t="shared" ca="1" si="173"/>
        <v>-7.9066254698380689</v>
      </c>
    </row>
    <row r="361" spans="1:34" x14ac:dyDescent="0.2">
      <c r="A361" s="347">
        <f t="shared" ca="1" si="151"/>
        <v>0.1</v>
      </c>
      <c r="B361" s="304">
        <f t="shared" ca="1" si="152"/>
        <v>29.900000000000134</v>
      </c>
      <c r="D361" s="306">
        <f t="shared" ca="1" si="153"/>
        <v>-0.80367156223917335</v>
      </c>
      <c r="E361" s="307">
        <f t="shared" ca="1" si="154"/>
        <v>-1.9068867893070882</v>
      </c>
      <c r="F361" s="304">
        <f t="shared" ca="1" si="155"/>
        <v>2.0693248191586182</v>
      </c>
      <c r="G361" s="306">
        <f t="shared" ca="1" si="156"/>
        <v>10.047501344532241</v>
      </c>
      <c r="H361" s="307">
        <f t="shared" ca="1" si="157"/>
        <v>-99.785716181802826</v>
      </c>
      <c r="I361" s="304">
        <f t="shared" ca="1" si="158"/>
        <v>100.29028585652593</v>
      </c>
      <c r="J361" s="306">
        <f t="shared" ca="1" si="159"/>
        <v>695.00809502291793</v>
      </c>
      <c r="K361" s="307">
        <f t="shared" ca="1" si="160"/>
        <v>219.30552363689173</v>
      </c>
      <c r="L361" s="304">
        <f t="shared" ca="1" si="145"/>
        <v>728.7874620525771</v>
      </c>
      <c r="M361" s="306">
        <f t="shared" ca="1" si="161"/>
        <v>-1.4704437830774617</v>
      </c>
      <c r="N361" s="304">
        <f t="shared" ca="1" si="162"/>
        <v>-84.250222781588903</v>
      </c>
      <c r="P361" s="310">
        <f t="shared" ca="1" si="163"/>
        <v>23</v>
      </c>
      <c r="Q361" s="304">
        <f t="shared" ca="1" si="164"/>
        <v>0</v>
      </c>
      <c r="R361" s="306">
        <f t="shared" ca="1" si="165"/>
        <v>0</v>
      </c>
      <c r="S361" s="307">
        <f t="shared" ca="1" si="166"/>
        <v>3.0819999999999994</v>
      </c>
      <c r="T361" s="304">
        <f t="shared" ca="1" si="146"/>
        <v>30.234419999999997</v>
      </c>
      <c r="U361" s="311">
        <f t="shared" ca="1" si="147"/>
        <v>0</v>
      </c>
      <c r="V361" s="306">
        <f t="shared" ca="1" si="148"/>
        <v>1.1984264595644856</v>
      </c>
      <c r="W361" s="304">
        <f t="shared" ca="1" si="149"/>
        <v>24.596441999973592</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1.8157966315405121</v>
      </c>
      <c r="AH361" s="304">
        <f t="shared" ca="1" si="173"/>
        <v>-7.943870995993124</v>
      </c>
    </row>
    <row r="362" spans="1:34" x14ac:dyDescent="0.2">
      <c r="A362" s="347">
        <f t="shared" ca="1" si="151"/>
        <v>0.1</v>
      </c>
      <c r="B362" s="304">
        <f t="shared" ca="1" si="152"/>
        <v>30.000000000000135</v>
      </c>
      <c r="D362" s="306">
        <f t="shared" ca="1" si="153"/>
        <v>-0.79953753732937505</v>
      </c>
      <c r="E362" s="307">
        <f t="shared" ca="1" si="154"/>
        <v>-1.8694759790638358</v>
      </c>
      <c r="F362" s="304">
        <f t="shared" ca="1" si="155"/>
        <v>2.0332733977248139</v>
      </c>
      <c r="G362" s="306">
        <f t="shared" ca="1" si="156"/>
        <v>9.9675475907993043</v>
      </c>
      <c r="H362" s="307">
        <f t="shared" ca="1" si="157"/>
        <v>-99.972663779709208</v>
      </c>
      <c r="I362" s="304">
        <f t="shared" ca="1" si="158"/>
        <v>100.46833087190028</v>
      </c>
      <c r="J362" s="306">
        <f t="shared" ca="1" si="159"/>
        <v>696.0088474696845</v>
      </c>
      <c r="K362" s="307">
        <f t="shared" ca="1" si="160"/>
        <v>209.31760463881614</v>
      </c>
      <c r="L362" s="304">
        <f t="shared" ca="1" si="145"/>
        <v>726.80270732008853</v>
      </c>
      <c r="M362" s="306">
        <f t="shared" ca="1" si="161"/>
        <v>-1.4714220088333723</v>
      </c>
      <c r="N362" s="304">
        <f t="shared" ca="1" si="162"/>
        <v>-84.306270988813566</v>
      </c>
      <c r="P362" s="310">
        <f t="shared" ca="1" si="163"/>
        <v>23</v>
      </c>
      <c r="Q362" s="304">
        <f t="shared" ca="1" si="164"/>
        <v>0</v>
      </c>
      <c r="R362" s="306">
        <f t="shared" ca="1" si="165"/>
        <v>0</v>
      </c>
      <c r="S362" s="307">
        <f t="shared" ca="1" si="166"/>
        <v>3.0819999999999994</v>
      </c>
      <c r="T362" s="304">
        <f t="shared" ca="1" si="146"/>
        <v>30.234419999999997</v>
      </c>
      <c r="U362" s="311">
        <f t="shared" ca="1" si="147"/>
        <v>0</v>
      </c>
      <c r="V362" s="306">
        <f t="shared" ca="1" si="148"/>
        <v>1.1996241737896494</v>
      </c>
      <c r="W362" s="304">
        <f t="shared" ca="1" si="149"/>
        <v>24.708520667261951</v>
      </c>
      <c r="Y362" s="314" t="str">
        <f t="shared" ca="1" si="167"/>
        <v/>
      </c>
      <c r="Z362" s="315" t="str">
        <f t="shared" ca="1" si="168"/>
        <v/>
      </c>
      <c r="AA362" s="316" t="str">
        <f t="shared" ca="1" si="169"/>
        <v/>
      </c>
      <c r="AC362" s="310">
        <f t="shared" ca="1" si="170"/>
        <v>30.000000000000135</v>
      </c>
      <c r="AD362" s="323">
        <f t="shared" ca="1" si="171"/>
        <v>696.0088474696845</v>
      </c>
      <c r="AE362" s="324" t="e">
        <f t="shared" ca="1" si="150"/>
        <v>#N/A</v>
      </c>
      <c r="AG362" s="306">
        <f t="shared" ca="1" si="172"/>
        <v>1.7799694501780623</v>
      </c>
      <c r="AH362" s="304">
        <f t="shared" ca="1" si="173"/>
        <v>-7.9806755353580785</v>
      </c>
    </row>
    <row r="363" spans="1:34" x14ac:dyDescent="0.2">
      <c r="A363" s="347">
        <f t="shared" ca="1" si="151"/>
        <v>0.1</v>
      </c>
      <c r="B363" s="304">
        <f t="shared" ca="1" si="152"/>
        <v>30.100000000000136</v>
      </c>
      <c r="D363" s="306">
        <f t="shared" ca="1" si="153"/>
        <v>-0.79537738906033661</v>
      </c>
      <c r="E363" s="307">
        <f t="shared" ca="1" si="154"/>
        <v>-1.8325114984241067</v>
      </c>
      <c r="F363" s="304">
        <f t="shared" ca="1" si="155"/>
        <v>1.9976795495987345</v>
      </c>
      <c r="G363" s="306">
        <f t="shared" ca="1" si="156"/>
        <v>9.8880098518932709</v>
      </c>
      <c r="H363" s="307">
        <f t="shared" ca="1" si="157"/>
        <v>-100.15591492955161</v>
      </c>
      <c r="I363" s="304">
        <f t="shared" ca="1" si="158"/>
        <v>100.64283399331876</v>
      </c>
      <c r="J363" s="306">
        <f t="shared" ca="1" si="159"/>
        <v>697.00162534181914</v>
      </c>
      <c r="K363" s="307">
        <f t="shared" ca="1" si="160"/>
        <v>199.31117570335309</v>
      </c>
      <c r="L363" s="304">
        <f t="shared" ca="1" si="145"/>
        <v>724.93876326858845</v>
      </c>
      <c r="M363" s="306">
        <f t="shared" ca="1" si="161"/>
        <v>-1.4723890508595363</v>
      </c>
      <c r="N363" s="304">
        <f t="shared" ca="1" si="162"/>
        <v>-84.361678415524551</v>
      </c>
      <c r="P363" s="310">
        <f t="shared" ca="1" si="163"/>
        <v>23</v>
      </c>
      <c r="Q363" s="304">
        <f t="shared" ca="1" si="164"/>
        <v>0</v>
      </c>
      <c r="R363" s="306">
        <f t="shared" ca="1" si="165"/>
        <v>0</v>
      </c>
      <c r="S363" s="307">
        <f t="shared" ca="1" si="166"/>
        <v>3.0819999999999994</v>
      </c>
      <c r="T363" s="304">
        <f t="shared" ca="1" si="146"/>
        <v>30.234419999999997</v>
      </c>
      <c r="U363" s="311">
        <f t="shared" ca="1" si="147"/>
        <v>0</v>
      </c>
      <c r="V363" s="306">
        <f t="shared" ca="1" si="148"/>
        <v>1.2008252954159853</v>
      </c>
      <c r="W363" s="304">
        <f t="shared" ca="1" si="149"/>
        <v>24.819252886266465</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1.7445606232851372</v>
      </c>
      <c r="AH363" s="304">
        <f t="shared" ca="1" si="173"/>
        <v>-8.0170410990467076</v>
      </c>
    </row>
    <row r="364" spans="1:34" x14ac:dyDescent="0.2">
      <c r="A364" s="347">
        <f t="shared" ca="1" si="151"/>
        <v>0.1</v>
      </c>
      <c r="B364" s="304">
        <f t="shared" ca="1" si="152"/>
        <v>30.200000000000138</v>
      </c>
      <c r="D364" s="306">
        <f t="shared" ca="1" si="153"/>
        <v>-0.79119239234566452</v>
      </c>
      <c r="E364" s="307">
        <f t="shared" ca="1" si="154"/>
        <v>-1.7959912027182963</v>
      </c>
      <c r="F364" s="304">
        <f t="shared" ca="1" si="155"/>
        <v>1.9625416688435353</v>
      </c>
      <c r="G364" s="306">
        <f t="shared" ca="1" si="156"/>
        <v>9.8088906126587041</v>
      </c>
      <c r="H364" s="307">
        <f t="shared" ca="1" si="157"/>
        <v>-100.33551404982344</v>
      </c>
      <c r="I364" s="304">
        <f t="shared" ca="1" si="158"/>
        <v>100.81383692079882</v>
      </c>
      <c r="J364" s="306">
        <f t="shared" ca="1" si="159"/>
        <v>697.98647036504678</v>
      </c>
      <c r="K364" s="307">
        <f t="shared" ca="1" si="160"/>
        <v>189.28660425438434</v>
      </c>
      <c r="L364" s="304">
        <f t="shared" ca="1" si="145"/>
        <v>723.19743594872648</v>
      </c>
      <c r="M364" s="306">
        <f t="shared" ca="1" si="161"/>
        <v>-1.4733450884362096</v>
      </c>
      <c r="N364" s="304">
        <f t="shared" ca="1" si="162"/>
        <v>-84.416455333723846</v>
      </c>
      <c r="P364" s="310">
        <f t="shared" ca="1" si="163"/>
        <v>23</v>
      </c>
      <c r="Q364" s="304">
        <f t="shared" ca="1" si="164"/>
        <v>0</v>
      </c>
      <c r="R364" s="306">
        <f t="shared" ca="1" si="165"/>
        <v>0</v>
      </c>
      <c r="S364" s="307">
        <f t="shared" ca="1" si="166"/>
        <v>3.0819999999999994</v>
      </c>
      <c r="T364" s="304">
        <f t="shared" ca="1" si="146"/>
        <v>30.234419999999997</v>
      </c>
      <c r="U364" s="311">
        <f t="shared" ca="1" si="147"/>
        <v>0</v>
      </c>
      <c r="V364" s="306">
        <f t="shared" ca="1" si="148"/>
        <v>1.2020297886441658</v>
      </c>
      <c r="W364" s="304">
        <f t="shared" ca="1" si="149"/>
        <v>24.928645397323034</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1.7095685516451375</v>
      </c>
      <c r="AH364" s="304">
        <f t="shared" ca="1" si="173"/>
        <v>-8.0529697878865907</v>
      </c>
    </row>
    <row r="365" spans="1:34" x14ac:dyDescent="0.2">
      <c r="A365" s="347">
        <f t="shared" ca="1" si="151"/>
        <v>0.1</v>
      </c>
      <c r="B365" s="304">
        <f t="shared" ca="1" si="152"/>
        <v>30.300000000000139</v>
      </c>
      <c r="D365" s="306">
        <f t="shared" ca="1" si="153"/>
        <v>-0.78698380056587491</v>
      </c>
      <c r="E365" s="307">
        <f t="shared" ca="1" si="154"/>
        <v>-1.759912859996918</v>
      </c>
      <c r="F365" s="304">
        <f t="shared" ca="1" si="155"/>
        <v>1.9278580801334002</v>
      </c>
      <c r="G365" s="306">
        <f t="shared" ca="1" si="156"/>
        <v>9.730192232602116</v>
      </c>
      <c r="H365" s="307">
        <f t="shared" ca="1" si="157"/>
        <v>-100.51150533582313</v>
      </c>
      <c r="I365" s="304">
        <f t="shared" ca="1" si="158"/>
        <v>100.9813811836449</v>
      </c>
      <c r="J365" s="306">
        <f t="shared" ca="1" si="159"/>
        <v>698.96342450730981</v>
      </c>
      <c r="K365" s="307">
        <f t="shared" ca="1" si="160"/>
        <v>179.24425328510202</v>
      </c>
      <c r="L365" s="304">
        <f t="shared" ca="1" si="145"/>
        <v>721.58046753963595</v>
      </c>
      <c r="M365" s="306">
        <f t="shared" ca="1" si="161"/>
        <v>-1.4742902967063094</v>
      </c>
      <c r="N365" s="304">
        <f t="shared" ca="1" si="162"/>
        <v>-84.470611778361416</v>
      </c>
      <c r="P365" s="310">
        <f t="shared" ca="1" si="163"/>
        <v>23</v>
      </c>
      <c r="Q365" s="304">
        <f t="shared" ca="1" si="164"/>
        <v>0</v>
      </c>
      <c r="R365" s="306">
        <f t="shared" ca="1" si="165"/>
        <v>0</v>
      </c>
      <c r="S365" s="307">
        <f t="shared" ca="1" si="166"/>
        <v>3.0819999999999994</v>
      </c>
      <c r="T365" s="304">
        <f t="shared" ca="1" si="146"/>
        <v>30.234419999999997</v>
      </c>
      <c r="U365" s="311">
        <f t="shared" ca="1" si="147"/>
        <v>0</v>
      </c>
      <c r="V365" s="306">
        <f t="shared" ca="1" si="148"/>
        <v>1.2032376180675346</v>
      </c>
      <c r="W365" s="304">
        <f t="shared" ca="1" si="149"/>
        <v>25.0367051956297</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1.6749915352360016</v>
      </c>
      <c r="AH365" s="304">
        <f t="shared" ca="1" si="173"/>
        <v>-8.0884637888783377</v>
      </c>
    </row>
    <row r="366" spans="1:34" x14ac:dyDescent="0.2">
      <c r="A366" s="347">
        <f t="shared" ca="1" si="151"/>
        <v>0.1</v>
      </c>
      <c r="B366" s="304">
        <f t="shared" ca="1" si="152"/>
        <v>30.400000000000141</v>
      </c>
      <c r="D366" s="306">
        <f t="shared" ca="1" si="153"/>
        <v>-0.78275284559112668</v>
      </c>
      <c r="E366" s="307">
        <f t="shared" ca="1" si="154"/>
        <v>-1.7242741545586764</v>
      </c>
      <c r="F366" s="304">
        <f t="shared" ca="1" si="155"/>
        <v>1.8936270428360606</v>
      </c>
      <c r="G366" s="306">
        <f t="shared" ca="1" si="156"/>
        <v>9.651916948043004</v>
      </c>
      <c r="H366" s="307">
        <f t="shared" ca="1" si="157"/>
        <v>-100.683932751279</v>
      </c>
      <c r="I366" s="304">
        <f t="shared" ca="1" si="158"/>
        <v>101.14550813079141</v>
      </c>
      <c r="J366" s="306">
        <f t="shared" ca="1" si="159"/>
        <v>699.93252996634203</v>
      </c>
      <c r="K366" s="307">
        <f t="shared" ca="1" si="160"/>
        <v>169.18448138074692</v>
      </c>
      <c r="L366" s="304">
        <f t="shared" ca="1" si="145"/>
        <v>720.08953279794071</v>
      </c>
      <c r="M366" s="306">
        <f t="shared" ca="1" si="161"/>
        <v>-1.4752248467969924</v>
      </c>
      <c r="N366" s="304">
        <f t="shared" ca="1" si="162"/>
        <v>-84.524157554301127</v>
      </c>
      <c r="P366" s="310">
        <f t="shared" ca="1" si="163"/>
        <v>23</v>
      </c>
      <c r="Q366" s="304">
        <f t="shared" ca="1" si="164"/>
        <v>0</v>
      </c>
      <c r="R366" s="306">
        <f t="shared" ca="1" si="165"/>
        <v>0</v>
      </c>
      <c r="S366" s="307">
        <f t="shared" ca="1" si="166"/>
        <v>3.0819999999999994</v>
      </c>
      <c r="T366" s="304">
        <f t="shared" ca="1" si="146"/>
        <v>30.234419999999997</v>
      </c>
      <c r="U366" s="311">
        <f t="shared" ca="1" si="147"/>
        <v>0</v>
      </c>
      <c r="V366" s="306">
        <f t="shared" ca="1" si="148"/>
        <v>1.2044487486707518</v>
      </c>
      <c r="W366" s="304">
        <f t="shared" ca="1" si="149"/>
        <v>25.143439520715074</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1.6408277772196307</v>
      </c>
      <c r="AH366" s="304">
        <f t="shared" ca="1" si="173"/>
        <v>-8.1235253717163225</v>
      </c>
    </row>
    <row r="367" spans="1:34" x14ac:dyDescent="0.2">
      <c r="A367" s="347">
        <f t="shared" ca="1" si="151"/>
        <v>0.1</v>
      </c>
      <c r="B367" s="304">
        <f t="shared" ca="1" si="152"/>
        <v>30.500000000000142</v>
      </c>
      <c r="D367" s="306">
        <f t="shared" ca="1" si="153"/>
        <v>-0.77850073781714657</v>
      </c>
      <c r="E367" s="307">
        <f t="shared" ca="1" si="154"/>
        <v>-1.6890726904156335</v>
      </c>
      <c r="F367" s="304">
        <f t="shared" ca="1" si="155"/>
        <v>1.8598467550553051</v>
      </c>
      <c r="G367" s="306">
        <f t="shared" ca="1" si="156"/>
        <v>9.5740668742612893</v>
      </c>
      <c r="H367" s="307">
        <f t="shared" ca="1" si="157"/>
        <v>-100.85284002032057</v>
      </c>
      <c r="I367" s="304">
        <f t="shared" ca="1" si="158"/>
        <v>101.30625892153556</v>
      </c>
      <c r="J367" s="306">
        <f t="shared" ca="1" si="159"/>
        <v>700.89382915745728</v>
      </c>
      <c r="K367" s="307">
        <f t="shared" ca="1" si="160"/>
        <v>159.10764274216695</v>
      </c>
      <c r="L367" s="304">
        <f t="shared" ca="1" si="145"/>
        <v>718.72623559319993</v>
      </c>
      <c r="M367" s="306">
        <f t="shared" ca="1" si="161"/>
        <v>-1.4761489059370452</v>
      </c>
      <c r="N367" s="304">
        <f t="shared" ca="1" si="162"/>
        <v>-84.577102243046639</v>
      </c>
      <c r="P367" s="310">
        <f t="shared" ca="1" si="163"/>
        <v>23</v>
      </c>
      <c r="Q367" s="304">
        <f t="shared" ca="1" si="164"/>
        <v>0</v>
      </c>
      <c r="R367" s="306">
        <f t="shared" ca="1" si="165"/>
        <v>0</v>
      </c>
      <c r="S367" s="307">
        <f t="shared" ca="1" si="166"/>
        <v>3.0819999999999994</v>
      </c>
      <c r="T367" s="304">
        <f t="shared" ca="1" si="146"/>
        <v>30.234419999999997</v>
      </c>
      <c r="U367" s="311">
        <f t="shared" ca="1" si="147"/>
        <v>0</v>
      </c>
      <c r="V367" s="306">
        <f t="shared" ca="1" si="148"/>
        <v>1.2056631458283493</v>
      </c>
      <c r="W367" s="304">
        <f t="shared" ca="1" si="149"/>
        <v>25.248855846099879</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1.6070753878485302</v>
      </c>
      <c r="AH367" s="304">
        <f t="shared" ca="1" si="173"/>
        <v>-8.1581568853715378</v>
      </c>
    </row>
    <row r="368" spans="1:34" x14ac:dyDescent="0.2">
      <c r="A368" s="347">
        <f t="shared" ca="1" si="151"/>
        <v>0.1</v>
      </c>
      <c r="B368" s="304">
        <f t="shared" ca="1" si="152"/>
        <v>30.600000000000144</v>
      </c>
      <c r="D368" s="306">
        <f t="shared" ca="1" si="153"/>
        <v>-0.77422866621376751</v>
      </c>
      <c r="E368" s="307">
        <f t="shared" ca="1" si="154"/>
        <v>-1.6543059946948571</v>
      </c>
      <c r="F368" s="304">
        <f t="shared" ca="1" si="155"/>
        <v>1.8265153576333515</v>
      </c>
      <c r="G368" s="306">
        <f t="shared" ca="1" si="156"/>
        <v>9.4966440076399117</v>
      </c>
      <c r="H368" s="307">
        <f t="shared" ca="1" si="157"/>
        <v>-101.01827061979006</v>
      </c>
      <c r="I368" s="304">
        <f t="shared" ca="1" si="158"/>
        <v>101.46367451665144</v>
      </c>
      <c r="J368" s="306">
        <f t="shared" ca="1" si="159"/>
        <v>701.84736470155235</v>
      </c>
      <c r="K368" s="307">
        <f t="shared" ca="1" si="160"/>
        <v>149.01408721016142</v>
      </c>
      <c r="L368" s="304">
        <f t="shared" ca="1" si="145"/>
        <v>717.49210554931642</v>
      </c>
      <c r="M368" s="306">
        <f t="shared" ca="1" si="161"/>
        <v>-1.477062637570246</v>
      </c>
      <c r="N368" s="304">
        <f t="shared" ca="1" si="162"/>
        <v>-84.629455209236639</v>
      </c>
      <c r="P368" s="310">
        <f t="shared" ca="1" si="163"/>
        <v>23</v>
      </c>
      <c r="Q368" s="304">
        <f t="shared" ca="1" si="164"/>
        <v>0</v>
      </c>
      <c r="R368" s="306">
        <f t="shared" ca="1" si="165"/>
        <v>0</v>
      </c>
      <c r="S368" s="307">
        <f t="shared" ca="1" si="166"/>
        <v>3.0819999999999994</v>
      </c>
      <c r="T368" s="304">
        <f t="shared" ca="1" si="146"/>
        <v>30.234419999999997</v>
      </c>
      <c r="U368" s="311">
        <f t="shared" ca="1" si="147"/>
        <v>0</v>
      </c>
      <c r="V368" s="306">
        <f t="shared" ca="1" si="148"/>
        <v>1.2068807753032127</v>
      </c>
      <c r="W368" s="304">
        <f t="shared" ca="1" si="149"/>
        <v>25.352961869152807</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1.573732388290038</v>
      </c>
      <c r="AH368" s="304">
        <f t="shared" ca="1" si="173"/>
        <v>-8.1923607547371464</v>
      </c>
    </row>
    <row r="369" spans="1:34" x14ac:dyDescent="0.2">
      <c r="A369" s="347">
        <f t="shared" ca="1" si="151"/>
        <v>0.1</v>
      </c>
      <c r="B369" s="304">
        <f t="shared" ca="1" si="152"/>
        <v>30.700000000000145</v>
      </c>
      <c r="D369" s="306">
        <f t="shared" ca="1" si="153"/>
        <v>-0.76993779838559362</v>
      </c>
      <c r="E369" s="307">
        <f t="shared" ca="1" si="154"/>
        <v>-1.6199715209762342</v>
      </c>
      <c r="F369" s="304">
        <f t="shared" ca="1" si="155"/>
        <v>1.7936309381132196</v>
      </c>
      <c r="G369" s="306">
        <f t="shared" ca="1" si="156"/>
        <v>9.4196502278013519</v>
      </c>
      <c r="H369" s="307">
        <f t="shared" ca="1" si="157"/>
        <v>-101.18026777188769</v>
      </c>
      <c r="I369" s="304">
        <f t="shared" ca="1" si="158"/>
        <v>101.61779566987768</v>
      </c>
      <c r="J369" s="306">
        <f t="shared" ca="1" si="159"/>
        <v>702.79317941332442</v>
      </c>
      <c r="K369" s="307">
        <f t="shared" ca="1" si="160"/>
        <v>138.90416029057752</v>
      </c>
      <c r="L369" s="304">
        <f t="shared" ca="1" si="145"/>
        <v>716.38859481144709</v>
      </c>
      <c r="M369" s="306">
        <f t="shared" ca="1" si="161"/>
        <v>-1.4779662014648629</v>
      </c>
      <c r="N369" s="304">
        <f t="shared" ca="1" si="162"/>
        <v>-84.681225606918588</v>
      </c>
      <c r="P369" s="310">
        <f t="shared" ca="1" si="163"/>
        <v>23</v>
      </c>
      <c r="Q369" s="304">
        <f t="shared" ca="1" si="164"/>
        <v>0</v>
      </c>
      <c r="R369" s="306">
        <f t="shared" ca="1" si="165"/>
        <v>0</v>
      </c>
      <c r="S369" s="307">
        <f t="shared" ca="1" si="166"/>
        <v>3.0819999999999994</v>
      </c>
      <c r="T369" s="304">
        <f t="shared" ca="1" si="146"/>
        <v>30.234419999999997</v>
      </c>
      <c r="U369" s="311">
        <f t="shared" ca="1" si="147"/>
        <v>0</v>
      </c>
      <c r="V369" s="306">
        <f t="shared" ca="1" si="148"/>
        <v>1.2081016032449801</v>
      </c>
      <c r="W369" s="304">
        <f t="shared" ca="1" si="149"/>
        <v>25.455765501141993</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1.5407967143687422</v>
      </c>
      <c r="AH369" s="304">
        <f t="shared" ca="1" si="173"/>
        <v>-8.2261394773370586</v>
      </c>
    </row>
    <row r="370" spans="1:34" x14ac:dyDescent="0.2">
      <c r="A370" s="347">
        <f t="shared" ca="1" si="151"/>
        <v>0.1</v>
      </c>
      <c r="B370" s="304">
        <f t="shared" ca="1" si="152"/>
        <v>30.800000000000146</v>
      </c>
      <c r="D370" s="306">
        <f t="shared" ca="1" si="153"/>
        <v>-0.76562928064422509</v>
      </c>
      <c r="E370" s="307">
        <f t="shared" ca="1" si="154"/>
        <v>-1.5860666525659362</v>
      </c>
      <c r="F370" s="304">
        <f t="shared" ca="1" si="155"/>
        <v>1.7611915346609828</v>
      </c>
      <c r="G370" s="306">
        <f t="shared" ca="1" si="156"/>
        <v>9.3430872997369292</v>
      </c>
      <c r="H370" s="307">
        <f t="shared" ca="1" si="157"/>
        <v>-101.33887443714428</v>
      </c>
      <c r="I370" s="304">
        <f t="shared" ca="1" si="158"/>
        <v>101.76866291977015</v>
      </c>
      <c r="J370" s="306">
        <f t="shared" ca="1" si="159"/>
        <v>703.73131628970134</v>
      </c>
      <c r="K370" s="307">
        <f t="shared" ca="1" si="160"/>
        <v>128.77820318012593</v>
      </c>
      <c r="L370" s="304">
        <f t="shared" ca="1" si="145"/>
        <v>715.41707495777416</v>
      </c>
      <c r="M370" s="306">
        <f t="shared" ca="1" si="161"/>
        <v>-1.4788597538194324</v>
      </c>
      <c r="N370" s="304">
        <f t="shared" ca="1" si="162"/>
        <v>-84.732422385609397</v>
      </c>
      <c r="P370" s="310">
        <f t="shared" ca="1" si="163"/>
        <v>23</v>
      </c>
      <c r="Q370" s="304">
        <f t="shared" ca="1" si="164"/>
        <v>0</v>
      </c>
      <c r="R370" s="306">
        <f t="shared" ca="1" si="165"/>
        <v>0</v>
      </c>
      <c r="S370" s="307">
        <f t="shared" ca="1" si="166"/>
        <v>3.0819999999999994</v>
      </c>
      <c r="T370" s="304">
        <f t="shared" ca="1" si="146"/>
        <v>30.234419999999997</v>
      </c>
      <c r="U370" s="311">
        <f t="shared" ca="1" si="147"/>
        <v>0</v>
      </c>
      <c r="V370" s="306">
        <f t="shared" ca="1" si="148"/>
        <v>1.2093255961883738</v>
      </c>
      <c r="W370" s="304">
        <f t="shared" ca="1" si="149"/>
        <v>25.557274857482771</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1.5082662202274442</v>
      </c>
      <c r="AH370" s="304">
        <f t="shared" ca="1" si="173"/>
        <v>-8.2594956200979883</v>
      </c>
    </row>
    <row r="371" spans="1:34" x14ac:dyDescent="0.2">
      <c r="A371" s="347">
        <f t="shared" ca="1" si="151"/>
        <v>0.1</v>
      </c>
      <c r="B371" s="304">
        <f t="shared" ca="1" si="152"/>
        <v>30.900000000000148</v>
      </c>
      <c r="D371" s="306">
        <f t="shared" ca="1" si="153"/>
        <v>-0.7613042380915791</v>
      </c>
      <c r="E371" s="307">
        <f t="shared" ca="1" si="154"/>
        <v>-1.5525887057053822</v>
      </c>
      <c r="F371" s="304">
        <f t="shared" ca="1" si="155"/>
        <v>1.7291951399480956</v>
      </c>
      <c r="G371" s="306">
        <f t="shared" ca="1" si="156"/>
        <v>9.2669568759277716</v>
      </c>
      <c r="H371" s="307">
        <f t="shared" ca="1" si="157"/>
        <v>-101.49413330771482</v>
      </c>
      <c r="I371" s="304">
        <f t="shared" ca="1" si="158"/>
        <v>101.9163165819119</v>
      </c>
      <c r="J371" s="306">
        <f t="shared" ca="1" si="159"/>
        <v>704.66181849848454</v>
      </c>
      <c r="K371" s="307">
        <f t="shared" ca="1" si="160"/>
        <v>118.63655279288297</v>
      </c>
      <c r="L371" s="304">
        <f t="shared" ca="1" si="145"/>
        <v>714.57883407512827</v>
      </c>
      <c r="M371" s="306">
        <f t="shared" ca="1" si="161"/>
        <v>-1.4797434473649669</v>
      </c>
      <c r="N371" s="304">
        <f t="shared" ca="1" si="162"/>
        <v>-84.783054296151477</v>
      </c>
      <c r="P371" s="310">
        <f t="shared" ca="1" si="163"/>
        <v>23</v>
      </c>
      <c r="Q371" s="304">
        <f t="shared" ca="1" si="164"/>
        <v>0</v>
      </c>
      <c r="R371" s="306">
        <f t="shared" ca="1" si="165"/>
        <v>0</v>
      </c>
      <c r="S371" s="307">
        <f t="shared" ca="1" si="166"/>
        <v>3.0819999999999994</v>
      </c>
      <c r="T371" s="304">
        <f t="shared" ca="1" si="146"/>
        <v>30.234419999999997</v>
      </c>
      <c r="U371" s="311">
        <f t="shared" ca="1" si="147"/>
        <v>0</v>
      </c>
      <c r="V371" s="306">
        <f t="shared" ca="1" si="148"/>
        <v>1.2105527210514566</v>
      </c>
      <c r="W371" s="304">
        <f t="shared" ca="1" si="149"/>
        <v>25.657498248182328</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1.4761386819072904</v>
      </c>
      <c r="AH371" s="304">
        <f t="shared" ca="1" si="173"/>
        <v>-8.2924318161851964</v>
      </c>
    </row>
    <row r="372" spans="1:34" x14ac:dyDescent="0.2">
      <c r="A372" s="347">
        <f t="shared" ca="1" si="151"/>
        <v>0.1</v>
      </c>
      <c r="B372" s="304">
        <f t="shared" ca="1" si="152"/>
        <v>31.000000000000149</v>
      </c>
      <c r="D372" s="306">
        <f t="shared" ca="1" si="153"/>
        <v>-0.75696377471378273</v>
      </c>
      <c r="E372" s="307">
        <f t="shared" ca="1" si="154"/>
        <v>-1.5195349327154304</v>
      </c>
      <c r="F372" s="304">
        <f t="shared" ca="1" si="155"/>
        <v>1.697639704993797</v>
      </c>
      <c r="G372" s="306">
        <f t="shared" ca="1" si="156"/>
        <v>9.1912604984563941</v>
      </c>
      <c r="H372" s="307">
        <f t="shared" ca="1" si="157"/>
        <v>-101.64608680098637</v>
      </c>
      <c r="I372" s="304">
        <f t="shared" ca="1" si="158"/>
        <v>102.06079674147239</v>
      </c>
      <c r="J372" s="306">
        <f t="shared" ca="1" si="159"/>
        <v>705.58472936720375</v>
      </c>
      <c r="K372" s="307">
        <f t="shared" ca="1" si="160"/>
        <v>108.47954178744791</v>
      </c>
      <c r="L372" s="304">
        <f t="shared" ca="1" si="145"/>
        <v>713.87507401687924</v>
      </c>
      <c r="M372" s="306">
        <f t="shared" ca="1" si="161"/>
        <v>-1.4806174314637275</v>
      </c>
      <c r="N372" s="304">
        <f t="shared" ca="1" si="162"/>
        <v>-84.833129896372014</v>
      </c>
      <c r="P372" s="310">
        <f t="shared" ca="1" si="163"/>
        <v>23</v>
      </c>
      <c r="Q372" s="304">
        <f t="shared" ca="1" si="164"/>
        <v>0</v>
      </c>
      <c r="R372" s="306">
        <f t="shared" ca="1" si="165"/>
        <v>0</v>
      </c>
      <c r="S372" s="307">
        <f t="shared" ca="1" si="166"/>
        <v>3.0819999999999994</v>
      </c>
      <c r="T372" s="304">
        <f t="shared" ca="1" si="146"/>
        <v>30.234419999999997</v>
      </c>
      <c r="U372" s="311">
        <f t="shared" ca="1" si="147"/>
        <v>0</v>
      </c>
      <c r="V372" s="306">
        <f t="shared" ca="1" si="148"/>
        <v>1.2117829451338207</v>
      </c>
      <c r="W372" s="304">
        <f t="shared" ca="1" si="149"/>
        <v>25.756444168481735</v>
      </c>
      <c r="Y372" s="314" t="str">
        <f t="shared" ca="1" si="167"/>
        <v/>
      </c>
      <c r="Z372" s="315" t="str">
        <f t="shared" ca="1" si="168"/>
        <v/>
      </c>
      <c r="AA372" s="316" t="str">
        <f t="shared" ca="1" si="169"/>
        <v/>
      </c>
      <c r="AC372" s="310">
        <f t="shared" ca="1" si="170"/>
        <v>31.000000000000149</v>
      </c>
      <c r="AD372" s="323">
        <f t="shared" ca="1" si="171"/>
        <v>705.58472936720375</v>
      </c>
      <c r="AE372" s="324" t="e">
        <f t="shared" ca="1" si="150"/>
        <v>#N/A</v>
      </c>
      <c r="AG372" s="306">
        <f t="shared" ca="1" si="172"/>
        <v>1.4444118008476394</v>
      </c>
      <c r="AH372" s="304">
        <f t="shared" ca="1" si="173"/>
        <v>-8.3249507619021195</v>
      </c>
    </row>
    <row r="373" spans="1:34" x14ac:dyDescent="0.2">
      <c r="A373" s="347">
        <f t="shared" ca="1" si="151"/>
        <v>0.1</v>
      </c>
      <c r="B373" s="304">
        <f t="shared" ca="1" si="152"/>
        <v>31.100000000000151</v>
      </c>
      <c r="D373" s="306">
        <f t="shared" ca="1" si="153"/>
        <v>-0.75260897348516198</v>
      </c>
      <c r="E373" s="307">
        <f t="shared" ca="1" si="154"/>
        <v>-1.4869025250756724</v>
      </c>
      <c r="F373" s="304">
        <f t="shared" ca="1" si="155"/>
        <v>1.6665231429676577</v>
      </c>
      <c r="G373" s="306">
        <f t="shared" ca="1" si="156"/>
        <v>9.1159996011078785</v>
      </c>
      <c r="H373" s="307">
        <f t="shared" ca="1" si="157"/>
        <v>-101.79477705349393</v>
      </c>
      <c r="I373" s="304">
        <f t="shared" ca="1" si="158"/>
        <v>102.20214324610778</v>
      </c>
      <c r="J373" s="306">
        <f t="shared" ca="1" si="159"/>
        <v>706.50009237218194</v>
      </c>
      <c r="K373" s="307">
        <f t="shared" ca="1" si="160"/>
        <v>98.307498594723896</v>
      </c>
      <c r="L373" s="304">
        <f t="shared" ca="1" si="145"/>
        <v>713.30690786074217</v>
      </c>
      <c r="M373" s="306">
        <f t="shared" ca="1" si="161"/>
        <v>-1.4814818522046937</v>
      </c>
      <c r="N373" s="304">
        <f t="shared" ca="1" si="162"/>
        <v>-84.882657556552942</v>
      </c>
      <c r="P373" s="310">
        <f t="shared" ca="1" si="163"/>
        <v>23</v>
      </c>
      <c r="Q373" s="304">
        <f t="shared" ca="1" si="164"/>
        <v>0</v>
      </c>
      <c r="R373" s="306">
        <f t="shared" ca="1" si="165"/>
        <v>0</v>
      </c>
      <c r="S373" s="307">
        <f t="shared" ca="1" si="166"/>
        <v>3.0819999999999994</v>
      </c>
      <c r="T373" s="304">
        <f t="shared" ca="1" si="146"/>
        <v>30.234419999999997</v>
      </c>
      <c r="U373" s="311">
        <f t="shared" ca="1" si="147"/>
        <v>0</v>
      </c>
      <c r="V373" s="306">
        <f t="shared" ca="1" si="148"/>
        <v>1.2130162361147119</v>
      </c>
      <c r="W373" s="304">
        <f t="shared" ca="1" si="149"/>
        <v>25.854121289695243</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1.4130832073062383</v>
      </c>
      <c r="AH373" s="304">
        <f t="shared" ca="1" si="173"/>
        <v>-8.3570552136540357</v>
      </c>
    </row>
    <row r="374" spans="1:34" x14ac:dyDescent="0.2">
      <c r="A374" s="347">
        <f t="shared" ca="1" si="151"/>
        <v>0.1</v>
      </c>
      <c r="B374" s="304">
        <f t="shared" ca="1" si="152"/>
        <v>31.200000000000152</v>
      </c>
      <c r="D374" s="306">
        <f t="shared" ca="1" si="153"/>
        <v>-0.74824089648184366</v>
      </c>
      <c r="E374" s="307">
        <f t="shared" ca="1" si="154"/>
        <v>-1.4546886164388422</v>
      </c>
      <c r="F374" s="304">
        <f t="shared" ca="1" si="155"/>
        <v>1.6358433329523663</v>
      </c>
      <c r="G374" s="306">
        <f t="shared" ca="1" si="156"/>
        <v>9.041175511459695</v>
      </c>
      <c r="H374" s="307">
        <f t="shared" ca="1" si="157"/>
        <v>-101.94024591513781</v>
      </c>
      <c r="I374" s="304">
        <f t="shared" ca="1" si="158"/>
        <v>102.3403956991949</v>
      </c>
      <c r="J374" s="306">
        <f t="shared" ca="1" si="159"/>
        <v>707.40795112781029</v>
      </c>
      <c r="K374" s="307">
        <f t="shared" ca="1" si="160"/>
        <v>88.120747446292313</v>
      </c>
      <c r="L374" s="304">
        <f t="shared" ca="1" si="145"/>
        <v>712.87535758317506</v>
      </c>
      <c r="M374" s="306">
        <f t="shared" ca="1" si="161"/>
        <v>-1.482336852495858</v>
      </c>
      <c r="N374" s="304">
        <f t="shared" ca="1" si="162"/>
        <v>-84.931645464719111</v>
      </c>
      <c r="P374" s="310">
        <f t="shared" ca="1" si="163"/>
        <v>23</v>
      </c>
      <c r="Q374" s="304">
        <f t="shared" ca="1" si="164"/>
        <v>0</v>
      </c>
      <c r="R374" s="306">
        <f t="shared" ca="1" si="165"/>
        <v>0</v>
      </c>
      <c r="S374" s="307">
        <f t="shared" ca="1" si="166"/>
        <v>3.0819999999999994</v>
      </c>
      <c r="T374" s="304">
        <f t="shared" ca="1" si="146"/>
        <v>30.234419999999997</v>
      </c>
      <c r="U374" s="311">
        <f t="shared" ca="1" si="147"/>
        <v>0</v>
      </c>
      <c r="V374" s="306">
        <f t="shared" ca="1" si="148"/>
        <v>1.2142525620510887</v>
      </c>
      <c r="W374" s="304">
        <f t="shared" ca="1" si="149"/>
        <v>25.950538450247105</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1.3821504637004374</v>
      </c>
      <c r="AH374" s="304">
        <f t="shared" ca="1" si="173"/>
        <v>-8.3887479849757458</v>
      </c>
    </row>
    <row r="375" spans="1:34" x14ac:dyDescent="0.2">
      <c r="A375" s="347">
        <f t="shared" ca="1" si="151"/>
        <v>0.1</v>
      </c>
      <c r="B375" s="304">
        <f t="shared" ca="1" si="152"/>
        <v>31.300000000000153</v>
      </c>
      <c r="D375" s="306">
        <f t="shared" ca="1" si="153"/>
        <v>-0.74386058500450458</v>
      </c>
      <c r="E375" s="307">
        <f t="shared" ca="1" si="154"/>
        <v>-1.4228902855802552</v>
      </c>
      <c r="F375" s="304">
        <f t="shared" ca="1" si="155"/>
        <v>1.6055981236666614</v>
      </c>
      <c r="G375" s="306">
        <f t="shared" ca="1" si="156"/>
        <v>8.9667894529592438</v>
      </c>
      <c r="H375" s="307">
        <f t="shared" ca="1" si="157"/>
        <v>-102.08253494369583</v>
      </c>
      <c r="I375" s="304">
        <f t="shared" ca="1" si="158"/>
        <v>102.47559345339054</v>
      </c>
      <c r="J375" s="306">
        <f t="shared" ca="1" si="159"/>
        <v>708.30834937603129</v>
      </c>
      <c r="K375" s="307">
        <f t="shared" ca="1" si="160"/>
        <v>77.919608403350622</v>
      </c>
      <c r="L375" s="304">
        <f t="shared" ca="1" si="145"/>
        <v>712.5813519658858</v>
      </c>
      <c r="M375" s="306">
        <f t="shared" ca="1" si="161"/>
        <v>-1.4831825721534611</v>
      </c>
      <c r="N375" s="304">
        <f t="shared" ca="1" si="162"/>
        <v>-84.980101631751012</v>
      </c>
      <c r="P375" s="310">
        <f t="shared" ca="1" si="163"/>
        <v>23</v>
      </c>
      <c r="Q375" s="304">
        <f t="shared" ca="1" si="164"/>
        <v>0</v>
      </c>
      <c r="R375" s="306">
        <f t="shared" ca="1" si="165"/>
        <v>0</v>
      </c>
      <c r="S375" s="307">
        <f t="shared" ca="1" si="166"/>
        <v>3.0819999999999994</v>
      </c>
      <c r="T375" s="304">
        <f t="shared" ca="1" si="146"/>
        <v>30.234419999999997</v>
      </c>
      <c r="U375" s="311">
        <f t="shared" ca="1" si="147"/>
        <v>0</v>
      </c>
      <c r="V375" s="306">
        <f t="shared" ca="1" si="148"/>
        <v>1.215491891375623</v>
      </c>
      <c r="W375" s="304">
        <f t="shared" ca="1" si="149"/>
        <v>26.045704646905371</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1.3516110678700191</v>
      </c>
      <c r="AH375" s="304">
        <f t="shared" ca="1" si="173"/>
        <v>-8.4200319436233322</v>
      </c>
    </row>
    <row r="376" spans="1:34" x14ac:dyDescent="0.2">
      <c r="A376" s="347">
        <f t="shared" ca="1" si="151"/>
        <v>0.1</v>
      </c>
      <c r="B376" s="304">
        <f t="shared" ca="1" si="152"/>
        <v>31.400000000000155</v>
      </c>
      <c r="D376" s="306">
        <f t="shared" ca="1" si="153"/>
        <v>-0.73946905970983856</v>
      </c>
      <c r="E376" s="307">
        <f t="shared" ca="1" si="154"/>
        <v>-1.3915045592824562</v>
      </c>
      <c r="F376" s="304">
        <f t="shared" ca="1" si="155"/>
        <v>1.5757853371484376</v>
      </c>
      <c r="G376" s="306">
        <f t="shared" ca="1" si="156"/>
        <v>8.892842546988259</v>
      </c>
      <c r="H376" s="307">
        <f t="shared" ca="1" si="157"/>
        <v>-102.22168539962408</v>
      </c>
      <c r="I376" s="304">
        <f t="shared" ca="1" si="158"/>
        <v>102.60777560450886</v>
      </c>
      <c r="J376" s="306">
        <f t="shared" ca="1" si="159"/>
        <v>709.20133097602866</v>
      </c>
      <c r="K376" s="307">
        <f t="shared" ca="1" si="160"/>
        <v>67.704397386184624</v>
      </c>
      <c r="L376" s="304">
        <f t="shared" ca="1" si="145"/>
        <v>712.42572474862038</v>
      </c>
      <c r="M376" s="306">
        <f t="shared" ca="1" si="161"/>
        <v>-1.4840191479882909</v>
      </c>
      <c r="N376" s="304">
        <f t="shared" ca="1" si="162"/>
        <v>-85.028033896329404</v>
      </c>
      <c r="P376" s="310">
        <f t="shared" ca="1" si="163"/>
        <v>23</v>
      </c>
      <c r="Q376" s="304">
        <f t="shared" ca="1" si="164"/>
        <v>0</v>
      </c>
      <c r="R376" s="306">
        <f t="shared" ca="1" si="165"/>
        <v>0</v>
      </c>
      <c r="S376" s="307">
        <f t="shared" ca="1" si="166"/>
        <v>3.0819999999999994</v>
      </c>
      <c r="T376" s="304">
        <f t="shared" ca="1" si="146"/>
        <v>30.234419999999997</v>
      </c>
      <c r="U376" s="311">
        <f t="shared" ca="1" si="147"/>
        <v>0</v>
      </c>
      <c r="V376" s="306">
        <f t="shared" ca="1" si="148"/>
        <v>1.2167341928946416</v>
      </c>
      <c r="W376" s="304">
        <f t="shared" ca="1" si="149"/>
        <v>26.139629026212415</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1.3214624562624291</v>
      </c>
      <c r="AH376" s="304">
        <f t="shared" ca="1" si="173"/>
        <v>-8.4509100087298421</v>
      </c>
    </row>
    <row r="377" spans="1:34" x14ac:dyDescent="0.2">
      <c r="A377" s="347">
        <f t="shared" ca="1" si="151"/>
        <v>0.1</v>
      </c>
      <c r="B377" s="304">
        <f t="shared" ca="1" si="152"/>
        <v>31.500000000000156</v>
      </c>
      <c r="D377" s="306">
        <f t="shared" ca="1" si="153"/>
        <v>-0.73506732075024939</v>
      </c>
      <c r="E377" s="307">
        <f t="shared" ca="1" si="154"/>
        <v>-1.3605284151551444</v>
      </c>
      <c r="F377" s="304">
        <f t="shared" ca="1" si="155"/>
        <v>1.5464027723977731</v>
      </c>
      <c r="G377" s="306">
        <f t="shared" ca="1" si="156"/>
        <v>8.8193358149132344</v>
      </c>
      <c r="H377" s="307">
        <f t="shared" ca="1" si="157"/>
        <v>-102.3577382411396</v>
      </c>
      <c r="I377" s="304">
        <f t="shared" ca="1" si="158"/>
        <v>102.73698098570867</v>
      </c>
      <c r="J377" s="306">
        <f t="shared" ca="1" si="159"/>
        <v>710.0869398941237</v>
      </c>
      <c r="K377" s="307">
        <f t="shared" ca="1" si="160"/>
        <v>57.475426204146437</v>
      </c>
      <c r="L377" s="304">
        <f t="shared" ca="1" si="145"/>
        <v>712.40921304089625</v>
      </c>
      <c r="M377" s="306">
        <f t="shared" ca="1" si="161"/>
        <v>-1.4848467138891495</v>
      </c>
      <c r="N377" s="304">
        <f t="shared" ca="1" si="162"/>
        <v>-85.075449929717536</v>
      </c>
      <c r="P377" s="310">
        <f t="shared" ca="1" si="163"/>
        <v>23</v>
      </c>
      <c r="Q377" s="304">
        <f t="shared" ca="1" si="164"/>
        <v>0</v>
      </c>
      <c r="R377" s="306">
        <f t="shared" ca="1" si="165"/>
        <v>0</v>
      </c>
      <c r="S377" s="307">
        <f t="shared" ca="1" si="166"/>
        <v>3.0819999999999994</v>
      </c>
      <c r="T377" s="304">
        <f t="shared" ca="1" si="146"/>
        <v>30.234419999999997</v>
      </c>
      <c r="U377" s="311">
        <f t="shared" ca="1" si="147"/>
        <v>0</v>
      </c>
      <c r="V377" s="306">
        <f t="shared" ca="1" si="148"/>
        <v>1.2179794357860119</v>
      </c>
      <c r="W377" s="304">
        <f t="shared" ca="1" si="149"/>
        <v>26.232320876111334</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1.2917020070411294</v>
      </c>
      <c r="AH377" s="304">
        <f t="shared" ca="1" si="173"/>
        <v>-8.4813851480247955</v>
      </c>
    </row>
    <row r="378" spans="1:34" x14ac:dyDescent="0.2">
      <c r="A378" s="347">
        <f t="shared" ca="1" si="151"/>
        <v>0.1</v>
      </c>
      <c r="B378" s="304">
        <f t="shared" ca="1" si="152"/>
        <v>31.600000000000158</v>
      </c>
      <c r="D378" s="306">
        <f t="shared" ca="1" si="153"/>
        <v>-0.7306563479213809</v>
      </c>
      <c r="E378" s="307">
        <f t="shared" ca="1" si="154"/>
        <v>-1.3299587843906604</v>
      </c>
      <c r="F378" s="304">
        <f t="shared" ca="1" si="155"/>
        <v>1.5174482089796979</v>
      </c>
      <c r="G378" s="306">
        <f t="shared" ca="1" si="156"/>
        <v>8.7462701801210958</v>
      </c>
      <c r="H378" s="307">
        <f t="shared" ca="1" si="157"/>
        <v>-102.49073411957866</v>
      </c>
      <c r="I378" s="304">
        <f t="shared" ca="1" si="158"/>
        <v>102.86324816198369</v>
      </c>
      <c r="J378" s="306">
        <f t="shared" ca="1" si="159"/>
        <v>710.96522019387544</v>
      </c>
      <c r="K378" s="307">
        <f t="shared" ca="1" si="160"/>
        <v>47.233002586110523</v>
      </c>
      <c r="L378" s="304">
        <f t="shared" ca="1" si="145"/>
        <v>712.53245600367245</v>
      </c>
      <c r="M378" s="306">
        <f t="shared" ca="1" si="161"/>
        <v>-1.4856654009035961</v>
      </c>
      <c r="N378" s="304">
        <f t="shared" ca="1" si="162"/>
        <v>-85.122357240387501</v>
      </c>
      <c r="P378" s="310">
        <f t="shared" ca="1" si="163"/>
        <v>23</v>
      </c>
      <c r="Q378" s="304">
        <f t="shared" ca="1" si="164"/>
        <v>0</v>
      </c>
      <c r="R378" s="306">
        <f t="shared" ca="1" si="165"/>
        <v>0</v>
      </c>
      <c r="S378" s="307">
        <f t="shared" ca="1" si="166"/>
        <v>3.0819999999999994</v>
      </c>
      <c r="T378" s="304">
        <f t="shared" ca="1" si="146"/>
        <v>30.234419999999997</v>
      </c>
      <c r="U378" s="311">
        <f t="shared" ca="1" si="147"/>
        <v>0</v>
      </c>
      <c r="V378" s="306">
        <f t="shared" ca="1" si="148"/>
        <v>1.2192275895969762</v>
      </c>
      <c r="W378" s="304">
        <f t="shared" ca="1" si="149"/>
        <v>26.323789617767744</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1.2623270431178728</v>
      </c>
      <c r="AH378" s="304">
        <f t="shared" ca="1" si="173"/>
        <v>-8.5114603751172417</v>
      </c>
    </row>
    <row r="379" spans="1:34" x14ac:dyDescent="0.2">
      <c r="A379" s="347">
        <f t="shared" ca="1" si="151"/>
        <v>0.1</v>
      </c>
      <c r="B379" s="304">
        <f t="shared" ca="1" si="152"/>
        <v>31.700000000000159</v>
      </c>
      <c r="D379" s="306">
        <f t="shared" ca="1" si="153"/>
        <v>-0.72623710081704262</v>
      </c>
      <c r="E379" s="307">
        <f t="shared" ca="1" si="154"/>
        <v>-1.2997925544551787</v>
      </c>
      <c r="F379" s="304">
        <f t="shared" ca="1" si="155"/>
        <v>1.4889194105861681</v>
      </c>
      <c r="G379" s="306">
        <f t="shared" ca="1" si="156"/>
        <v>8.673646470039392</v>
      </c>
      <c r="H379" s="307">
        <f t="shared" ca="1" si="157"/>
        <v>-102.62071337502418</v>
      </c>
      <c r="I379" s="304">
        <f t="shared" ca="1" si="158"/>
        <v>102.98661542494779</v>
      </c>
      <c r="J379" s="306">
        <f t="shared" ca="1" si="159"/>
        <v>711.83621602638345</v>
      </c>
      <c r="K379" s="307">
        <f t="shared" ca="1" si="160"/>
        <v>36.97743021138038</v>
      </c>
      <c r="L379" s="304">
        <f t="shared" ca="1" si="145"/>
        <v>712.79599381014873</v>
      </c>
      <c r="M379" s="306">
        <f t="shared" ca="1" si="161"/>
        <v>-1.4864753373160691</v>
      </c>
      <c r="N379" s="304">
        <f t="shared" ca="1" si="162"/>
        <v>-85.168763178496164</v>
      </c>
      <c r="P379" s="310">
        <f t="shared" ca="1" si="163"/>
        <v>23</v>
      </c>
      <c r="Q379" s="304">
        <f t="shared" ca="1" si="164"/>
        <v>0</v>
      </c>
      <c r="R379" s="306">
        <f t="shared" ca="1" si="165"/>
        <v>0</v>
      </c>
      <c r="S379" s="307">
        <f t="shared" ca="1" si="166"/>
        <v>3.0819999999999994</v>
      </c>
      <c r="T379" s="304">
        <f t="shared" ca="1" si="146"/>
        <v>30.234419999999997</v>
      </c>
      <c r="U379" s="311">
        <f t="shared" ca="1" si="147"/>
        <v>0</v>
      </c>
      <c r="V379" s="306">
        <f t="shared" ca="1" si="148"/>
        <v>1.2204786242419337</v>
      </c>
      <c r="W379" s="304">
        <f t="shared" ca="1" si="149"/>
        <v>26.414044797585692</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1.2333348351096216</v>
      </c>
      <c r="AH379" s="304">
        <f t="shared" ca="1" si="173"/>
        <v>-8.5411387468422291</v>
      </c>
    </row>
    <row r="380" spans="1:34" x14ac:dyDescent="0.2">
      <c r="A380" s="347">
        <f t="shared" ca="1" si="151"/>
        <v>0.1</v>
      </c>
      <c r="B380" s="304">
        <f t="shared" ca="1" si="152"/>
        <v>31.800000000000161</v>
      </c>
      <c r="D380" s="306">
        <f t="shared" ca="1" si="153"/>
        <v>-0.72181051899112214</v>
      </c>
      <c r="E380" s="307">
        <f t="shared" ca="1" si="154"/>
        <v>-1.2700265717160431</v>
      </c>
      <c r="F380" s="304">
        <f t="shared" ca="1" si="155"/>
        <v>1.4608141285567573</v>
      </c>
      <c r="G380" s="306">
        <f t="shared" ca="1" si="156"/>
        <v>8.601465418140279</v>
      </c>
      <c r="H380" s="307">
        <f t="shared" ca="1" si="157"/>
        <v>-102.74771603219578</v>
      </c>
      <c r="I380" s="304">
        <f t="shared" ca="1" si="158"/>
        <v>103.10712078790779</v>
      </c>
      <c r="J380" s="306">
        <f t="shared" ca="1" si="159"/>
        <v>712.69997162079244</v>
      </c>
      <c r="K380" s="307">
        <f t="shared" ca="1" si="160"/>
        <v>26.709008741019382</v>
      </c>
      <c r="L380" s="304">
        <f t="shared" ca="1" si="145"/>
        <v>713.20026689297174</v>
      </c>
      <c r="M380" s="306">
        <f t="shared" ca="1" si="161"/>
        <v>-1.4872766487234812</v>
      </c>
      <c r="N380" s="304">
        <f t="shared" ca="1" si="162"/>
        <v>-85.214674940216568</v>
      </c>
      <c r="P380" s="310">
        <f t="shared" ca="1" si="163"/>
        <v>23</v>
      </c>
      <c r="Q380" s="304">
        <f t="shared" ca="1" si="164"/>
        <v>0</v>
      </c>
      <c r="R380" s="306">
        <f t="shared" ca="1" si="165"/>
        <v>0</v>
      </c>
      <c r="S380" s="307">
        <f t="shared" ca="1" si="166"/>
        <v>3.0819999999999994</v>
      </c>
      <c r="T380" s="304">
        <f t="shared" ca="1" si="146"/>
        <v>30.234419999999997</v>
      </c>
      <c r="U380" s="311">
        <f t="shared" ca="1" si="147"/>
        <v>0</v>
      </c>
      <c r="V380" s="306">
        <f t="shared" ca="1" si="148"/>
        <v>1.2217325100001737</v>
      </c>
      <c r="W380" s="304">
        <f t="shared" ca="1" si="149"/>
        <v>26.503096079416721</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1.2047226042210237</v>
      </c>
      <c r="AH380" s="304">
        <f t="shared" ca="1" si="173"/>
        <v>-8.5704233606702456</v>
      </c>
    </row>
    <row r="381" spans="1:34" x14ac:dyDescent="0.2">
      <c r="A381" s="347">
        <f t="shared" ca="1" si="151"/>
        <v>0.1</v>
      </c>
      <c r="B381" s="304">
        <f t="shared" ca="1" si="152"/>
        <v>31.900000000000162</v>
      </c>
      <c r="D381" s="306">
        <f t="shared" ca="1" si="153"/>
        <v>-0.71737752212608563</v>
      </c>
      <c r="E381" s="307">
        <f t="shared" ca="1" si="154"/>
        <v>-1.240657644005525</v>
      </c>
      <c r="F381" s="304">
        <f t="shared" ca="1" si="155"/>
        <v>1.4331301053571872</v>
      </c>
      <c r="G381" s="306">
        <f t="shared" ca="1" si="156"/>
        <v>8.5297276659276697</v>
      </c>
      <c r="H381" s="307">
        <f t="shared" ca="1" si="157"/>
        <v>-102.87178179659634</v>
      </c>
      <c r="I381" s="304">
        <f t="shared" ca="1" si="158"/>
        <v>103.22480198121681</v>
      </c>
      <c r="J381" s="306">
        <f t="shared" ca="1" si="159"/>
        <v>713.55653127499579</v>
      </c>
      <c r="K381" s="307">
        <f t="shared" ca="1" si="160"/>
        <v>16.428033849579776</v>
      </c>
      <c r="L381" s="304">
        <f t="shared" ca="1" si="145"/>
        <v>713.74561548311237</v>
      </c>
      <c r="M381" s="306">
        <f t="shared" ca="1" si="161"/>
        <v>-1.4880694581083835</v>
      </c>
      <c r="N381" s="304">
        <f t="shared" ca="1" si="162"/>
        <v>-85.260099571929828</v>
      </c>
      <c r="P381" s="310">
        <f t="shared" ca="1" si="163"/>
        <v>23</v>
      </c>
      <c r="Q381" s="304">
        <f t="shared" ca="1" si="164"/>
        <v>0</v>
      </c>
      <c r="R381" s="306">
        <f t="shared" ca="1" si="165"/>
        <v>0</v>
      </c>
      <c r="S381" s="307">
        <f t="shared" ca="1" si="166"/>
        <v>3.0819999999999994</v>
      </c>
      <c r="T381" s="304">
        <f t="shared" ca="1" si="146"/>
        <v>30.234419999999997</v>
      </c>
      <c r="U381" s="311">
        <f t="shared" ca="1" si="147"/>
        <v>0</v>
      </c>
      <c r="V381" s="306">
        <f t="shared" ca="1" si="148"/>
        <v>1.2229892175135639</v>
      </c>
      <c r="W381" s="304">
        <f t="shared" ca="1" si="149"/>
        <v>26.590953236960818</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1.1764875250532683</v>
      </c>
      <c r="AH381" s="304">
        <f t="shared" ca="1" si="173"/>
        <v>-8.5993173521793409</v>
      </c>
    </row>
    <row r="382" spans="1:34" x14ac:dyDescent="0.2">
      <c r="A382" s="347">
        <f t="shared" ca="1" si="151"/>
        <v>0.1</v>
      </c>
      <c r="B382" s="304">
        <f t="shared" ca="1" si="152"/>
        <v>32.000000000000163</v>
      </c>
      <c r="D382" s="306">
        <f t="shared" ca="1" si="153"/>
        <v>-0.71293901020767969</v>
      </c>
      <c r="E382" s="307">
        <f t="shared" ca="1" si="154"/>
        <v>-1.2116825431214604</v>
      </c>
      <c r="F382" s="304">
        <f t="shared" ca="1" si="155"/>
        <v>1.4058650780146706</v>
      </c>
      <c r="G382" s="306">
        <f t="shared" ca="1" si="156"/>
        <v>8.4584337649069017</v>
      </c>
      <c r="H382" s="307">
        <f t="shared" ca="1" si="157"/>
        <v>-102.99295005090849</v>
      </c>
      <c r="I382" s="304">
        <f t="shared" ca="1" si="158"/>
        <v>103.33969644790064</v>
      </c>
      <c r="J382" s="306">
        <f t="shared" ca="1" si="159"/>
        <v>714.40593934653748</v>
      </c>
      <c r="K382" s="307">
        <f t="shared" ca="1" si="160"/>
        <v>6.1347972572045339</v>
      </c>
      <c r="L382" s="304">
        <f t="shared" ca="1" si="145"/>
        <v>714.43227944361217</v>
      </c>
      <c r="M382" s="306">
        <f t="shared" ca="1" si="161"/>
        <v>-1.4888538859097864</v>
      </c>
      <c r="N382" s="304">
        <f t="shared" ca="1" si="162"/>
        <v>-85.305043974282952</v>
      </c>
      <c r="P382" s="310">
        <f t="shared" ca="1" si="163"/>
        <v>23</v>
      </c>
      <c r="Q382" s="304">
        <f t="shared" ca="1" si="164"/>
        <v>0</v>
      </c>
      <c r="R382" s="306">
        <f t="shared" ca="1" si="165"/>
        <v>0</v>
      </c>
      <c r="S382" s="307">
        <f t="shared" ca="1" si="166"/>
        <v>3.0819999999999994</v>
      </c>
      <c r="T382" s="304">
        <f t="shared" ca="1" si="146"/>
        <v>30.234419999999997</v>
      </c>
      <c r="U382" s="311">
        <f t="shared" ca="1" si="147"/>
        <v>0</v>
      </c>
      <c r="V382" s="306">
        <f t="shared" ca="1" si="148"/>
        <v>1.2242487177841965</v>
      </c>
      <c r="W382" s="304">
        <f t="shared" ca="1" si="149"/>
        <v>26.677626146357831</v>
      </c>
      <c r="Y382" s="314" t="str">
        <f t="shared" ca="1" si="167"/>
        <v/>
      </c>
      <c r="Z382" s="315" t="str">
        <f t="shared" ca="1" si="168"/>
        <v/>
      </c>
      <c r="AA382" s="316" t="str">
        <f t="shared" ca="1" si="169"/>
        <v/>
      </c>
      <c r="AC382" s="310">
        <f t="shared" ca="1" si="170"/>
        <v>32.000000000000163</v>
      </c>
      <c r="AD382" s="323">
        <f t="shared" ca="1" si="171"/>
        <v>714.40593934653748</v>
      </c>
      <c r="AE382" s="324" t="e">
        <f t="shared" ca="1" si="150"/>
        <v>#N/A</v>
      </c>
      <c r="AG382" s="306">
        <f t="shared" ca="1" si="172"/>
        <v>1.148626728340183</v>
      </c>
      <c r="AH382" s="304">
        <f t="shared" ca="1" si="173"/>
        <v>-8.627823892589495</v>
      </c>
    </row>
    <row r="383" spans="1:34" x14ac:dyDescent="0.2">
      <c r="A383" s="347">
        <f t="shared" ca="1" si="151"/>
        <v>0.1</v>
      </c>
      <c r="B383" s="304">
        <f t="shared" ca="1" si="152"/>
        <v>32.100000000000165</v>
      </c>
      <c r="D383" s="306">
        <f t="shared" ca="1" si="153"/>
        <v>-0.70849586370544992</v>
      </c>
      <c r="E383" s="307">
        <f t="shared" ca="1" si="154"/>
        <v>-1.183098007265194</v>
      </c>
      <c r="F383" s="304">
        <f t="shared" ca="1" si="155"/>
        <v>1.3790167815086967</v>
      </c>
      <c r="G383" s="306">
        <f t="shared" ca="1" si="156"/>
        <v>8.3875841785363559</v>
      </c>
      <c r="H383" s="307">
        <f t="shared" ca="1" si="157"/>
        <v>-103.11125985163501</v>
      </c>
      <c r="I383" s="304">
        <f t="shared" ca="1" si="158"/>
        <v>103.45184133955003</v>
      </c>
      <c r="J383" s="306">
        <f t="shared" ca="1" si="159"/>
        <v>715.24824024370969</v>
      </c>
      <c r="K383" s="307">
        <f t="shared" ca="1" si="160"/>
        <v>-4.1704132379226433</v>
      </c>
      <c r="L383" s="304">
        <f t="shared" ca="1" si="145"/>
        <v>715.26039839928126</v>
      </c>
      <c r="M383" s="306">
        <f t="shared" ca="1" si="161"/>
        <v>-1.4896300500917223</v>
      </c>
      <c r="N383" s="304">
        <f t="shared" ca="1" si="162"/>
        <v>-85.349514906117093</v>
      </c>
      <c r="P383" s="310">
        <f t="shared" ca="1" si="163"/>
        <v>23</v>
      </c>
      <c r="Q383" s="304">
        <f t="shared" ca="1" si="164"/>
        <v>0</v>
      </c>
      <c r="R383" s="306">
        <f t="shared" ca="1" si="165"/>
        <v>0</v>
      </c>
      <c r="S383" s="307">
        <f t="shared" ca="1" si="166"/>
        <v>3.0819999999999994</v>
      </c>
      <c r="T383" s="304">
        <f t="shared" ca="1" si="146"/>
        <v>30.234419999999997</v>
      </c>
      <c r="U383" s="311">
        <f t="shared" ca="1" si="147"/>
        <v>0</v>
      </c>
      <c r="V383" s="306">
        <f t="shared" ca="1" si="148"/>
        <v>1.2255109821719865</v>
      </c>
      <c r="W383" s="304">
        <f t="shared" ca="1" si="149"/>
        <v>26.763124778967832</v>
      </c>
      <c r="Y383" s="314" t="str">
        <f t="shared" ca="1" si="167"/>
        <v>Impact balistique</v>
      </c>
      <c r="Z383" s="315" t="str">
        <f t="shared" ca="1" si="168"/>
        <v/>
      </c>
      <c r="AA383" s="316" t="str">
        <f t="shared" ca="1" si="169"/>
        <v/>
      </c>
      <c r="AC383" s="310" t="e">
        <f t="shared" ca="1" si="170"/>
        <v>#N/A</v>
      </c>
      <c r="AD383" s="323" t="e">
        <f t="shared" ca="1" si="171"/>
        <v>#N/A</v>
      </c>
      <c r="AE383" s="324" t="e">
        <f t="shared" ca="1" si="150"/>
        <v>#N/A</v>
      </c>
      <c r="AG383" s="306">
        <f t="shared" ca="1" si="172"/>
        <v>1.1211373036124694</v>
      </c>
      <c r="AH383" s="304">
        <f t="shared" ca="1" si="173"/>
        <v>-8.6559461863588041</v>
      </c>
    </row>
    <row r="384" spans="1:34" x14ac:dyDescent="0.2">
      <c r="A384" s="347">
        <f t="shared" ca="1" si="151"/>
        <v>1E-4</v>
      </c>
      <c r="B384" s="304">
        <f t="shared" ca="1" si="152"/>
        <v>32.100100000000168</v>
      </c>
      <c r="D384" s="306">
        <f t="shared" ca="1" si="153"/>
        <v>-0.70404894375871907</v>
      </c>
      <c r="E384" s="307">
        <f t="shared" ca="1" si="154"/>
        <v>-1.1549007434173379</v>
      </c>
      <c r="F384" s="304">
        <f t="shared" ca="1" si="155"/>
        <v>1.3525829521155766</v>
      </c>
      <c r="G384" s="306">
        <f t="shared" ca="1" si="156"/>
        <v>8.3875137736419791</v>
      </c>
      <c r="H384" s="307">
        <f t="shared" ca="1" si="157"/>
        <v>-103.11137534170935</v>
      </c>
      <c r="I384" s="304">
        <f t="shared" ca="1" si="158"/>
        <v>103.45195074121077</v>
      </c>
      <c r="J384" s="306">
        <f t="shared" ca="1" si="159"/>
        <v>715.24824024370969</v>
      </c>
      <c r="K384" s="307">
        <f t="shared" ca="1" si="160"/>
        <v>-4.1807243696823102</v>
      </c>
      <c r="L384" s="304">
        <f t="shared" ca="1" si="145"/>
        <v>715.26045859391581</v>
      </c>
      <c r="M384" s="306">
        <f t="shared" ca="1" si="161"/>
        <v>-1.489630818919365</v>
      </c>
      <c r="N384" s="304">
        <f t="shared" ca="1" si="162"/>
        <v>-85.3495589566962</v>
      </c>
      <c r="P384" s="310">
        <f t="shared" ca="1" si="163"/>
        <v>23</v>
      </c>
      <c r="Q384" s="304">
        <f t="shared" ca="1" si="164"/>
        <v>0</v>
      </c>
      <c r="R384" s="306">
        <f t="shared" ca="1" si="165"/>
        <v>0</v>
      </c>
      <c r="S384" s="307">
        <f t="shared" ca="1" si="166"/>
        <v>3.0819999999999994</v>
      </c>
      <c r="T384" s="304">
        <f t="shared" ca="1" si="146"/>
        <v>30.234419999999997</v>
      </c>
      <c r="U384" s="311">
        <f t="shared" ca="1" si="147"/>
        <v>0</v>
      </c>
      <c r="V384" s="306">
        <f t="shared" ca="1" si="148"/>
        <v>1.2255122458132137</v>
      </c>
      <c r="W384" s="304">
        <f t="shared" ca="1" si="149"/>
        <v>26.763208979583602</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1.0940163017910205</v>
      </c>
      <c r="AH384" s="304">
        <f t="shared" ca="1" si="173"/>
        <v>-8.6836874688409598</v>
      </c>
    </row>
    <row r="385" spans="1:34" x14ac:dyDescent="0.2">
      <c r="A385" s="347">
        <f t="shared" ca="1" si="151"/>
        <v>1E-4</v>
      </c>
      <c r="B385" s="304">
        <f t="shared" ca="1" si="152"/>
        <v>32.100200000000171</v>
      </c>
      <c r="D385" s="306">
        <f t="shared" ca="1" si="153"/>
        <v>-0.70404450449662315</v>
      </c>
      <c r="E385" s="307">
        <f t="shared" ca="1" si="154"/>
        <v>-1.1548729719465811</v>
      </c>
      <c r="F385" s="304">
        <f t="shared" ca="1" si="155"/>
        <v>1.3525569287999024</v>
      </c>
      <c r="G385" s="306">
        <f t="shared" ca="1" si="156"/>
        <v>8.38744336919153</v>
      </c>
      <c r="H385" s="307">
        <f t="shared" ca="1" si="157"/>
        <v>-103.11149082900654</v>
      </c>
      <c r="I385" s="304">
        <f t="shared" ca="1" si="158"/>
        <v>103.45206014020067</v>
      </c>
      <c r="J385" s="306">
        <f t="shared" ca="1" si="159"/>
        <v>715.24824024370969</v>
      </c>
      <c r="K385" s="307">
        <f t="shared" ca="1" si="160"/>
        <v>-4.1910355129908456</v>
      </c>
      <c r="L385" s="304">
        <f t="shared" ca="1" si="145"/>
        <v>715.2605189372573</v>
      </c>
      <c r="M385" s="306">
        <f t="shared" ca="1" si="161"/>
        <v>-1.4896315877389283</v>
      </c>
      <c r="N385" s="304">
        <f t="shared" ca="1" si="162"/>
        <v>-85.349603006812387</v>
      </c>
      <c r="P385" s="310">
        <f t="shared" ca="1" si="163"/>
        <v>23</v>
      </c>
      <c r="Q385" s="304">
        <f t="shared" ca="1" si="164"/>
        <v>0</v>
      </c>
      <c r="R385" s="306">
        <f t="shared" ca="1" si="165"/>
        <v>0</v>
      </c>
      <c r="S385" s="307">
        <f t="shared" ca="1" si="166"/>
        <v>3.0819999999999994</v>
      </c>
      <c r="T385" s="304">
        <f t="shared" ca="1" si="146"/>
        <v>30.234419999999997</v>
      </c>
      <c r="U385" s="311">
        <f t="shared" ca="1" si="147"/>
        <v>0</v>
      </c>
      <c r="V385" s="306">
        <f t="shared" ca="1" si="148"/>
        <v>1.2255135094571601</v>
      </c>
      <c r="W385" s="304">
        <f t="shared" ca="1" si="149"/>
        <v>26.763293179053441</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1.0939895931664889</v>
      </c>
      <c r="AH385" s="304">
        <f t="shared" ca="1" si="173"/>
        <v>-8.6837147889628845</v>
      </c>
    </row>
    <row r="386" spans="1:34" x14ac:dyDescent="0.2">
      <c r="A386" s="347">
        <f t="shared" ca="1" si="151"/>
        <v>1E-4</v>
      </c>
      <c r="B386" s="304">
        <f t="shared" ca="1" si="152"/>
        <v>32.100300000000175</v>
      </c>
      <c r="D386" s="306">
        <f t="shared" ca="1" si="153"/>
        <v>-0.70404006523202278</v>
      </c>
      <c r="E386" s="307">
        <f t="shared" ca="1" si="154"/>
        <v>-1.1548452008538135</v>
      </c>
      <c r="F386" s="304">
        <f t="shared" ca="1" si="155"/>
        <v>1.3525309058897677</v>
      </c>
      <c r="G386" s="306">
        <f t="shared" ca="1" si="156"/>
        <v>8.3873729651850066</v>
      </c>
      <c r="H386" s="307">
        <f t="shared" ca="1" si="157"/>
        <v>-103.11160631352662</v>
      </c>
      <c r="I386" s="304">
        <f t="shared" ca="1" si="158"/>
        <v>103.45216953651972</v>
      </c>
      <c r="J386" s="306">
        <f t="shared" ca="1" si="159"/>
        <v>715.24824024370969</v>
      </c>
      <c r="K386" s="307">
        <f t="shared" ca="1" si="160"/>
        <v>-4.2013466678479725</v>
      </c>
      <c r="L386" s="304">
        <f t="shared" ca="1" si="145"/>
        <v>715.26057942930618</v>
      </c>
      <c r="M386" s="306">
        <f t="shared" ca="1" si="161"/>
        <v>-1.4896323565504122</v>
      </c>
      <c r="N386" s="304">
        <f t="shared" ca="1" si="162"/>
        <v>-85.349647056465642</v>
      </c>
      <c r="P386" s="310">
        <f t="shared" ca="1" si="163"/>
        <v>23</v>
      </c>
      <c r="Q386" s="304">
        <f t="shared" ca="1" si="164"/>
        <v>0</v>
      </c>
      <c r="R386" s="306">
        <f t="shared" ca="1" si="165"/>
        <v>0</v>
      </c>
      <c r="S386" s="307">
        <f t="shared" ca="1" si="166"/>
        <v>3.0819999999999994</v>
      </c>
      <c r="T386" s="304">
        <f t="shared" ca="1" si="146"/>
        <v>30.234419999999997</v>
      </c>
      <c r="U386" s="311">
        <f t="shared" ca="1" si="147"/>
        <v>0</v>
      </c>
      <c r="V386" s="306">
        <f t="shared" ca="1" si="148"/>
        <v>1.2255147731038245</v>
      </c>
      <c r="W386" s="304">
        <f t="shared" ca="1" si="149"/>
        <v>26.763377377377317</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1.0939628849015719</v>
      </c>
      <c r="AH386" s="304">
        <f t="shared" ca="1" si="173"/>
        <v>-8.6837421087129929</v>
      </c>
    </row>
    <row r="387" spans="1:34" x14ac:dyDescent="0.2">
      <c r="A387" s="347">
        <f t="shared" ca="1" si="151"/>
        <v>1E-4</v>
      </c>
      <c r="B387" s="304">
        <f t="shared" ca="1" si="152"/>
        <v>32.100400000000178</v>
      </c>
      <c r="D387" s="306">
        <f t="shared" ca="1" si="153"/>
        <v>-0.7040356259649212</v>
      </c>
      <c r="E387" s="307">
        <f t="shared" ca="1" si="154"/>
        <v>-1.1548174301390421</v>
      </c>
      <c r="F387" s="304">
        <f t="shared" ca="1" si="155"/>
        <v>1.3525048833851803</v>
      </c>
      <c r="G387" s="306">
        <f t="shared" ca="1" si="156"/>
        <v>8.3873025616224108</v>
      </c>
      <c r="H387" s="307">
        <f t="shared" ca="1" si="157"/>
        <v>-103.11172179526963</v>
      </c>
      <c r="I387" s="304">
        <f t="shared" ca="1" si="158"/>
        <v>103.45227893016798</v>
      </c>
      <c r="J387" s="306">
        <f t="shared" ca="1" si="159"/>
        <v>715.24824024370969</v>
      </c>
      <c r="K387" s="307">
        <f t="shared" ca="1" si="160"/>
        <v>-4.2116578342534119</v>
      </c>
      <c r="L387" s="304">
        <f t="shared" ca="1" si="145"/>
        <v>715.260640070063</v>
      </c>
      <c r="M387" s="306">
        <f t="shared" ca="1" si="161"/>
        <v>-1.4896331253538166</v>
      </c>
      <c r="N387" s="304">
        <f t="shared" ca="1" si="162"/>
        <v>-85.349691105655992</v>
      </c>
      <c r="P387" s="310">
        <f t="shared" ca="1" si="163"/>
        <v>23</v>
      </c>
      <c r="Q387" s="304">
        <f t="shared" ca="1" si="164"/>
        <v>0</v>
      </c>
      <c r="R387" s="306">
        <f t="shared" ca="1" si="165"/>
        <v>0</v>
      </c>
      <c r="S387" s="307">
        <f t="shared" ca="1" si="166"/>
        <v>3.0819999999999994</v>
      </c>
      <c r="T387" s="304">
        <f t="shared" ca="1" si="146"/>
        <v>30.234419999999997</v>
      </c>
      <c r="U387" s="311">
        <f t="shared" ca="1" si="147"/>
        <v>0</v>
      </c>
      <c r="V387" s="306">
        <f t="shared" ca="1" si="148"/>
        <v>1.2255160367532079</v>
      </c>
      <c r="W387" s="304">
        <f t="shared" ca="1" si="149"/>
        <v>26.763461574555258</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1.0939361769962694</v>
      </c>
      <c r="AH387" s="304">
        <f t="shared" ca="1" si="173"/>
        <v>-8.6837694280912796</v>
      </c>
    </row>
    <row r="388" spans="1:34" x14ac:dyDescent="0.2">
      <c r="A388" s="347">
        <f t="shared" ca="1" si="151"/>
        <v>1E-4</v>
      </c>
      <c r="B388" s="304">
        <f t="shared" ca="1" si="152"/>
        <v>32.100500000000181</v>
      </c>
      <c r="D388" s="306">
        <f t="shared" ca="1" si="153"/>
        <v>-0.70403118669531828</v>
      </c>
      <c r="E388" s="307">
        <f t="shared" ca="1" si="154"/>
        <v>-1.1547896598022618</v>
      </c>
      <c r="F388" s="304">
        <f t="shared" ca="1" si="155"/>
        <v>1.3524788612861354</v>
      </c>
      <c r="G388" s="306">
        <f t="shared" ca="1" si="156"/>
        <v>8.3872321585037408</v>
      </c>
      <c r="H388" s="307">
        <f t="shared" ca="1" si="157"/>
        <v>-103.11183727423561</v>
      </c>
      <c r="I388" s="304">
        <f t="shared" ca="1" si="158"/>
        <v>103.45238832114551</v>
      </c>
      <c r="J388" s="306">
        <f t="shared" ca="1" si="159"/>
        <v>715.24824024370969</v>
      </c>
      <c r="K388" s="307">
        <f t="shared" ca="1" si="160"/>
        <v>-4.2219690122068876</v>
      </c>
      <c r="L388" s="304">
        <f t="shared" ref="L388:L451" ca="1" si="174">SQRT(pos_x^2+pos_z^2)</f>
        <v>715.26070085952824</v>
      </c>
      <c r="M388" s="306">
        <f t="shared" ca="1" si="161"/>
        <v>-1.4896338941491418</v>
      </c>
      <c r="N388" s="304">
        <f t="shared" ca="1" si="162"/>
        <v>-85.349735154383438</v>
      </c>
      <c r="P388" s="310">
        <f t="shared" ca="1" si="163"/>
        <v>23</v>
      </c>
      <c r="Q388" s="304">
        <f t="shared" ca="1" si="164"/>
        <v>0</v>
      </c>
      <c r="R388" s="306">
        <f t="shared" ca="1" si="165"/>
        <v>0</v>
      </c>
      <c r="S388" s="307">
        <f t="shared" ca="1" si="166"/>
        <v>3.0819999999999994</v>
      </c>
      <c r="T388" s="304">
        <f t="shared" ref="T388:T451" ca="1" si="175">m*g</f>
        <v>30.234419999999997</v>
      </c>
      <c r="U388" s="311">
        <f t="shared" ref="U388:U451" ca="1" si="176">IF(pos_xz&lt;L_rampe,Poids*COS(Beta),0)</f>
        <v>0</v>
      </c>
      <c r="V388" s="306">
        <f t="shared" ref="V388:V451" ca="1" si="177">Rho_moyen*(20000-Alt_rampe-pos_z)/(20000+Alt_rampe+pos_z)</f>
        <v>1.2255173004053097</v>
      </c>
      <c r="W388" s="304">
        <f t="shared" ref="W388:W451" ca="1" si="178">1/2*Rho*Sref*Cx*vit_xz^2</f>
        <v>26.763545770587289</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1.093909469450578</v>
      </c>
      <c r="AH388" s="304">
        <f t="shared" ca="1" si="173"/>
        <v>-8.68379674709775</v>
      </c>
    </row>
    <row r="389" spans="1:34" x14ac:dyDescent="0.2">
      <c r="A389" s="347">
        <f t="shared" ref="A389:A452" ca="1" si="180">IF(B388+0.01&lt;=T_ini+ROUNDUP(Temps_fin_propu,0), 0.01, IF(K388&gt;0, 0.1, 0.0001))</f>
        <v>1E-4</v>
      </c>
      <c r="B389" s="304">
        <f t="shared" ref="B389:B452" ca="1" si="181">B388+pas</f>
        <v>32.100600000000185</v>
      </c>
      <c r="D389" s="306">
        <f t="shared" ref="D389:D452" ca="1" si="182">IF(AND(L388&lt;L_rampe,Poussee&lt;Poids*SIN(M388)),0,(-W388+Poussee)/m*COS(M388)-U388/m*SIN(M388))</f>
        <v>-0.70402674742321625</v>
      </c>
      <c r="E389" s="307">
        <f t="shared" ref="E389:E452" ca="1" si="183">IF(AND(L388&lt;L_rampe,Poussee&lt;Poids*SIN(M388)),0,(-W388+Poussee)/m*SIN(M388)+U388/m*COS(M388)-Poids/m)</f>
        <v>-1.1547618898434635</v>
      </c>
      <c r="F389" s="304">
        <f t="shared" ref="F389:F452" ca="1" si="184">SQRT(acc_x^2+acc_z^2)</f>
        <v>1.3524528395926272</v>
      </c>
      <c r="G389" s="306">
        <f t="shared" ref="G389:G452" ca="1" si="185">G388+acc_x*pas</f>
        <v>8.3871617558289984</v>
      </c>
      <c r="H389" s="307">
        <f t="shared" ref="H389:H452" ca="1" si="186">H388+acc_z*pas</f>
        <v>-103.11195275042459</v>
      </c>
      <c r="I389" s="304">
        <f t="shared" ref="I389:I452" ca="1" si="187">SQRT(vit_x^2+vit_z^2)</f>
        <v>103.4524977094523</v>
      </c>
      <c r="J389" s="306">
        <f t="shared" ref="J389:J452" ca="1" si="188">J388+0.5*(vit_x+G388)*pas*(K388&gt;=0)</f>
        <v>715.24824024370969</v>
      </c>
      <c r="K389" s="307">
        <f t="shared" ref="K389:K452" ca="1" si="189">K388+0.5*(vit_z+H388)*pas</f>
        <v>-4.2322802017081207</v>
      </c>
      <c r="L389" s="304">
        <f t="shared" ca="1" si="174"/>
        <v>715.26076179770212</v>
      </c>
      <c r="M389" s="306">
        <f t="shared" ref="M389:M452" ca="1" si="190">IF(AND(L388&gt;L_rampe,G389&gt;0),ATAN2(G389,H389),$M$4)</f>
        <v>-1.4896346629363879</v>
      </c>
      <c r="N389" s="304">
        <f t="shared" ref="N389:N452" ca="1" si="191">DEGREES(Beta)</f>
        <v>-85.34977920264798</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3.0819999999999994</v>
      </c>
      <c r="T389" s="304">
        <f t="shared" ca="1" si="175"/>
        <v>30.234419999999997</v>
      </c>
      <c r="U389" s="311">
        <f t="shared" ca="1" si="176"/>
        <v>0</v>
      </c>
      <c r="V389" s="306">
        <f t="shared" ca="1" si="177"/>
        <v>1.2255185640601296</v>
      </c>
      <c r="W389" s="304">
        <f t="shared" ca="1" si="178"/>
        <v>26.763629965473392</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1.0938827622644887</v>
      </c>
      <c r="AH389" s="304">
        <f t="shared" ref="AH389:AH452" ca="1" si="202">IF(AND(L388&lt;L_rampe,Poussee&lt;Poids*SIN(M388)), g*SIN(M388), (-W388+Poussee)/m)</f>
        <v>-8.6838240657324128</v>
      </c>
    </row>
    <row r="390" spans="1:34" x14ac:dyDescent="0.2">
      <c r="A390" s="347">
        <f t="shared" ca="1" si="180"/>
        <v>1E-4</v>
      </c>
      <c r="B390" s="304">
        <f t="shared" ca="1" si="181"/>
        <v>32.100700000000188</v>
      </c>
      <c r="D390" s="306">
        <f t="shared" ca="1" si="182"/>
        <v>-0.70402230814861444</v>
      </c>
      <c r="E390" s="307">
        <f t="shared" ca="1" si="183"/>
        <v>-1.1547341202626527</v>
      </c>
      <c r="F390" s="304">
        <f t="shared" ca="1" si="184"/>
        <v>1.3524268183046597</v>
      </c>
      <c r="G390" s="306">
        <f t="shared" ca="1" si="185"/>
        <v>8.3870913535981835</v>
      </c>
      <c r="H390" s="307">
        <f t="shared" ca="1" si="186"/>
        <v>-103.11206822383662</v>
      </c>
      <c r="I390" s="304">
        <f t="shared" ca="1" si="187"/>
        <v>103.45260709508841</v>
      </c>
      <c r="J390" s="306">
        <f t="shared" ca="1" si="188"/>
        <v>715.24824024370969</v>
      </c>
      <c r="K390" s="307">
        <f t="shared" ca="1" si="189"/>
        <v>-4.2425914027568341</v>
      </c>
      <c r="L390" s="304">
        <f t="shared" ca="1" si="174"/>
        <v>715.26082288458531</v>
      </c>
      <c r="M390" s="306">
        <f t="shared" ca="1" si="190"/>
        <v>-1.4896354317155551</v>
      </c>
      <c r="N390" s="304">
        <f t="shared" ca="1" si="191"/>
        <v>-85.349823250449646</v>
      </c>
      <c r="P390" s="310">
        <f t="shared" ca="1" si="192"/>
        <v>23</v>
      </c>
      <c r="Q390" s="304">
        <f t="shared" ca="1" si="193"/>
        <v>0</v>
      </c>
      <c r="R390" s="306">
        <f t="shared" ca="1" si="194"/>
        <v>0</v>
      </c>
      <c r="S390" s="307">
        <f t="shared" ca="1" si="195"/>
        <v>3.0819999999999994</v>
      </c>
      <c r="T390" s="304">
        <f t="shared" ca="1" si="175"/>
        <v>30.234419999999997</v>
      </c>
      <c r="U390" s="311">
        <f t="shared" ca="1" si="176"/>
        <v>0</v>
      </c>
      <c r="V390" s="306">
        <f t="shared" ca="1" si="177"/>
        <v>1.2255198277176678</v>
      </c>
      <c r="W390" s="304">
        <f t="shared" ca="1" si="178"/>
        <v>26.763714159213578</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1.0938560554380103</v>
      </c>
      <c r="AH390" s="304">
        <f t="shared" ca="1" si="202"/>
        <v>-8.6838513839952611</v>
      </c>
    </row>
    <row r="391" spans="1:34" x14ac:dyDescent="0.2">
      <c r="A391" s="347">
        <f t="shared" ca="1" si="180"/>
        <v>1E-4</v>
      </c>
      <c r="B391" s="304">
        <f t="shared" ca="1" si="181"/>
        <v>32.100800000000191</v>
      </c>
      <c r="D391" s="306">
        <f t="shared" ca="1" si="182"/>
        <v>-0.70401786887151274</v>
      </c>
      <c r="E391" s="307">
        <f t="shared" ca="1" si="183"/>
        <v>-1.1547063510598239</v>
      </c>
      <c r="F391" s="304">
        <f t="shared" ca="1" si="184"/>
        <v>1.3524007974222285</v>
      </c>
      <c r="G391" s="306">
        <f t="shared" ca="1" si="185"/>
        <v>8.3870209518112961</v>
      </c>
      <c r="H391" s="307">
        <f t="shared" ca="1" si="186"/>
        <v>-103.11218369447172</v>
      </c>
      <c r="I391" s="304">
        <f t="shared" ca="1" si="187"/>
        <v>103.45271647805389</v>
      </c>
      <c r="J391" s="306">
        <f t="shared" ca="1" si="188"/>
        <v>715.24824024370969</v>
      </c>
      <c r="K391" s="307">
        <f t="shared" ca="1" si="189"/>
        <v>-4.2529026153527498</v>
      </c>
      <c r="L391" s="304">
        <f t="shared" ca="1" si="174"/>
        <v>715.26088412017828</v>
      </c>
      <c r="M391" s="306">
        <f t="shared" ca="1" si="190"/>
        <v>-1.4896362004866435</v>
      </c>
      <c r="N391" s="304">
        <f t="shared" ca="1" si="191"/>
        <v>-85.349867297788421</v>
      </c>
      <c r="P391" s="310">
        <f t="shared" ca="1" si="192"/>
        <v>23</v>
      </c>
      <c r="Q391" s="304">
        <f t="shared" ca="1" si="193"/>
        <v>0</v>
      </c>
      <c r="R391" s="306">
        <f t="shared" ca="1" si="194"/>
        <v>0</v>
      </c>
      <c r="S391" s="307">
        <f t="shared" ca="1" si="195"/>
        <v>3.0819999999999994</v>
      </c>
      <c r="T391" s="304">
        <f t="shared" ca="1" si="175"/>
        <v>30.234419999999997</v>
      </c>
      <c r="U391" s="311">
        <f t="shared" ca="1" si="176"/>
        <v>0</v>
      </c>
      <c r="V391" s="306">
        <f t="shared" ca="1" si="177"/>
        <v>1.2255210913779251</v>
      </c>
      <c r="W391" s="304">
        <f t="shared" ca="1" si="178"/>
        <v>26.763798351807889</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1.0938293489711359</v>
      </c>
      <c r="AH391" s="304">
        <f t="shared" ca="1" si="202"/>
        <v>-8.683878701886302</v>
      </c>
    </row>
    <row r="392" spans="1:34" x14ac:dyDescent="0.2">
      <c r="A392" s="347">
        <f t="shared" ca="1" si="180"/>
        <v>1E-4</v>
      </c>
      <c r="B392" s="304">
        <f t="shared" ca="1" si="181"/>
        <v>32.100900000000195</v>
      </c>
      <c r="D392" s="306">
        <f t="shared" ca="1" si="182"/>
        <v>-0.70401342959191371</v>
      </c>
      <c r="E392" s="307">
        <f t="shared" ca="1" si="183"/>
        <v>-1.1546785822349666</v>
      </c>
      <c r="F392" s="304">
        <f t="shared" ca="1" si="184"/>
        <v>1.3523747769453263</v>
      </c>
      <c r="G392" s="306">
        <f t="shared" ca="1" si="185"/>
        <v>8.3869505504683364</v>
      </c>
      <c r="H392" s="307">
        <f t="shared" ca="1" si="186"/>
        <v>-103.11229916232995</v>
      </c>
      <c r="I392" s="304">
        <f t="shared" ca="1" si="187"/>
        <v>103.45282585834875</v>
      </c>
      <c r="J392" s="306">
        <f t="shared" ca="1" si="188"/>
        <v>715.24824024370969</v>
      </c>
      <c r="K392" s="307">
        <f t="shared" ca="1" si="189"/>
        <v>-4.2632138394955899</v>
      </c>
      <c r="L392" s="304">
        <f t="shared" ca="1" si="174"/>
        <v>715.26094550448136</v>
      </c>
      <c r="M392" s="306">
        <f t="shared" ca="1" si="190"/>
        <v>-1.4896369692496532</v>
      </c>
      <c r="N392" s="304">
        <f t="shared" ca="1" si="191"/>
        <v>-85.349911344664321</v>
      </c>
      <c r="P392" s="310">
        <f t="shared" ca="1" si="192"/>
        <v>23</v>
      </c>
      <c r="Q392" s="304">
        <f t="shared" ca="1" si="193"/>
        <v>0</v>
      </c>
      <c r="R392" s="306">
        <f t="shared" ca="1" si="194"/>
        <v>0</v>
      </c>
      <c r="S392" s="307">
        <f t="shared" ca="1" si="195"/>
        <v>3.0819999999999994</v>
      </c>
      <c r="T392" s="304">
        <f t="shared" ca="1" si="175"/>
        <v>30.234419999999997</v>
      </c>
      <c r="U392" s="311">
        <f t="shared" ca="1" si="176"/>
        <v>0</v>
      </c>
      <c r="V392" s="306">
        <f t="shared" ca="1" si="177"/>
        <v>1.2255223550409002</v>
      </c>
      <c r="W392" s="304">
        <f t="shared" ca="1" si="178"/>
        <v>26.763882543256308</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1.093802642863853</v>
      </c>
      <c r="AH392" s="304">
        <f t="shared" ca="1" si="202"/>
        <v>-8.683906019405546</v>
      </c>
    </row>
    <row r="393" spans="1:34" x14ac:dyDescent="0.2">
      <c r="A393" s="347">
        <f t="shared" ca="1" si="180"/>
        <v>1E-4</v>
      </c>
      <c r="B393" s="304">
        <f t="shared" ca="1" si="181"/>
        <v>32.101000000000198</v>
      </c>
      <c r="D393" s="306">
        <f t="shared" ca="1" si="182"/>
        <v>-0.70400899030981645</v>
      </c>
      <c r="E393" s="307">
        <f t="shared" ca="1" si="183"/>
        <v>-1.1546508137880842</v>
      </c>
      <c r="F393" s="304">
        <f t="shared" ca="1" si="184"/>
        <v>1.3523487568739554</v>
      </c>
      <c r="G393" s="306">
        <f t="shared" ca="1" si="185"/>
        <v>8.3868801495693059</v>
      </c>
      <c r="H393" s="307">
        <f t="shared" ca="1" si="186"/>
        <v>-103.11241462741133</v>
      </c>
      <c r="I393" s="304">
        <f t="shared" ca="1" si="187"/>
        <v>103.45293523597303</v>
      </c>
      <c r="J393" s="306">
        <f t="shared" ca="1" si="188"/>
        <v>715.24824024370969</v>
      </c>
      <c r="K393" s="307">
        <f t="shared" ca="1" si="189"/>
        <v>-4.2735250751850771</v>
      </c>
      <c r="L393" s="304">
        <f t="shared" ca="1" si="174"/>
        <v>715.26100703749523</v>
      </c>
      <c r="M393" s="306">
        <f t="shared" ca="1" si="190"/>
        <v>-1.489637738004584</v>
      </c>
      <c r="N393" s="304">
        <f t="shared" ca="1" si="191"/>
        <v>-85.34995539107733</v>
      </c>
      <c r="P393" s="310">
        <f t="shared" ca="1" si="192"/>
        <v>23</v>
      </c>
      <c r="Q393" s="304">
        <f t="shared" ca="1" si="193"/>
        <v>0</v>
      </c>
      <c r="R393" s="306">
        <f t="shared" ca="1" si="194"/>
        <v>0</v>
      </c>
      <c r="S393" s="307">
        <f t="shared" ca="1" si="195"/>
        <v>3.0819999999999994</v>
      </c>
      <c r="T393" s="304">
        <f t="shared" ca="1" si="175"/>
        <v>30.234419999999997</v>
      </c>
      <c r="U393" s="311">
        <f t="shared" ca="1" si="176"/>
        <v>0</v>
      </c>
      <c r="V393" s="306">
        <f t="shared" ca="1" si="177"/>
        <v>1.2255236187065941</v>
      </c>
      <c r="W393" s="304">
        <f t="shared" ca="1" si="178"/>
        <v>26.763966733558856</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1.0937759371161668</v>
      </c>
      <c r="AH393" s="304">
        <f t="shared" ca="1" si="202"/>
        <v>-8.6839333365529896</v>
      </c>
    </row>
    <row r="394" spans="1:34" x14ac:dyDescent="0.2">
      <c r="A394" s="347">
        <f t="shared" ca="1" si="180"/>
        <v>1E-4</v>
      </c>
      <c r="B394" s="304">
        <f t="shared" ca="1" si="181"/>
        <v>32.101100000000201</v>
      </c>
      <c r="D394" s="306">
        <f t="shared" ca="1" si="182"/>
        <v>-0.70400455102522508</v>
      </c>
      <c r="E394" s="307">
        <f t="shared" ca="1" si="183"/>
        <v>-1.1546230457191697</v>
      </c>
      <c r="F394" s="304">
        <f t="shared" ca="1" si="184"/>
        <v>1.3523227372081121</v>
      </c>
      <c r="G394" s="306">
        <f t="shared" ca="1" si="185"/>
        <v>8.3868097491142031</v>
      </c>
      <c r="H394" s="307">
        <f t="shared" ca="1" si="186"/>
        <v>-103.1125300897159</v>
      </c>
      <c r="I394" s="304">
        <f t="shared" ca="1" si="187"/>
        <v>103.45304461092678</v>
      </c>
      <c r="J394" s="306">
        <f t="shared" ca="1" si="188"/>
        <v>715.24824024370969</v>
      </c>
      <c r="K394" s="307">
        <f t="shared" ca="1" si="189"/>
        <v>-4.2838363224209335</v>
      </c>
      <c r="L394" s="304">
        <f t="shared" ca="1" si="174"/>
        <v>715.26106871922002</v>
      </c>
      <c r="M394" s="306">
        <f t="shared" ca="1" si="190"/>
        <v>-1.4896385067514364</v>
      </c>
      <c r="N394" s="304">
        <f t="shared" ca="1" si="191"/>
        <v>-85.349999437027492</v>
      </c>
      <c r="P394" s="310">
        <f t="shared" ca="1" si="192"/>
        <v>23</v>
      </c>
      <c r="Q394" s="304">
        <f t="shared" ca="1" si="193"/>
        <v>0</v>
      </c>
      <c r="R394" s="306">
        <f t="shared" ca="1" si="194"/>
        <v>0</v>
      </c>
      <c r="S394" s="307">
        <f t="shared" ca="1" si="195"/>
        <v>3.0819999999999994</v>
      </c>
      <c r="T394" s="304">
        <f t="shared" ca="1" si="175"/>
        <v>30.234419999999997</v>
      </c>
      <c r="U394" s="311">
        <f t="shared" ca="1" si="176"/>
        <v>0</v>
      </c>
      <c r="V394" s="306">
        <f t="shared" ca="1" si="177"/>
        <v>1.225524882375006</v>
      </c>
      <c r="W394" s="304">
        <f t="shared" ca="1" si="178"/>
        <v>26.76405092271553</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1.0937492317280739</v>
      </c>
      <c r="AH394" s="304">
        <f t="shared" ca="1" si="202"/>
        <v>-8.6839606533286382</v>
      </c>
    </row>
    <row r="395" spans="1:34" x14ac:dyDescent="0.2">
      <c r="A395" s="347">
        <f t="shared" ca="1" si="180"/>
        <v>1E-4</v>
      </c>
      <c r="B395" s="304">
        <f t="shared" ca="1" si="181"/>
        <v>32.101200000000205</v>
      </c>
      <c r="D395" s="306">
        <f t="shared" ca="1" si="182"/>
        <v>-0.70400011173813692</v>
      </c>
      <c r="E395" s="307">
        <f t="shared" ca="1" si="183"/>
        <v>-1.1545952780282249</v>
      </c>
      <c r="F395" s="304">
        <f t="shared" ca="1" si="184"/>
        <v>1.3522967179477969</v>
      </c>
      <c r="G395" s="306">
        <f t="shared" ca="1" si="185"/>
        <v>8.3867393491030295</v>
      </c>
      <c r="H395" s="307">
        <f t="shared" ca="1" si="186"/>
        <v>-103.11264554924371</v>
      </c>
      <c r="I395" s="304">
        <f t="shared" ca="1" si="187"/>
        <v>103.45315398321002</v>
      </c>
      <c r="J395" s="306">
        <f t="shared" ca="1" si="188"/>
        <v>715.24824024370969</v>
      </c>
      <c r="K395" s="307">
        <f t="shared" ca="1" si="189"/>
        <v>-4.2941475812028811</v>
      </c>
      <c r="L395" s="304">
        <f t="shared" ca="1" si="174"/>
        <v>715.2611305496564</v>
      </c>
      <c r="M395" s="306">
        <f t="shared" ca="1" si="190"/>
        <v>-1.4896392754902104</v>
      </c>
      <c r="N395" s="304">
        <f t="shared" ca="1" si="191"/>
        <v>-85.350043482514792</v>
      </c>
      <c r="P395" s="310">
        <f t="shared" ca="1" si="192"/>
        <v>23</v>
      </c>
      <c r="Q395" s="304">
        <f t="shared" ca="1" si="193"/>
        <v>0</v>
      </c>
      <c r="R395" s="306">
        <f t="shared" ca="1" si="194"/>
        <v>0</v>
      </c>
      <c r="S395" s="307">
        <f t="shared" ca="1" si="195"/>
        <v>3.0819999999999994</v>
      </c>
      <c r="T395" s="304">
        <f t="shared" ca="1" si="175"/>
        <v>30.234419999999997</v>
      </c>
      <c r="U395" s="311">
        <f t="shared" ca="1" si="176"/>
        <v>0</v>
      </c>
      <c r="V395" s="306">
        <f t="shared" ca="1" si="177"/>
        <v>1.2255261460461362</v>
      </c>
      <c r="W395" s="304">
        <f t="shared" ca="1" si="178"/>
        <v>26.764135110726343</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1.0937225266995725</v>
      </c>
      <c r="AH395" s="304">
        <f t="shared" ca="1" si="202"/>
        <v>-8.68398796973249</v>
      </c>
    </row>
    <row r="396" spans="1:34" x14ac:dyDescent="0.2">
      <c r="A396" s="347">
        <f t="shared" ca="1" si="180"/>
        <v>1E-4</v>
      </c>
      <c r="B396" s="304">
        <f t="shared" ca="1" si="181"/>
        <v>32.101300000000208</v>
      </c>
      <c r="D396" s="306">
        <f t="shared" ca="1" si="182"/>
        <v>-0.70399567244855421</v>
      </c>
      <c r="E396" s="307">
        <f t="shared" ca="1" si="183"/>
        <v>-1.1545675107152444</v>
      </c>
      <c r="F396" s="304">
        <f t="shared" ca="1" si="184"/>
        <v>1.3522706990930062</v>
      </c>
      <c r="G396" s="306">
        <f t="shared" ca="1" si="185"/>
        <v>8.3866689495357853</v>
      </c>
      <c r="H396" s="307">
        <f t="shared" ca="1" si="186"/>
        <v>-103.11276100599478</v>
      </c>
      <c r="I396" s="304">
        <f t="shared" ca="1" si="187"/>
        <v>103.45326335282279</v>
      </c>
      <c r="J396" s="306">
        <f t="shared" ca="1" si="188"/>
        <v>715.24824024370969</v>
      </c>
      <c r="K396" s="307">
        <f t="shared" ca="1" si="189"/>
        <v>-4.3044588515306428</v>
      </c>
      <c r="L396" s="304">
        <f t="shared" ca="1" si="174"/>
        <v>715.26119252880483</v>
      </c>
      <c r="M396" s="306">
        <f t="shared" ca="1" si="190"/>
        <v>-1.4896400442209061</v>
      </c>
      <c r="N396" s="304">
        <f t="shared" ca="1" si="191"/>
        <v>-85.350087527539245</v>
      </c>
      <c r="P396" s="310">
        <f t="shared" ca="1" si="192"/>
        <v>23</v>
      </c>
      <c r="Q396" s="304">
        <f t="shared" ca="1" si="193"/>
        <v>0</v>
      </c>
      <c r="R396" s="306">
        <f t="shared" ca="1" si="194"/>
        <v>0</v>
      </c>
      <c r="S396" s="307">
        <f t="shared" ca="1" si="195"/>
        <v>3.0819999999999994</v>
      </c>
      <c r="T396" s="304">
        <f t="shared" ca="1" si="175"/>
        <v>30.234419999999997</v>
      </c>
      <c r="U396" s="311">
        <f t="shared" ca="1" si="176"/>
        <v>0</v>
      </c>
      <c r="V396" s="306">
        <f t="shared" ca="1" si="177"/>
        <v>1.2255274097199842</v>
      </c>
      <c r="W396" s="304">
        <f t="shared" ca="1" si="178"/>
        <v>26.764219297591303</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1.093695822030659</v>
      </c>
      <c r="AH396" s="304">
        <f t="shared" ca="1" si="202"/>
        <v>-8.6840152857645521</v>
      </c>
    </row>
    <row r="397" spans="1:34" x14ac:dyDescent="0.2">
      <c r="A397" s="347">
        <f t="shared" ca="1" si="180"/>
        <v>1E-4</v>
      </c>
      <c r="B397" s="304">
        <f t="shared" ca="1" si="181"/>
        <v>32.101400000000211</v>
      </c>
      <c r="D397" s="306">
        <f t="shared" ca="1" si="182"/>
        <v>-0.7039912331564766</v>
      </c>
      <c r="E397" s="307">
        <f t="shared" ca="1" si="183"/>
        <v>-1.1545397437802283</v>
      </c>
      <c r="F397" s="304">
        <f t="shared" ca="1" si="184"/>
        <v>1.3522446806437405</v>
      </c>
      <c r="G397" s="306">
        <f t="shared" ca="1" si="185"/>
        <v>8.3865985504124705</v>
      </c>
      <c r="H397" s="307">
        <f t="shared" ca="1" si="186"/>
        <v>-103.11287645996916</v>
      </c>
      <c r="I397" s="304">
        <f t="shared" ca="1" si="187"/>
        <v>103.45337271976513</v>
      </c>
      <c r="J397" s="306">
        <f t="shared" ca="1" si="188"/>
        <v>715.24824024370969</v>
      </c>
      <c r="K397" s="307">
        <f t="shared" ca="1" si="189"/>
        <v>-4.3147701334039406</v>
      </c>
      <c r="L397" s="304">
        <f t="shared" ca="1" si="174"/>
        <v>715.26125465666576</v>
      </c>
      <c r="M397" s="306">
        <f t="shared" ca="1" si="190"/>
        <v>-1.4896408129435235</v>
      </c>
      <c r="N397" s="304">
        <f t="shared" ca="1" si="191"/>
        <v>-85.350131572100835</v>
      </c>
      <c r="P397" s="310">
        <f t="shared" ca="1" si="192"/>
        <v>23</v>
      </c>
      <c r="Q397" s="304">
        <f t="shared" ca="1" si="193"/>
        <v>0</v>
      </c>
      <c r="R397" s="306">
        <f t="shared" ca="1" si="194"/>
        <v>0</v>
      </c>
      <c r="S397" s="307">
        <f t="shared" ca="1" si="195"/>
        <v>3.0819999999999994</v>
      </c>
      <c r="T397" s="304">
        <f t="shared" ca="1" si="175"/>
        <v>30.234419999999997</v>
      </c>
      <c r="U397" s="311">
        <f t="shared" ca="1" si="176"/>
        <v>0</v>
      </c>
      <c r="V397" s="306">
        <f t="shared" ca="1" si="177"/>
        <v>1.2255286733965514</v>
      </c>
      <c r="W397" s="304">
        <f t="shared" ca="1" si="178"/>
        <v>26.764303483310446</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1.0936691177213316</v>
      </c>
      <c r="AH397" s="304">
        <f t="shared" ca="1" si="202"/>
        <v>-8.6840426014248244</v>
      </c>
    </row>
    <row r="398" spans="1:34" x14ac:dyDescent="0.2">
      <c r="A398" s="347">
        <f t="shared" ca="1" si="180"/>
        <v>1E-4</v>
      </c>
      <c r="B398" s="304">
        <f t="shared" ca="1" si="181"/>
        <v>32.101500000000215</v>
      </c>
      <c r="D398" s="306">
        <f t="shared" ca="1" si="182"/>
        <v>-0.70398679386190843</v>
      </c>
      <c r="E398" s="307">
        <f t="shared" ca="1" si="183"/>
        <v>-1.1545119772231622</v>
      </c>
      <c r="F398" s="304">
        <f t="shared" ca="1" si="184"/>
        <v>1.3522186625999897</v>
      </c>
      <c r="G398" s="306">
        <f t="shared" ca="1" si="185"/>
        <v>8.386528151733085</v>
      </c>
      <c r="H398" s="307">
        <f t="shared" ca="1" si="186"/>
        <v>-103.11299191116689</v>
      </c>
      <c r="I398" s="304">
        <f t="shared" ca="1" si="187"/>
        <v>103.45348208403708</v>
      </c>
      <c r="J398" s="306">
        <f t="shared" ca="1" si="188"/>
        <v>715.24824024370969</v>
      </c>
      <c r="K398" s="307">
        <f t="shared" ca="1" si="189"/>
        <v>-4.3250814268224973</v>
      </c>
      <c r="L398" s="304">
        <f t="shared" ca="1" si="174"/>
        <v>715.26131693323953</v>
      </c>
      <c r="M398" s="306">
        <f t="shared" ca="1" si="190"/>
        <v>-1.4896415816580628</v>
      </c>
      <c r="N398" s="304">
        <f t="shared" ca="1" si="191"/>
        <v>-85.350175616199579</v>
      </c>
      <c r="P398" s="310">
        <f t="shared" ca="1" si="192"/>
        <v>23</v>
      </c>
      <c r="Q398" s="304">
        <f t="shared" ca="1" si="193"/>
        <v>0</v>
      </c>
      <c r="R398" s="306">
        <f t="shared" ca="1" si="194"/>
        <v>0</v>
      </c>
      <c r="S398" s="307">
        <f t="shared" ca="1" si="195"/>
        <v>3.0819999999999994</v>
      </c>
      <c r="T398" s="304">
        <f t="shared" ca="1" si="175"/>
        <v>30.234419999999997</v>
      </c>
      <c r="U398" s="311">
        <f t="shared" ca="1" si="176"/>
        <v>0</v>
      </c>
      <c r="V398" s="306">
        <f t="shared" ca="1" si="177"/>
        <v>1.2255299370758359</v>
      </c>
      <c r="W398" s="304">
        <f t="shared" ca="1" si="178"/>
        <v>26.764387667883749</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1.0936424137715797</v>
      </c>
      <c r="AH398" s="304">
        <f t="shared" ca="1" si="202"/>
        <v>-8.6840699167133195</v>
      </c>
    </row>
    <row r="399" spans="1:34" x14ac:dyDescent="0.2">
      <c r="A399" s="347">
        <f t="shared" ca="1" si="180"/>
        <v>1E-4</v>
      </c>
      <c r="B399" s="304">
        <f t="shared" ca="1" si="181"/>
        <v>32.101600000000218</v>
      </c>
      <c r="D399" s="306">
        <f t="shared" ca="1" si="182"/>
        <v>-0.70398235456484692</v>
      </c>
      <c r="E399" s="307">
        <f t="shared" ca="1" si="183"/>
        <v>-1.1544842110440534</v>
      </c>
      <c r="F399" s="304">
        <f t="shared" ca="1" si="184"/>
        <v>1.3521926449617585</v>
      </c>
      <c r="G399" s="306">
        <f t="shared" ca="1" si="185"/>
        <v>8.3864577534976288</v>
      </c>
      <c r="H399" s="307">
        <f t="shared" ca="1" si="186"/>
        <v>-103.11310735958799</v>
      </c>
      <c r="I399" s="304">
        <f t="shared" ca="1" si="187"/>
        <v>103.45359144563865</v>
      </c>
      <c r="J399" s="306">
        <f t="shared" ca="1" si="188"/>
        <v>715.24824024370969</v>
      </c>
      <c r="K399" s="307">
        <f t="shared" ca="1" si="189"/>
        <v>-4.335392731786035</v>
      </c>
      <c r="L399" s="304">
        <f t="shared" ca="1" si="174"/>
        <v>715.26137935852671</v>
      </c>
      <c r="M399" s="306">
        <f t="shared" ca="1" si="190"/>
        <v>-1.4896423503645242</v>
      </c>
      <c r="N399" s="304">
        <f t="shared" ca="1" si="191"/>
        <v>-85.350219659835503</v>
      </c>
      <c r="P399" s="310">
        <f t="shared" ca="1" si="192"/>
        <v>23</v>
      </c>
      <c r="Q399" s="304">
        <f t="shared" ca="1" si="193"/>
        <v>0</v>
      </c>
      <c r="R399" s="306">
        <f t="shared" ca="1" si="194"/>
        <v>0</v>
      </c>
      <c r="S399" s="307">
        <f t="shared" ca="1" si="195"/>
        <v>3.0819999999999994</v>
      </c>
      <c r="T399" s="304">
        <f t="shared" ca="1" si="175"/>
        <v>30.234419999999997</v>
      </c>
      <c r="U399" s="311">
        <f t="shared" ca="1" si="176"/>
        <v>0</v>
      </c>
      <c r="V399" s="306">
        <f t="shared" ca="1" si="177"/>
        <v>1.2255312007578394</v>
      </c>
      <c r="W399" s="304">
        <f t="shared" ca="1" si="178"/>
        <v>26.764471851311239</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1.0936157101814103</v>
      </c>
      <c r="AH399" s="304">
        <f t="shared" ca="1" si="202"/>
        <v>-8.6840972316300302</v>
      </c>
    </row>
    <row r="400" spans="1:34" x14ac:dyDescent="0.2">
      <c r="A400" s="347">
        <f t="shared" ca="1" si="180"/>
        <v>1E-4</v>
      </c>
      <c r="B400" s="304">
        <f t="shared" ca="1" si="181"/>
        <v>32.101700000000221</v>
      </c>
      <c r="D400" s="306">
        <f t="shared" ca="1" si="182"/>
        <v>-0.70397791526529419</v>
      </c>
      <c r="E400" s="307">
        <f t="shared" ca="1" si="183"/>
        <v>-1.1544564452428947</v>
      </c>
      <c r="F400" s="304">
        <f t="shared" ca="1" si="184"/>
        <v>1.3521666277290423</v>
      </c>
      <c r="G400" s="306">
        <f t="shared" ca="1" si="185"/>
        <v>8.3863873557061019</v>
      </c>
      <c r="H400" s="307">
        <f t="shared" ca="1" si="186"/>
        <v>-103.11322280523251</v>
      </c>
      <c r="I400" s="304">
        <f t="shared" ca="1" si="187"/>
        <v>103.45370080456991</v>
      </c>
      <c r="J400" s="306">
        <f t="shared" ca="1" si="188"/>
        <v>715.24824024370969</v>
      </c>
      <c r="K400" s="307">
        <f t="shared" ca="1" si="189"/>
        <v>-4.3457040482942757</v>
      </c>
      <c r="L400" s="304">
        <f t="shared" ca="1" si="174"/>
        <v>715.26144193252776</v>
      </c>
      <c r="M400" s="306">
        <f t="shared" ca="1" si="190"/>
        <v>-1.4896431190629078</v>
      </c>
      <c r="N400" s="304">
        <f t="shared" ca="1" si="191"/>
        <v>-85.350263703008608</v>
      </c>
      <c r="P400" s="310">
        <f t="shared" ca="1" si="192"/>
        <v>23</v>
      </c>
      <c r="Q400" s="304">
        <f t="shared" ca="1" si="193"/>
        <v>0</v>
      </c>
      <c r="R400" s="306">
        <f t="shared" ca="1" si="194"/>
        <v>0</v>
      </c>
      <c r="S400" s="307">
        <f t="shared" ca="1" si="195"/>
        <v>3.0819999999999994</v>
      </c>
      <c r="T400" s="304">
        <f t="shared" ca="1" si="175"/>
        <v>30.234419999999997</v>
      </c>
      <c r="U400" s="311">
        <f t="shared" ca="1" si="176"/>
        <v>0</v>
      </c>
      <c r="V400" s="306">
        <f t="shared" ca="1" si="177"/>
        <v>1.2255324644425603</v>
      </c>
      <c r="W400" s="304">
        <f t="shared" ca="1" si="178"/>
        <v>26.764556033592907</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1.0935890069508147</v>
      </c>
      <c r="AH400" s="304">
        <f t="shared" ca="1" si="202"/>
        <v>-8.6841245461749654</v>
      </c>
    </row>
    <row r="401" spans="1:34" x14ac:dyDescent="0.2">
      <c r="A401" s="347">
        <f t="shared" ca="1" si="180"/>
        <v>1E-4</v>
      </c>
      <c r="B401" s="304">
        <f t="shared" ca="1" si="181"/>
        <v>32.101800000000225</v>
      </c>
      <c r="D401" s="306">
        <f t="shared" ca="1" si="182"/>
        <v>-0.70397347596324966</v>
      </c>
      <c r="E401" s="307">
        <f t="shared" ca="1" si="183"/>
        <v>-1.1544286798196879</v>
      </c>
      <c r="F401" s="304">
        <f t="shared" ca="1" si="184"/>
        <v>1.3521406109018423</v>
      </c>
      <c r="G401" s="306">
        <f t="shared" ca="1" si="185"/>
        <v>8.3863169583585062</v>
      </c>
      <c r="H401" s="307">
        <f t="shared" ca="1" si="186"/>
        <v>-103.11333824810049</v>
      </c>
      <c r="I401" s="304">
        <f t="shared" ca="1" si="187"/>
        <v>103.45381016083087</v>
      </c>
      <c r="J401" s="306">
        <f t="shared" ca="1" si="188"/>
        <v>715.24824024370969</v>
      </c>
      <c r="K401" s="307">
        <f t="shared" ca="1" si="189"/>
        <v>-4.3560153763469422</v>
      </c>
      <c r="L401" s="304">
        <f t="shared" ca="1" si="174"/>
        <v>715.26150465524313</v>
      </c>
      <c r="M401" s="306">
        <f t="shared" ca="1" si="190"/>
        <v>-1.4896438877532137</v>
      </c>
      <c r="N401" s="304">
        <f t="shared" ca="1" si="191"/>
        <v>-85.350307745718879</v>
      </c>
      <c r="P401" s="310">
        <f t="shared" ca="1" si="192"/>
        <v>23</v>
      </c>
      <c r="Q401" s="304">
        <f t="shared" ca="1" si="193"/>
        <v>0</v>
      </c>
      <c r="R401" s="306">
        <f t="shared" ca="1" si="194"/>
        <v>0</v>
      </c>
      <c r="S401" s="307">
        <f t="shared" ca="1" si="195"/>
        <v>3.0819999999999994</v>
      </c>
      <c r="T401" s="304">
        <f t="shared" ca="1" si="175"/>
        <v>30.234419999999997</v>
      </c>
      <c r="U401" s="311">
        <f t="shared" ca="1" si="176"/>
        <v>0</v>
      </c>
      <c r="V401" s="306">
        <f t="shared" ca="1" si="177"/>
        <v>1.2255337281299996</v>
      </c>
      <c r="W401" s="304">
        <f t="shared" ca="1" si="178"/>
        <v>26.764640214728782</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1.0935623040797964</v>
      </c>
      <c r="AH401" s="304">
        <f t="shared" ca="1" si="202"/>
        <v>-8.6841518603481216</v>
      </c>
    </row>
    <row r="402" spans="1:34" x14ac:dyDescent="0.2">
      <c r="A402" s="347">
        <f t="shared" ca="1" si="180"/>
        <v>1E-4</v>
      </c>
      <c r="B402" s="304">
        <f t="shared" ca="1" si="181"/>
        <v>32.101900000000228</v>
      </c>
      <c r="D402" s="306">
        <f t="shared" ca="1" si="182"/>
        <v>-0.7039690366587158</v>
      </c>
      <c r="E402" s="307">
        <f t="shared" ca="1" si="183"/>
        <v>-1.1544009147744223</v>
      </c>
      <c r="F402" s="304">
        <f t="shared" ca="1" si="184"/>
        <v>1.3521145944801509</v>
      </c>
      <c r="G402" s="306">
        <f t="shared" ca="1" si="185"/>
        <v>8.3862465614548398</v>
      </c>
      <c r="H402" s="307">
        <f t="shared" ca="1" si="186"/>
        <v>-103.11345368819197</v>
      </c>
      <c r="I402" s="304">
        <f t="shared" ca="1" si="187"/>
        <v>103.4539195144216</v>
      </c>
      <c r="J402" s="306">
        <f t="shared" ca="1" si="188"/>
        <v>715.24824024370969</v>
      </c>
      <c r="K402" s="307">
        <f t="shared" ca="1" si="189"/>
        <v>-4.3663267159437567</v>
      </c>
      <c r="L402" s="304">
        <f t="shared" ca="1" si="174"/>
        <v>715.26156752667328</v>
      </c>
      <c r="M402" s="306">
        <f t="shared" ca="1" si="190"/>
        <v>-1.4896446564354417</v>
      </c>
      <c r="N402" s="304">
        <f t="shared" ca="1" si="191"/>
        <v>-85.350351787966332</v>
      </c>
      <c r="P402" s="310">
        <f t="shared" ca="1" si="192"/>
        <v>23</v>
      </c>
      <c r="Q402" s="304">
        <f t="shared" ca="1" si="193"/>
        <v>0</v>
      </c>
      <c r="R402" s="306">
        <f t="shared" ca="1" si="194"/>
        <v>0</v>
      </c>
      <c r="S402" s="307">
        <f t="shared" ca="1" si="195"/>
        <v>3.0819999999999994</v>
      </c>
      <c r="T402" s="304">
        <f t="shared" ca="1" si="175"/>
        <v>30.234419999999997</v>
      </c>
      <c r="U402" s="311">
        <f t="shared" ca="1" si="176"/>
        <v>0</v>
      </c>
      <c r="V402" s="306">
        <f t="shared" ca="1" si="177"/>
        <v>1.225534991820157</v>
      </c>
      <c r="W402" s="304">
        <f t="shared" ca="1" si="178"/>
        <v>26.764724394718879</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1.0935356015683446</v>
      </c>
      <c r="AH402" s="304">
        <f t="shared" ca="1" si="202"/>
        <v>-8.6841791741495094</v>
      </c>
    </row>
    <row r="403" spans="1:34" x14ac:dyDescent="0.2">
      <c r="A403" s="347">
        <f t="shared" ca="1" si="180"/>
        <v>1E-4</v>
      </c>
      <c r="B403" s="304">
        <f t="shared" ca="1" si="181"/>
        <v>32.102000000000231</v>
      </c>
      <c r="D403" s="306">
        <f t="shared" ca="1" si="182"/>
        <v>-0.70396459735169403</v>
      </c>
      <c r="E403" s="307">
        <f t="shared" ca="1" si="183"/>
        <v>-1.1543731501070962</v>
      </c>
      <c r="F403" s="304">
        <f t="shared" ca="1" si="184"/>
        <v>1.3520885784639678</v>
      </c>
      <c r="G403" s="306">
        <f t="shared" ca="1" si="185"/>
        <v>8.3861761649951045</v>
      </c>
      <c r="H403" s="307">
        <f t="shared" ca="1" si="186"/>
        <v>-103.11356912550698</v>
      </c>
      <c r="I403" s="304">
        <f t="shared" ca="1" si="187"/>
        <v>103.45402886534211</v>
      </c>
      <c r="J403" s="306">
        <f t="shared" ca="1" si="188"/>
        <v>715.24824024370969</v>
      </c>
      <c r="K403" s="307">
        <f t="shared" ca="1" si="189"/>
        <v>-4.3766380670844418</v>
      </c>
      <c r="L403" s="304">
        <f t="shared" ca="1" si="174"/>
        <v>715.26163054681865</v>
      </c>
      <c r="M403" s="306">
        <f t="shared" ca="1" si="190"/>
        <v>-1.4896454251095925</v>
      </c>
      <c r="N403" s="304">
        <f t="shared" ca="1" si="191"/>
        <v>-85.350395829750994</v>
      </c>
      <c r="P403" s="310">
        <f t="shared" ca="1" si="192"/>
        <v>23</v>
      </c>
      <c r="Q403" s="304">
        <f t="shared" ca="1" si="193"/>
        <v>0</v>
      </c>
      <c r="R403" s="306">
        <f t="shared" ca="1" si="194"/>
        <v>0</v>
      </c>
      <c r="S403" s="307">
        <f t="shared" ca="1" si="195"/>
        <v>3.0819999999999994</v>
      </c>
      <c r="T403" s="304">
        <f t="shared" ca="1" si="175"/>
        <v>30.234419999999997</v>
      </c>
      <c r="U403" s="311">
        <f t="shared" ca="1" si="176"/>
        <v>0</v>
      </c>
      <c r="V403" s="306">
        <f t="shared" ca="1" si="177"/>
        <v>1.2255362555130327</v>
      </c>
      <c r="W403" s="304">
        <f t="shared" ca="1" si="178"/>
        <v>26.764808573563204</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1.0935088994164559</v>
      </c>
      <c r="AH403" s="304">
        <f t="shared" ca="1" si="202"/>
        <v>-8.6842064875791323</v>
      </c>
    </row>
    <row r="404" spans="1:34" x14ac:dyDescent="0.2">
      <c r="A404" s="347">
        <f t="shared" ca="1" si="180"/>
        <v>1E-4</v>
      </c>
      <c r="B404" s="304">
        <f t="shared" ca="1" si="181"/>
        <v>32.102100000000235</v>
      </c>
      <c r="D404" s="306">
        <f t="shared" ca="1" si="182"/>
        <v>-0.7039601580421827</v>
      </c>
      <c r="E404" s="307">
        <f t="shared" ca="1" si="183"/>
        <v>-1.154345385817706</v>
      </c>
      <c r="F404" s="304">
        <f t="shared" ca="1" si="184"/>
        <v>1.3520625628532887</v>
      </c>
      <c r="G404" s="306">
        <f t="shared" ca="1" si="185"/>
        <v>8.3861057689793004</v>
      </c>
      <c r="H404" s="307">
        <f t="shared" ca="1" si="186"/>
        <v>-103.11368456004557</v>
      </c>
      <c r="I404" s="304">
        <f t="shared" ca="1" si="187"/>
        <v>103.45413821359244</v>
      </c>
      <c r="J404" s="306">
        <f t="shared" ca="1" si="188"/>
        <v>715.24824024370969</v>
      </c>
      <c r="K404" s="307">
        <f t="shared" ca="1" si="189"/>
        <v>-4.3869494297687197</v>
      </c>
      <c r="L404" s="304">
        <f t="shared" ca="1" si="174"/>
        <v>715.26169371567971</v>
      </c>
      <c r="M404" s="306">
        <f t="shared" ca="1" si="190"/>
        <v>-1.4896461937756658</v>
      </c>
      <c r="N404" s="304">
        <f t="shared" ca="1" si="191"/>
        <v>-85.350439871072851</v>
      </c>
      <c r="P404" s="310">
        <f t="shared" ca="1" si="192"/>
        <v>23</v>
      </c>
      <c r="Q404" s="304">
        <f t="shared" ca="1" si="193"/>
        <v>0</v>
      </c>
      <c r="R404" s="306">
        <f t="shared" ca="1" si="194"/>
        <v>0</v>
      </c>
      <c r="S404" s="307">
        <f t="shared" ca="1" si="195"/>
        <v>3.0819999999999994</v>
      </c>
      <c r="T404" s="304">
        <f t="shared" ca="1" si="175"/>
        <v>30.234419999999997</v>
      </c>
      <c r="U404" s="311">
        <f t="shared" ca="1" si="176"/>
        <v>0</v>
      </c>
      <c r="V404" s="306">
        <f t="shared" ca="1" si="177"/>
        <v>1.225537519208626</v>
      </c>
      <c r="W404" s="304">
        <f t="shared" ca="1" si="178"/>
        <v>26.764892751261755</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1.0934821976241302</v>
      </c>
      <c r="AH404" s="304">
        <f t="shared" ca="1" si="202"/>
        <v>-8.6842338006369921</v>
      </c>
    </row>
    <row r="405" spans="1:34" x14ac:dyDescent="0.2">
      <c r="A405" s="347">
        <f t="shared" ca="1" si="180"/>
        <v>1E-4</v>
      </c>
      <c r="B405" s="304">
        <f t="shared" ca="1" si="181"/>
        <v>32.102200000000238</v>
      </c>
      <c r="D405" s="306">
        <f t="shared" ca="1" si="182"/>
        <v>-0.70395571873018492</v>
      </c>
      <c r="E405" s="307">
        <f t="shared" ca="1" si="183"/>
        <v>-1.1543176219062534</v>
      </c>
      <c r="F405" s="304">
        <f t="shared" ca="1" si="184"/>
        <v>1.3520365476481173</v>
      </c>
      <c r="G405" s="306">
        <f t="shared" ca="1" si="185"/>
        <v>8.3860353734074273</v>
      </c>
      <c r="H405" s="307">
        <f t="shared" ca="1" si="186"/>
        <v>-103.11379999180777</v>
      </c>
      <c r="I405" s="304">
        <f t="shared" ca="1" si="187"/>
        <v>103.45424755917263</v>
      </c>
      <c r="J405" s="306">
        <f t="shared" ca="1" si="188"/>
        <v>715.24824024370969</v>
      </c>
      <c r="K405" s="307">
        <f t="shared" ca="1" si="189"/>
        <v>-4.3972608039963124</v>
      </c>
      <c r="L405" s="304">
        <f t="shared" ca="1" si="174"/>
        <v>715.26175703325691</v>
      </c>
      <c r="M405" s="306">
        <f t="shared" ca="1" si="190"/>
        <v>-1.4896469624336617</v>
      </c>
      <c r="N405" s="304">
        <f t="shared" ca="1" si="191"/>
        <v>-85.350483911931903</v>
      </c>
      <c r="P405" s="310">
        <f t="shared" ca="1" si="192"/>
        <v>23</v>
      </c>
      <c r="Q405" s="304">
        <f t="shared" ca="1" si="193"/>
        <v>0</v>
      </c>
      <c r="R405" s="306">
        <f t="shared" ca="1" si="194"/>
        <v>0</v>
      </c>
      <c r="S405" s="307">
        <f t="shared" ca="1" si="195"/>
        <v>3.0819999999999994</v>
      </c>
      <c r="T405" s="304">
        <f t="shared" ca="1" si="175"/>
        <v>30.234419999999997</v>
      </c>
      <c r="U405" s="311">
        <f t="shared" ca="1" si="176"/>
        <v>0</v>
      </c>
      <c r="V405" s="306">
        <f t="shared" ca="1" si="177"/>
        <v>1.2255387829069375</v>
      </c>
      <c r="W405" s="304">
        <f t="shared" ca="1" si="178"/>
        <v>26.764976927814551</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1.0934554961913676</v>
      </c>
      <c r="AH405" s="304">
        <f t="shared" ca="1" si="202"/>
        <v>-8.6842611133230889</v>
      </c>
    </row>
    <row r="406" spans="1:34" x14ac:dyDescent="0.2">
      <c r="A406" s="347">
        <f t="shared" ca="1" si="180"/>
        <v>1E-4</v>
      </c>
      <c r="B406" s="304">
        <f t="shared" ca="1" si="181"/>
        <v>32.102300000000241</v>
      </c>
      <c r="D406" s="306">
        <f t="shared" ca="1" si="182"/>
        <v>-0.70395127941570101</v>
      </c>
      <c r="E406" s="307">
        <f t="shared" ca="1" si="183"/>
        <v>-1.1542898583727279</v>
      </c>
      <c r="F406" s="304">
        <f t="shared" ca="1" si="184"/>
        <v>1.3520105328484444</v>
      </c>
      <c r="G406" s="306">
        <f t="shared" ca="1" si="185"/>
        <v>8.3859649782794854</v>
      </c>
      <c r="H406" s="307">
        <f t="shared" ca="1" si="186"/>
        <v>-103.1139154207936</v>
      </c>
      <c r="I406" s="304">
        <f t="shared" ca="1" si="187"/>
        <v>103.45435690208271</v>
      </c>
      <c r="J406" s="306">
        <f t="shared" ca="1" si="188"/>
        <v>715.24824024370969</v>
      </c>
      <c r="K406" s="307">
        <f t="shared" ca="1" si="189"/>
        <v>-4.4075721897669426</v>
      </c>
      <c r="L406" s="304">
        <f t="shared" ca="1" si="174"/>
        <v>715.26182049955071</v>
      </c>
      <c r="M406" s="306">
        <f t="shared" ca="1" si="190"/>
        <v>-1.4896477310835805</v>
      </c>
      <c r="N406" s="304">
        <f t="shared" ca="1" si="191"/>
        <v>-85.350527952328179</v>
      </c>
      <c r="P406" s="310">
        <f t="shared" ca="1" si="192"/>
        <v>23</v>
      </c>
      <c r="Q406" s="304">
        <f t="shared" ca="1" si="193"/>
        <v>0</v>
      </c>
      <c r="R406" s="306">
        <f t="shared" ca="1" si="194"/>
        <v>0</v>
      </c>
      <c r="S406" s="307">
        <f t="shared" ca="1" si="195"/>
        <v>3.0819999999999994</v>
      </c>
      <c r="T406" s="304">
        <f t="shared" ca="1" si="175"/>
        <v>30.234419999999997</v>
      </c>
      <c r="U406" s="311">
        <f t="shared" ca="1" si="176"/>
        <v>0</v>
      </c>
      <c r="V406" s="306">
        <f t="shared" ca="1" si="177"/>
        <v>1.2255400466079671</v>
      </c>
      <c r="W406" s="304">
        <f t="shared" ca="1" si="178"/>
        <v>26.765061103221598</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1.0934287951181609</v>
      </c>
      <c r="AH406" s="304">
        <f t="shared" ca="1" si="202"/>
        <v>-8.6842884256374298</v>
      </c>
    </row>
    <row r="407" spans="1:34" x14ac:dyDescent="0.2">
      <c r="A407" s="347">
        <f t="shared" ca="1" si="180"/>
        <v>1E-4</v>
      </c>
      <c r="B407" s="304">
        <f t="shared" ca="1" si="181"/>
        <v>32.102400000000245</v>
      </c>
      <c r="D407" s="306">
        <f t="shared" ca="1" si="182"/>
        <v>-0.70394684009873043</v>
      </c>
      <c r="E407" s="307">
        <f t="shared" ca="1" si="183"/>
        <v>-1.154262095217133</v>
      </c>
      <c r="F407" s="304">
        <f t="shared" ca="1" si="184"/>
        <v>1.3519845184542734</v>
      </c>
      <c r="G407" s="306">
        <f t="shared" ca="1" si="185"/>
        <v>8.3858945835954763</v>
      </c>
      <c r="H407" s="307">
        <f t="shared" ca="1" si="186"/>
        <v>-103.11403084700312</v>
      </c>
      <c r="I407" s="304">
        <f t="shared" ca="1" si="187"/>
        <v>103.4544662423227</v>
      </c>
      <c r="J407" s="306">
        <f t="shared" ca="1" si="188"/>
        <v>715.24824024370969</v>
      </c>
      <c r="K407" s="307">
        <f t="shared" ca="1" si="189"/>
        <v>-4.4178835870803326</v>
      </c>
      <c r="L407" s="304">
        <f t="shared" ca="1" si="174"/>
        <v>715.26188411456155</v>
      </c>
      <c r="M407" s="306">
        <f t="shared" ca="1" si="190"/>
        <v>-1.4896484997254222</v>
      </c>
      <c r="N407" s="304">
        <f t="shared" ca="1" si="191"/>
        <v>-85.350571992261663</v>
      </c>
      <c r="P407" s="310">
        <f t="shared" ca="1" si="192"/>
        <v>23</v>
      </c>
      <c r="Q407" s="304">
        <f t="shared" ca="1" si="193"/>
        <v>0</v>
      </c>
      <c r="R407" s="306">
        <f t="shared" ca="1" si="194"/>
        <v>0</v>
      </c>
      <c r="S407" s="307">
        <f t="shared" ca="1" si="195"/>
        <v>3.0819999999999994</v>
      </c>
      <c r="T407" s="304">
        <f t="shared" ca="1" si="175"/>
        <v>30.234419999999997</v>
      </c>
      <c r="U407" s="311">
        <f t="shared" ca="1" si="176"/>
        <v>0</v>
      </c>
      <c r="V407" s="306">
        <f t="shared" ca="1" si="177"/>
        <v>1.2255413103117145</v>
      </c>
      <c r="W407" s="304">
        <f t="shared" ca="1" si="178"/>
        <v>26.76514527748289</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1.0934020944045102</v>
      </c>
      <c r="AH407" s="304">
        <f t="shared" ca="1" si="202"/>
        <v>-8.6843157375800146</v>
      </c>
    </row>
    <row r="408" spans="1:34" x14ac:dyDescent="0.2">
      <c r="A408" s="347">
        <f t="shared" ca="1" si="180"/>
        <v>1E-4</v>
      </c>
      <c r="B408" s="304">
        <f t="shared" ca="1" si="181"/>
        <v>32.102500000000248</v>
      </c>
      <c r="D408" s="306">
        <f t="shared" ca="1" si="182"/>
        <v>-0.70394240077927484</v>
      </c>
      <c r="E408" s="307">
        <f t="shared" ca="1" si="183"/>
        <v>-1.1542343324394668</v>
      </c>
      <c r="F408" s="304">
        <f t="shared" ca="1" si="184"/>
        <v>1.3519585044656035</v>
      </c>
      <c r="G408" s="306">
        <f t="shared" ca="1" si="185"/>
        <v>8.3858241893553984</v>
      </c>
      <c r="H408" s="307">
        <f t="shared" ca="1" si="186"/>
        <v>-103.11414627043636</v>
      </c>
      <c r="I408" s="304">
        <f t="shared" ca="1" si="187"/>
        <v>103.45457557989266</v>
      </c>
      <c r="J408" s="306">
        <f t="shared" ca="1" si="188"/>
        <v>715.24824024370969</v>
      </c>
      <c r="K408" s="307">
        <f t="shared" ca="1" si="189"/>
        <v>-4.4281949959362041</v>
      </c>
      <c r="L408" s="304">
        <f t="shared" ca="1" si="174"/>
        <v>715.2619478782899</v>
      </c>
      <c r="M408" s="306">
        <f t="shared" ca="1" si="190"/>
        <v>-1.4896492683591871</v>
      </c>
      <c r="N408" s="304">
        <f t="shared" ca="1" si="191"/>
        <v>-85.350616031732386</v>
      </c>
      <c r="P408" s="310">
        <f t="shared" ca="1" si="192"/>
        <v>23</v>
      </c>
      <c r="Q408" s="304">
        <f t="shared" ca="1" si="193"/>
        <v>0</v>
      </c>
      <c r="R408" s="306">
        <f t="shared" ca="1" si="194"/>
        <v>0</v>
      </c>
      <c r="S408" s="307">
        <f t="shared" ca="1" si="195"/>
        <v>3.0819999999999994</v>
      </c>
      <c r="T408" s="304">
        <f t="shared" ca="1" si="175"/>
        <v>30.234419999999997</v>
      </c>
      <c r="U408" s="311">
        <f t="shared" ca="1" si="176"/>
        <v>0</v>
      </c>
      <c r="V408" s="306">
        <f t="shared" ca="1" si="177"/>
        <v>1.22554257401818</v>
      </c>
      <c r="W408" s="304">
        <f t="shared" ca="1" si="178"/>
        <v>26.765229450598468</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1.0933753940504172</v>
      </c>
      <c r="AH408" s="304">
        <f t="shared" ca="1" si="202"/>
        <v>-8.6843430491508418</v>
      </c>
    </row>
    <row r="409" spans="1:34" x14ac:dyDescent="0.2">
      <c r="A409" s="347">
        <f t="shared" ca="1" si="180"/>
        <v>1E-4</v>
      </c>
      <c r="B409" s="304">
        <f t="shared" ca="1" si="181"/>
        <v>32.102600000000251</v>
      </c>
      <c r="D409" s="306">
        <f t="shared" ca="1" si="182"/>
        <v>-0.70393796145733489</v>
      </c>
      <c r="E409" s="307">
        <f t="shared" ca="1" si="183"/>
        <v>-1.1542065700397171</v>
      </c>
      <c r="F409" s="304">
        <f t="shared" ca="1" si="184"/>
        <v>1.3519324908824244</v>
      </c>
      <c r="G409" s="306">
        <f t="shared" ca="1" si="185"/>
        <v>8.3857537955592534</v>
      </c>
      <c r="H409" s="307">
        <f t="shared" ca="1" si="186"/>
        <v>-103.11426169109338</v>
      </c>
      <c r="I409" s="304">
        <f t="shared" ca="1" si="187"/>
        <v>103.45468491479264</v>
      </c>
      <c r="J409" s="306">
        <f t="shared" ca="1" si="188"/>
        <v>715.24824024370969</v>
      </c>
      <c r="K409" s="307">
        <f t="shared" ca="1" si="189"/>
        <v>-4.4385064163342802</v>
      </c>
      <c r="L409" s="304">
        <f t="shared" ca="1" si="174"/>
        <v>715.26201179073621</v>
      </c>
      <c r="M409" s="306">
        <f t="shared" ca="1" si="190"/>
        <v>-1.4896500369848749</v>
      </c>
      <c r="N409" s="304">
        <f t="shared" ca="1" si="191"/>
        <v>-85.350660070740318</v>
      </c>
      <c r="P409" s="310">
        <f t="shared" ca="1" si="192"/>
        <v>23</v>
      </c>
      <c r="Q409" s="304">
        <f t="shared" ca="1" si="193"/>
        <v>0</v>
      </c>
      <c r="R409" s="306">
        <f t="shared" ca="1" si="194"/>
        <v>0</v>
      </c>
      <c r="S409" s="307">
        <f t="shared" ca="1" si="195"/>
        <v>3.0819999999999994</v>
      </c>
      <c r="T409" s="304">
        <f t="shared" ca="1" si="175"/>
        <v>30.234419999999997</v>
      </c>
      <c r="U409" s="311">
        <f t="shared" ca="1" si="176"/>
        <v>0</v>
      </c>
      <c r="V409" s="306">
        <f t="shared" ca="1" si="177"/>
        <v>1.2255438377273629</v>
      </c>
      <c r="W409" s="304">
        <f t="shared" ca="1" si="178"/>
        <v>26.765313622568328</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1.0933486940558659</v>
      </c>
      <c r="AH409" s="304">
        <f t="shared" ca="1" si="202"/>
        <v>-8.6843703603499272</v>
      </c>
    </row>
    <row r="410" spans="1:34" x14ac:dyDescent="0.2">
      <c r="A410" s="347">
        <f t="shared" ca="1" si="180"/>
        <v>1E-4</v>
      </c>
      <c r="B410" s="304">
        <f t="shared" ca="1" si="181"/>
        <v>32.102700000000254</v>
      </c>
      <c r="D410" s="306">
        <f t="shared" ca="1" si="182"/>
        <v>-0.7039335221329136</v>
      </c>
      <c r="E410" s="307">
        <f t="shared" ca="1" si="183"/>
        <v>-1.1541788080178872</v>
      </c>
      <c r="F410" s="304">
        <f t="shared" ca="1" si="184"/>
        <v>1.3519064777047411</v>
      </c>
      <c r="G410" s="306">
        <f t="shared" ca="1" si="185"/>
        <v>8.3856834022070394</v>
      </c>
      <c r="H410" s="307">
        <f t="shared" ca="1" si="186"/>
        <v>-103.11437710897418</v>
      </c>
      <c r="I410" s="304">
        <f t="shared" ca="1" si="187"/>
        <v>103.45479424702265</v>
      </c>
      <c r="J410" s="306">
        <f t="shared" ca="1" si="188"/>
        <v>715.24824024370969</v>
      </c>
      <c r="K410" s="307">
        <f t="shared" ca="1" si="189"/>
        <v>-4.4488178482742837</v>
      </c>
      <c r="L410" s="304">
        <f t="shared" ca="1" si="174"/>
        <v>715.26207585190105</v>
      </c>
      <c r="M410" s="306">
        <f t="shared" ca="1" si="190"/>
        <v>-1.4896508056024862</v>
      </c>
      <c r="N410" s="304">
        <f t="shared" ca="1" si="191"/>
        <v>-85.350704109285502</v>
      </c>
      <c r="P410" s="310">
        <f t="shared" ca="1" si="192"/>
        <v>23</v>
      </c>
      <c r="Q410" s="304">
        <f t="shared" ca="1" si="193"/>
        <v>0</v>
      </c>
      <c r="R410" s="306">
        <f t="shared" ca="1" si="194"/>
        <v>0</v>
      </c>
      <c r="S410" s="307">
        <f t="shared" ca="1" si="195"/>
        <v>3.0819999999999994</v>
      </c>
      <c r="T410" s="304">
        <f t="shared" ca="1" si="175"/>
        <v>30.234419999999997</v>
      </c>
      <c r="U410" s="311">
        <f t="shared" ca="1" si="176"/>
        <v>0</v>
      </c>
      <c r="V410" s="306">
        <f t="shared" ca="1" si="177"/>
        <v>1.2255451014392644</v>
      </c>
      <c r="W410" s="304">
        <f t="shared" ca="1" si="178"/>
        <v>26.765397793392491</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1.0933219944208634</v>
      </c>
      <c r="AH410" s="304">
        <f t="shared" ca="1" si="202"/>
        <v>-8.6843976711772655</v>
      </c>
    </row>
    <row r="411" spans="1:34" x14ac:dyDescent="0.2">
      <c r="A411" s="347">
        <f t="shared" ca="1" si="180"/>
        <v>1E-4</v>
      </c>
      <c r="B411" s="304">
        <f t="shared" ca="1" si="181"/>
        <v>32.102800000000258</v>
      </c>
      <c r="D411" s="306">
        <f t="shared" ca="1" si="182"/>
        <v>-0.70392908280600774</v>
      </c>
      <c r="E411" s="307">
        <f t="shared" ca="1" si="183"/>
        <v>-1.1541510463739648</v>
      </c>
      <c r="F411" s="304">
        <f t="shared" ca="1" si="184"/>
        <v>1.3518804649325418</v>
      </c>
      <c r="G411" s="306">
        <f t="shared" ca="1" si="185"/>
        <v>8.3856130092987584</v>
      </c>
      <c r="H411" s="307">
        <f t="shared" ca="1" si="186"/>
        <v>-103.11449252407881</v>
      </c>
      <c r="I411" s="304">
        <f t="shared" ca="1" si="187"/>
        <v>103.45490357658271</v>
      </c>
      <c r="J411" s="306">
        <f t="shared" ca="1" si="188"/>
        <v>715.24824024370969</v>
      </c>
      <c r="K411" s="307">
        <f t="shared" ca="1" si="189"/>
        <v>-4.4591292917559366</v>
      </c>
      <c r="L411" s="304">
        <f t="shared" ca="1" si="174"/>
        <v>715.26214006178463</v>
      </c>
      <c r="M411" s="306">
        <f t="shared" ca="1" si="190"/>
        <v>-1.4896515742120207</v>
      </c>
      <c r="N411" s="304">
        <f t="shared" ca="1" si="191"/>
        <v>-85.350748147367923</v>
      </c>
      <c r="P411" s="310">
        <f t="shared" ca="1" si="192"/>
        <v>23</v>
      </c>
      <c r="Q411" s="304">
        <f t="shared" ca="1" si="193"/>
        <v>0</v>
      </c>
      <c r="R411" s="306">
        <f t="shared" ca="1" si="194"/>
        <v>0</v>
      </c>
      <c r="S411" s="307">
        <f t="shared" ca="1" si="195"/>
        <v>3.0819999999999994</v>
      </c>
      <c r="T411" s="304">
        <f t="shared" ca="1" si="175"/>
        <v>30.234419999999997</v>
      </c>
      <c r="U411" s="311">
        <f t="shared" ca="1" si="176"/>
        <v>0</v>
      </c>
      <c r="V411" s="306">
        <f t="shared" ca="1" si="177"/>
        <v>1.2255463651538834</v>
      </c>
      <c r="W411" s="304">
        <f t="shared" ca="1" si="178"/>
        <v>26.765481963070936</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1.0932952951453991</v>
      </c>
      <c r="AH411" s="304">
        <f t="shared" ca="1" si="202"/>
        <v>-8.6844249816328674</v>
      </c>
    </row>
    <row r="412" spans="1:34" x14ac:dyDescent="0.2">
      <c r="A412" s="347">
        <f t="shared" ca="1" si="180"/>
        <v>1E-4</v>
      </c>
      <c r="B412" s="304">
        <f t="shared" ca="1" si="181"/>
        <v>32.102900000000261</v>
      </c>
      <c r="D412" s="306">
        <f t="shared" ca="1" si="182"/>
        <v>-0.70392464347662187</v>
      </c>
      <c r="E412" s="307">
        <f t="shared" ca="1" si="183"/>
        <v>-1.1541232851079641</v>
      </c>
      <c r="F412" s="304">
        <f t="shared" ca="1" si="184"/>
        <v>1.3518544525658405</v>
      </c>
      <c r="G412" s="306">
        <f t="shared" ca="1" si="185"/>
        <v>8.3855426168344103</v>
      </c>
      <c r="H412" s="307">
        <f t="shared" ca="1" si="186"/>
        <v>-103.11460793640732</v>
      </c>
      <c r="I412" s="304">
        <f t="shared" ca="1" si="187"/>
        <v>103.45501290347289</v>
      </c>
      <c r="J412" s="306">
        <f t="shared" ca="1" si="188"/>
        <v>715.24824024370969</v>
      </c>
      <c r="K412" s="307">
        <f t="shared" ca="1" si="189"/>
        <v>-4.469440746778961</v>
      </c>
      <c r="L412" s="304">
        <f t="shared" ca="1" si="174"/>
        <v>715.26220442038766</v>
      </c>
      <c r="M412" s="306">
        <f t="shared" ca="1" si="190"/>
        <v>-1.4896523428134789</v>
      </c>
      <c r="N412" s="304">
        <f t="shared" ca="1" si="191"/>
        <v>-85.350792184987611</v>
      </c>
      <c r="P412" s="310">
        <f t="shared" ca="1" si="192"/>
        <v>23</v>
      </c>
      <c r="Q412" s="304">
        <f t="shared" ca="1" si="193"/>
        <v>0</v>
      </c>
      <c r="R412" s="306">
        <f t="shared" ca="1" si="194"/>
        <v>0</v>
      </c>
      <c r="S412" s="307">
        <f t="shared" ca="1" si="195"/>
        <v>3.0819999999999994</v>
      </c>
      <c r="T412" s="304">
        <f t="shared" ca="1" si="175"/>
        <v>30.234419999999997</v>
      </c>
      <c r="U412" s="311">
        <f t="shared" ca="1" si="176"/>
        <v>0</v>
      </c>
      <c r="V412" s="306">
        <f t="shared" ca="1" si="177"/>
        <v>1.2255476288712202</v>
      </c>
      <c r="W412" s="304">
        <f t="shared" ca="1" si="178"/>
        <v>26.765566131603702</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1.0932685962294801</v>
      </c>
      <c r="AH412" s="304">
        <f t="shared" ca="1" si="202"/>
        <v>-8.6844522917167239</v>
      </c>
    </row>
    <row r="413" spans="1:34" x14ac:dyDescent="0.2">
      <c r="A413" s="347">
        <f t="shared" ca="1" si="180"/>
        <v>1E-4</v>
      </c>
      <c r="B413" s="304">
        <f t="shared" ca="1" si="181"/>
        <v>32.103000000000264</v>
      </c>
      <c r="D413" s="306">
        <f t="shared" ca="1" si="182"/>
        <v>-0.70392020414475276</v>
      </c>
      <c r="E413" s="307">
        <f t="shared" ca="1" si="183"/>
        <v>-1.1540955242198656</v>
      </c>
      <c r="F413" s="304">
        <f t="shared" ca="1" si="184"/>
        <v>1.3518284406046193</v>
      </c>
      <c r="G413" s="306">
        <f t="shared" ca="1" si="185"/>
        <v>8.385472224813995</v>
      </c>
      <c r="H413" s="307">
        <f t="shared" ca="1" si="186"/>
        <v>-103.11472334595975</v>
      </c>
      <c r="I413" s="304">
        <f t="shared" ca="1" si="187"/>
        <v>103.45512222769321</v>
      </c>
      <c r="J413" s="306">
        <f t="shared" ca="1" si="188"/>
        <v>715.24824024370969</v>
      </c>
      <c r="K413" s="307">
        <f t="shared" ca="1" si="189"/>
        <v>-4.4797522133430796</v>
      </c>
      <c r="L413" s="304">
        <f t="shared" ca="1" si="174"/>
        <v>715.26226892771047</v>
      </c>
      <c r="M413" s="306">
        <f t="shared" ca="1" si="190"/>
        <v>-1.4896531114068605</v>
      </c>
      <c r="N413" s="304">
        <f t="shared" ca="1" si="191"/>
        <v>-85.350836222144537</v>
      </c>
      <c r="P413" s="310">
        <f t="shared" ca="1" si="192"/>
        <v>23</v>
      </c>
      <c r="Q413" s="304">
        <f t="shared" ca="1" si="193"/>
        <v>0</v>
      </c>
      <c r="R413" s="306">
        <f t="shared" ca="1" si="194"/>
        <v>0</v>
      </c>
      <c r="S413" s="307">
        <f t="shared" ca="1" si="195"/>
        <v>3.0819999999999994</v>
      </c>
      <c r="T413" s="304">
        <f t="shared" ca="1" si="175"/>
        <v>30.234419999999997</v>
      </c>
      <c r="U413" s="311">
        <f t="shared" ca="1" si="176"/>
        <v>0</v>
      </c>
      <c r="V413" s="306">
        <f t="shared" ca="1" si="177"/>
        <v>1.2255488925912743</v>
      </c>
      <c r="W413" s="304">
        <f t="shared" ca="1" si="178"/>
        <v>26.765650298990771</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1.0932418976730958</v>
      </c>
      <c r="AH413" s="304">
        <f t="shared" ca="1" si="202"/>
        <v>-8.6844796014288477</v>
      </c>
    </row>
    <row r="414" spans="1:34" x14ac:dyDescent="0.2">
      <c r="A414" s="347">
        <f t="shared" ca="1" si="180"/>
        <v>1E-4</v>
      </c>
      <c r="B414" s="304">
        <f t="shared" ca="1" si="181"/>
        <v>32.103100000000268</v>
      </c>
      <c r="D414" s="306">
        <f t="shared" ca="1" si="182"/>
        <v>-0.70391576481040552</v>
      </c>
      <c r="E414" s="307">
        <f t="shared" ca="1" si="183"/>
        <v>-1.1540677637096799</v>
      </c>
      <c r="F414" s="304">
        <f t="shared" ca="1" si="184"/>
        <v>1.3518024290488901</v>
      </c>
      <c r="G414" s="306">
        <f t="shared" ca="1" si="185"/>
        <v>8.3854018332375144</v>
      </c>
      <c r="H414" s="307">
        <f t="shared" ca="1" si="186"/>
        <v>-103.11483875273612</v>
      </c>
      <c r="I414" s="304">
        <f t="shared" ca="1" si="187"/>
        <v>103.45523154924372</v>
      </c>
      <c r="J414" s="306">
        <f t="shared" ca="1" si="188"/>
        <v>715.24824024370969</v>
      </c>
      <c r="K414" s="307">
        <f t="shared" ca="1" si="189"/>
        <v>-4.4900636914480145</v>
      </c>
      <c r="L414" s="304">
        <f t="shared" ca="1" si="174"/>
        <v>715.26233358375362</v>
      </c>
      <c r="M414" s="306">
        <f t="shared" ca="1" si="190"/>
        <v>-1.4896538799921659</v>
      </c>
      <c r="N414" s="304">
        <f t="shared" ca="1" si="191"/>
        <v>-85.350880258838728</v>
      </c>
      <c r="P414" s="310">
        <f t="shared" ca="1" si="192"/>
        <v>23</v>
      </c>
      <c r="Q414" s="304">
        <f t="shared" ca="1" si="193"/>
        <v>0</v>
      </c>
      <c r="R414" s="306">
        <f t="shared" ca="1" si="194"/>
        <v>0</v>
      </c>
      <c r="S414" s="307">
        <f t="shared" ca="1" si="195"/>
        <v>3.0819999999999994</v>
      </c>
      <c r="T414" s="304">
        <f t="shared" ca="1" si="175"/>
        <v>30.234419999999997</v>
      </c>
      <c r="U414" s="311">
        <f t="shared" ca="1" si="176"/>
        <v>0</v>
      </c>
      <c r="V414" s="306">
        <f t="shared" ca="1" si="177"/>
        <v>1.2255501563140467</v>
      </c>
      <c r="W414" s="304">
        <f t="shared" ca="1" si="178"/>
        <v>26.765734465232196</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1.0932151994762531</v>
      </c>
      <c r="AH414" s="304">
        <f t="shared" ca="1" si="202"/>
        <v>-8.6845069107692332</v>
      </c>
    </row>
    <row r="415" spans="1:34" x14ac:dyDescent="0.2">
      <c r="A415" s="347">
        <f t="shared" ca="1" si="180"/>
        <v>1E-4</v>
      </c>
      <c r="B415" s="304">
        <f t="shared" ca="1" si="181"/>
        <v>32.103200000000271</v>
      </c>
      <c r="D415" s="306">
        <f t="shared" ca="1" si="182"/>
        <v>-0.70391132547357893</v>
      </c>
      <c r="E415" s="307">
        <f t="shared" ca="1" si="183"/>
        <v>-1.1540400035773875</v>
      </c>
      <c r="F415" s="304">
        <f t="shared" ca="1" si="184"/>
        <v>1.3517764178986358</v>
      </c>
      <c r="G415" s="306">
        <f t="shared" ca="1" si="185"/>
        <v>8.3853314421049667</v>
      </c>
      <c r="H415" s="307">
        <f t="shared" ca="1" si="186"/>
        <v>-103.11495415673647</v>
      </c>
      <c r="I415" s="304">
        <f t="shared" ca="1" si="187"/>
        <v>103.45534086812444</v>
      </c>
      <c r="J415" s="306">
        <f t="shared" ca="1" si="188"/>
        <v>715.24824024370969</v>
      </c>
      <c r="K415" s="307">
        <f t="shared" ca="1" si="189"/>
        <v>-4.5003751810934878</v>
      </c>
      <c r="L415" s="304">
        <f t="shared" ca="1" si="174"/>
        <v>715.26239838851734</v>
      </c>
      <c r="M415" s="306">
        <f t="shared" ca="1" si="190"/>
        <v>-1.4896546485693953</v>
      </c>
      <c r="N415" s="304">
        <f t="shared" ca="1" si="191"/>
        <v>-85.350924295070214</v>
      </c>
      <c r="P415" s="310">
        <f t="shared" ca="1" si="192"/>
        <v>23</v>
      </c>
      <c r="Q415" s="304">
        <f t="shared" ca="1" si="193"/>
        <v>0</v>
      </c>
      <c r="R415" s="306">
        <f t="shared" ca="1" si="194"/>
        <v>0</v>
      </c>
      <c r="S415" s="307">
        <f t="shared" ca="1" si="195"/>
        <v>3.0819999999999994</v>
      </c>
      <c r="T415" s="304">
        <f t="shared" ca="1" si="175"/>
        <v>30.234419999999997</v>
      </c>
      <c r="U415" s="311">
        <f t="shared" ca="1" si="176"/>
        <v>0</v>
      </c>
      <c r="V415" s="306">
        <f t="shared" ca="1" si="177"/>
        <v>1.2255514200395372</v>
      </c>
      <c r="W415" s="304">
        <f t="shared" ca="1" si="178"/>
        <v>26.76581863032796</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1.0931885016389309</v>
      </c>
      <c r="AH415" s="304">
        <f t="shared" ca="1" si="202"/>
        <v>-8.6845342197378983</v>
      </c>
    </row>
    <row r="416" spans="1:34" x14ac:dyDescent="0.2">
      <c r="A416" s="347">
        <f t="shared" ca="1" si="180"/>
        <v>1E-4</v>
      </c>
      <c r="B416" s="304">
        <f t="shared" ca="1" si="181"/>
        <v>32.103300000000274</v>
      </c>
      <c r="D416" s="306">
        <f t="shared" ca="1" si="182"/>
        <v>-0.70390688613427221</v>
      </c>
      <c r="E416" s="307">
        <f t="shared" ca="1" si="183"/>
        <v>-1.1540122438229936</v>
      </c>
      <c r="F416" s="304">
        <f t="shared" ca="1" si="184"/>
        <v>1.3517504071538606</v>
      </c>
      <c r="G416" s="306">
        <f t="shared" ca="1" si="185"/>
        <v>8.3852610514163537</v>
      </c>
      <c r="H416" s="307">
        <f t="shared" ca="1" si="186"/>
        <v>-103.11506955796085</v>
      </c>
      <c r="I416" s="304">
        <f t="shared" ca="1" si="187"/>
        <v>103.4554501843354</v>
      </c>
      <c r="J416" s="306">
        <f t="shared" ca="1" si="188"/>
        <v>715.24824024370969</v>
      </c>
      <c r="K416" s="307">
        <f t="shared" ca="1" si="189"/>
        <v>-4.5106866822792222</v>
      </c>
      <c r="L416" s="304">
        <f t="shared" ca="1" si="174"/>
        <v>715.26246334200232</v>
      </c>
      <c r="M416" s="306">
        <f t="shared" ca="1" si="190"/>
        <v>-1.4896554171385485</v>
      </c>
      <c r="N416" s="304">
        <f t="shared" ca="1" si="191"/>
        <v>-85.350968330838953</v>
      </c>
      <c r="P416" s="310">
        <f t="shared" ca="1" si="192"/>
        <v>23</v>
      </c>
      <c r="Q416" s="304">
        <f t="shared" ca="1" si="193"/>
        <v>0</v>
      </c>
      <c r="R416" s="306">
        <f t="shared" ca="1" si="194"/>
        <v>0</v>
      </c>
      <c r="S416" s="307">
        <f t="shared" ca="1" si="195"/>
        <v>3.0819999999999994</v>
      </c>
      <c r="T416" s="304">
        <f t="shared" ca="1" si="175"/>
        <v>30.234419999999997</v>
      </c>
      <c r="U416" s="311">
        <f t="shared" ca="1" si="176"/>
        <v>0</v>
      </c>
      <c r="V416" s="306">
        <f t="shared" ca="1" si="177"/>
        <v>1.2255526837677448</v>
      </c>
      <c r="W416" s="304">
        <f t="shared" ca="1" si="178"/>
        <v>26.765902794278063</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1.0931618041611397</v>
      </c>
      <c r="AH416" s="304">
        <f t="shared" ca="1" si="202"/>
        <v>-8.6845615283348359</v>
      </c>
    </row>
    <row r="417" spans="1:34" x14ac:dyDescent="0.2">
      <c r="A417" s="347">
        <f t="shared" ca="1" si="180"/>
        <v>1E-4</v>
      </c>
      <c r="B417" s="304">
        <f t="shared" ca="1" si="181"/>
        <v>32.103400000000278</v>
      </c>
      <c r="D417" s="306">
        <f t="shared" ca="1" si="182"/>
        <v>-0.70390244679248903</v>
      </c>
      <c r="E417" s="307">
        <f t="shared" ca="1" si="183"/>
        <v>-1.1539844844464984</v>
      </c>
      <c r="F417" s="304">
        <f t="shared" ca="1" si="184"/>
        <v>1.3517243968145665</v>
      </c>
      <c r="G417" s="306">
        <f t="shared" ca="1" si="185"/>
        <v>8.3851906611716753</v>
      </c>
      <c r="H417" s="307">
        <f t="shared" ca="1" si="186"/>
        <v>-103.11518495640929</v>
      </c>
      <c r="I417" s="304">
        <f t="shared" ca="1" si="187"/>
        <v>103.45555949787666</v>
      </c>
      <c r="J417" s="306">
        <f t="shared" ca="1" si="188"/>
        <v>715.24824024370969</v>
      </c>
      <c r="K417" s="307">
        <f t="shared" ca="1" si="189"/>
        <v>-4.5209981950049407</v>
      </c>
      <c r="L417" s="304">
        <f t="shared" ca="1" si="174"/>
        <v>715.2625284442089</v>
      </c>
      <c r="M417" s="306">
        <f t="shared" ca="1" si="190"/>
        <v>-1.4896561856996258</v>
      </c>
      <c r="N417" s="304">
        <f t="shared" ca="1" si="191"/>
        <v>-85.351012366144971</v>
      </c>
      <c r="P417" s="310">
        <f t="shared" ca="1" si="192"/>
        <v>23</v>
      </c>
      <c r="Q417" s="304">
        <f t="shared" ca="1" si="193"/>
        <v>0</v>
      </c>
      <c r="R417" s="306">
        <f t="shared" ca="1" si="194"/>
        <v>0</v>
      </c>
      <c r="S417" s="307">
        <f t="shared" ca="1" si="195"/>
        <v>3.0819999999999994</v>
      </c>
      <c r="T417" s="304">
        <f t="shared" ca="1" si="175"/>
        <v>30.234419999999997</v>
      </c>
      <c r="U417" s="311">
        <f t="shared" ca="1" si="176"/>
        <v>0</v>
      </c>
      <c r="V417" s="306">
        <f t="shared" ca="1" si="177"/>
        <v>1.2255539474986705</v>
      </c>
      <c r="W417" s="304">
        <f t="shared" ca="1" si="178"/>
        <v>26.765986957082539</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1.0931351070428779</v>
      </c>
      <c r="AH417" s="304">
        <f t="shared" ca="1" si="202"/>
        <v>-8.6845888365600477</v>
      </c>
    </row>
    <row r="418" spans="1:34" x14ac:dyDescent="0.2">
      <c r="A418" s="347">
        <f t="shared" ca="1" si="180"/>
        <v>1E-4</v>
      </c>
      <c r="B418" s="304">
        <f t="shared" ca="1" si="181"/>
        <v>32.103500000000281</v>
      </c>
      <c r="D418" s="306">
        <f t="shared" ca="1" si="182"/>
        <v>-0.70389800744822983</v>
      </c>
      <c r="E418" s="307">
        <f t="shared" ca="1" si="183"/>
        <v>-1.1539567254478911</v>
      </c>
      <c r="F418" s="304">
        <f t="shared" ca="1" si="184"/>
        <v>1.3516983868807448</v>
      </c>
      <c r="G418" s="306">
        <f t="shared" ca="1" si="185"/>
        <v>8.3851202713709299</v>
      </c>
      <c r="H418" s="307">
        <f t="shared" ca="1" si="186"/>
        <v>-103.11530035208185</v>
      </c>
      <c r="I418" s="304">
        <f t="shared" ca="1" si="187"/>
        <v>103.45566880874824</v>
      </c>
      <c r="J418" s="306">
        <f t="shared" ca="1" si="188"/>
        <v>715.24824024370969</v>
      </c>
      <c r="K418" s="307">
        <f t="shared" ca="1" si="189"/>
        <v>-4.5313097192703653</v>
      </c>
      <c r="L418" s="304">
        <f t="shared" ca="1" si="174"/>
        <v>715.26259369513753</v>
      </c>
      <c r="M418" s="306">
        <f t="shared" ca="1" si="190"/>
        <v>-1.4896569542526272</v>
      </c>
      <c r="N418" s="304">
        <f t="shared" ca="1" si="191"/>
        <v>-85.351056400988284</v>
      </c>
      <c r="P418" s="310">
        <f t="shared" ca="1" si="192"/>
        <v>23</v>
      </c>
      <c r="Q418" s="304">
        <f t="shared" ca="1" si="193"/>
        <v>0</v>
      </c>
      <c r="R418" s="306">
        <f t="shared" ca="1" si="194"/>
        <v>0</v>
      </c>
      <c r="S418" s="307">
        <f t="shared" ca="1" si="195"/>
        <v>3.0819999999999994</v>
      </c>
      <c r="T418" s="304">
        <f t="shared" ca="1" si="175"/>
        <v>30.234419999999997</v>
      </c>
      <c r="U418" s="311">
        <f t="shared" ca="1" si="176"/>
        <v>0</v>
      </c>
      <c r="V418" s="306">
        <f t="shared" ca="1" si="177"/>
        <v>1.2255552112323134</v>
      </c>
      <c r="W418" s="304">
        <f t="shared" ca="1" si="178"/>
        <v>26.766071118741372</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1.0931084102841346</v>
      </c>
      <c r="AH418" s="304">
        <f t="shared" ca="1" si="202"/>
        <v>-8.6846161444135443</v>
      </c>
    </row>
    <row r="419" spans="1:34" x14ac:dyDescent="0.2">
      <c r="A419" s="347">
        <f t="shared" ca="1" si="180"/>
        <v>1E-4</v>
      </c>
      <c r="B419" s="304">
        <f t="shared" ca="1" si="181"/>
        <v>32.103600000000284</v>
      </c>
      <c r="D419" s="306">
        <f t="shared" ca="1" si="182"/>
        <v>-0.70389356810149373</v>
      </c>
      <c r="E419" s="307">
        <f t="shared" ca="1" si="183"/>
        <v>-1.153928966827177</v>
      </c>
      <c r="F419" s="304">
        <f t="shared" ca="1" si="184"/>
        <v>1.3516723773524</v>
      </c>
      <c r="G419" s="306">
        <f t="shared" ca="1" si="185"/>
        <v>8.385049882014119</v>
      </c>
      <c r="H419" s="307">
        <f t="shared" ca="1" si="186"/>
        <v>-103.11541574497853</v>
      </c>
      <c r="I419" s="304">
        <f t="shared" ca="1" si="187"/>
        <v>103.4557781169502</v>
      </c>
      <c r="J419" s="306">
        <f t="shared" ca="1" si="188"/>
        <v>715.24824024370969</v>
      </c>
      <c r="K419" s="307">
        <f t="shared" ca="1" si="189"/>
        <v>-4.541621255075218</v>
      </c>
      <c r="L419" s="304">
        <f t="shared" ca="1" si="174"/>
        <v>715.26265909478877</v>
      </c>
      <c r="M419" s="306">
        <f t="shared" ca="1" si="190"/>
        <v>-1.4896577227975529</v>
      </c>
      <c r="N419" s="304">
        <f t="shared" ca="1" si="191"/>
        <v>-85.351100435368906</v>
      </c>
      <c r="P419" s="310">
        <f t="shared" ca="1" si="192"/>
        <v>23</v>
      </c>
      <c r="Q419" s="304">
        <f t="shared" ca="1" si="193"/>
        <v>0</v>
      </c>
      <c r="R419" s="306">
        <f t="shared" ca="1" si="194"/>
        <v>0</v>
      </c>
      <c r="S419" s="307">
        <f t="shared" ca="1" si="195"/>
        <v>3.0819999999999994</v>
      </c>
      <c r="T419" s="304">
        <f t="shared" ca="1" si="175"/>
        <v>30.234419999999997</v>
      </c>
      <c r="U419" s="311">
        <f t="shared" ca="1" si="176"/>
        <v>0</v>
      </c>
      <c r="V419" s="306">
        <f t="shared" ca="1" si="177"/>
        <v>1.2255564749686738</v>
      </c>
      <c r="W419" s="304">
        <f t="shared" ca="1" si="178"/>
        <v>26.766155279254594</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1.0930817138849136</v>
      </c>
      <c r="AH419" s="304">
        <f t="shared" ca="1" si="202"/>
        <v>-8.6846434518953206</v>
      </c>
    </row>
    <row r="420" spans="1:34" x14ac:dyDescent="0.2">
      <c r="A420" s="347">
        <f t="shared" ca="1" si="180"/>
        <v>1E-4</v>
      </c>
      <c r="B420" s="304">
        <f t="shared" ca="1" si="181"/>
        <v>32.103700000000288</v>
      </c>
      <c r="D420" s="306">
        <f t="shared" ca="1" si="182"/>
        <v>-0.70388912875228293</v>
      </c>
      <c r="E420" s="307">
        <f t="shared" ca="1" si="183"/>
        <v>-1.1539012085843474</v>
      </c>
      <c r="F420" s="304">
        <f t="shared" ca="1" si="184"/>
        <v>1.3516463682295252</v>
      </c>
      <c r="G420" s="306">
        <f t="shared" ca="1" si="185"/>
        <v>8.3849794931012447</v>
      </c>
      <c r="H420" s="307">
        <f t="shared" ca="1" si="186"/>
        <v>-103.11553113509939</v>
      </c>
      <c r="I420" s="304">
        <f t="shared" ca="1" si="187"/>
        <v>103.45588742248253</v>
      </c>
      <c r="J420" s="306">
        <f t="shared" ca="1" si="188"/>
        <v>715.24824024370969</v>
      </c>
      <c r="K420" s="307">
        <f t="shared" ca="1" si="189"/>
        <v>-4.5519328024192216</v>
      </c>
      <c r="L420" s="304">
        <f t="shared" ca="1" si="174"/>
        <v>715.26272464316298</v>
      </c>
      <c r="M420" s="306">
        <f t="shared" ca="1" si="190"/>
        <v>-1.4896584913344031</v>
      </c>
      <c r="N420" s="304">
        <f t="shared" ca="1" si="191"/>
        <v>-85.351144469286808</v>
      </c>
      <c r="P420" s="310">
        <f t="shared" ca="1" si="192"/>
        <v>23</v>
      </c>
      <c r="Q420" s="304">
        <f t="shared" ca="1" si="193"/>
        <v>0</v>
      </c>
      <c r="R420" s="306">
        <f t="shared" ca="1" si="194"/>
        <v>0</v>
      </c>
      <c r="S420" s="307">
        <f t="shared" ca="1" si="195"/>
        <v>3.0819999999999994</v>
      </c>
      <c r="T420" s="304">
        <f t="shared" ca="1" si="175"/>
        <v>30.234419999999997</v>
      </c>
      <c r="U420" s="311">
        <f t="shared" ca="1" si="176"/>
        <v>0</v>
      </c>
      <c r="V420" s="306">
        <f t="shared" ca="1" si="177"/>
        <v>1.2255577387077525</v>
      </c>
      <c r="W420" s="304">
        <f t="shared" ca="1" si="178"/>
        <v>26.766239438622215</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1.0930550178452076</v>
      </c>
      <c r="AH420" s="304">
        <f t="shared" ca="1" si="202"/>
        <v>-8.6846707590053853</v>
      </c>
    </row>
    <row r="421" spans="1:34" x14ac:dyDescent="0.2">
      <c r="A421" s="347">
        <f t="shared" ca="1" si="180"/>
        <v>1E-4</v>
      </c>
      <c r="B421" s="304">
        <f t="shared" ca="1" si="181"/>
        <v>32.103800000000291</v>
      </c>
      <c r="D421" s="306">
        <f t="shared" ca="1" si="182"/>
        <v>-0.70388468940059745</v>
      </c>
      <c r="E421" s="307">
        <f t="shared" ca="1" si="183"/>
        <v>-1.1538734507193951</v>
      </c>
      <c r="F421" s="304">
        <f t="shared" ca="1" si="184"/>
        <v>1.3516203595121152</v>
      </c>
      <c r="G421" s="306">
        <f t="shared" ca="1" si="185"/>
        <v>8.384909104632305</v>
      </c>
      <c r="H421" s="307">
        <f t="shared" ca="1" si="186"/>
        <v>-103.11564652244446</v>
      </c>
      <c r="I421" s="304">
        <f t="shared" ca="1" si="187"/>
        <v>103.4559967253453</v>
      </c>
      <c r="J421" s="306">
        <f t="shared" ca="1" si="188"/>
        <v>715.24824024370969</v>
      </c>
      <c r="K421" s="307">
        <f t="shared" ca="1" si="189"/>
        <v>-4.5622443613020991</v>
      </c>
      <c r="L421" s="304">
        <f t="shared" ca="1" si="174"/>
        <v>715.26279034026061</v>
      </c>
      <c r="M421" s="306">
        <f t="shared" ca="1" si="190"/>
        <v>-1.4896592598631777</v>
      </c>
      <c r="N421" s="304">
        <f t="shared" ca="1" si="191"/>
        <v>-85.351188502742033</v>
      </c>
      <c r="P421" s="310">
        <f t="shared" ca="1" si="192"/>
        <v>23</v>
      </c>
      <c r="Q421" s="304">
        <f t="shared" ca="1" si="193"/>
        <v>0</v>
      </c>
      <c r="R421" s="306">
        <f t="shared" ca="1" si="194"/>
        <v>0</v>
      </c>
      <c r="S421" s="307">
        <f t="shared" ca="1" si="195"/>
        <v>3.0819999999999994</v>
      </c>
      <c r="T421" s="304">
        <f t="shared" ca="1" si="175"/>
        <v>30.234419999999997</v>
      </c>
      <c r="U421" s="311">
        <f t="shared" ca="1" si="176"/>
        <v>0</v>
      </c>
      <c r="V421" s="306">
        <f t="shared" ca="1" si="177"/>
        <v>1.2255590024495484</v>
      </c>
      <c r="W421" s="304">
        <f t="shared" ca="1" si="178"/>
        <v>26.766323596844231</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1.0930283221650132</v>
      </c>
      <c r="AH421" s="304">
        <f t="shared" ca="1" si="202"/>
        <v>-8.6846980657437438</v>
      </c>
    </row>
    <row r="422" spans="1:34" x14ac:dyDescent="0.2">
      <c r="A422" s="347">
        <f t="shared" ca="1" si="180"/>
        <v>1E-4</v>
      </c>
      <c r="B422" s="304">
        <f t="shared" ca="1" si="181"/>
        <v>32.103900000000294</v>
      </c>
      <c r="D422" s="306">
        <f t="shared" ca="1" si="182"/>
        <v>-0.70388025004643895</v>
      </c>
      <c r="E422" s="307">
        <f t="shared" ca="1" si="183"/>
        <v>-1.1538456932323253</v>
      </c>
      <c r="F422" s="304">
        <f t="shared" ca="1" si="184"/>
        <v>1.3515943512001753</v>
      </c>
      <c r="G422" s="306">
        <f t="shared" ca="1" si="185"/>
        <v>8.3848387166073</v>
      </c>
      <c r="H422" s="307">
        <f t="shared" ca="1" si="186"/>
        <v>-103.11576190701379</v>
      </c>
      <c r="I422" s="304">
        <f t="shared" ca="1" si="187"/>
        <v>103.45610602553855</v>
      </c>
      <c r="J422" s="306">
        <f t="shared" ca="1" si="188"/>
        <v>715.24824024370969</v>
      </c>
      <c r="K422" s="307">
        <f t="shared" ca="1" si="189"/>
        <v>-4.5725559317235724</v>
      </c>
      <c r="L422" s="304">
        <f t="shared" ca="1" si="174"/>
        <v>715.26285618608222</v>
      </c>
      <c r="M422" s="306">
        <f t="shared" ca="1" si="190"/>
        <v>-1.489660028383877</v>
      </c>
      <c r="N422" s="304">
        <f t="shared" ca="1" si="191"/>
        <v>-85.351232535734567</v>
      </c>
      <c r="P422" s="310">
        <f t="shared" ca="1" si="192"/>
        <v>23</v>
      </c>
      <c r="Q422" s="304">
        <f t="shared" ca="1" si="193"/>
        <v>0</v>
      </c>
      <c r="R422" s="306">
        <f t="shared" ca="1" si="194"/>
        <v>0</v>
      </c>
      <c r="S422" s="307">
        <f t="shared" ca="1" si="195"/>
        <v>3.0819999999999994</v>
      </c>
      <c r="T422" s="304">
        <f t="shared" ca="1" si="175"/>
        <v>30.234419999999997</v>
      </c>
      <c r="U422" s="311">
        <f t="shared" ca="1" si="176"/>
        <v>0</v>
      </c>
      <c r="V422" s="306">
        <f t="shared" ca="1" si="177"/>
        <v>1.2255602661940619</v>
      </c>
      <c r="W422" s="304">
        <f t="shared" ca="1" si="178"/>
        <v>26.766407753920657</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1.0930016268443286</v>
      </c>
      <c r="AH422" s="304">
        <f t="shared" ca="1" si="202"/>
        <v>-8.6847253721103943</v>
      </c>
    </row>
    <row r="423" spans="1:34" x14ac:dyDescent="0.2">
      <c r="A423" s="347">
        <f t="shared" ca="1" si="180"/>
        <v>1E-4</v>
      </c>
      <c r="B423" s="304">
        <f t="shared" ca="1" si="181"/>
        <v>32.104000000000298</v>
      </c>
      <c r="D423" s="306">
        <f t="shared" ca="1" si="182"/>
        <v>-0.70387581068980709</v>
      </c>
      <c r="E423" s="307">
        <f t="shared" ca="1" si="183"/>
        <v>-1.1538179361231276</v>
      </c>
      <c r="F423" s="304">
        <f t="shared" ca="1" si="184"/>
        <v>1.3515683432936962</v>
      </c>
      <c r="G423" s="306">
        <f t="shared" ca="1" si="185"/>
        <v>8.3847683290262314</v>
      </c>
      <c r="H423" s="307">
        <f t="shared" ca="1" si="186"/>
        <v>-103.1158772888074</v>
      </c>
      <c r="I423" s="304">
        <f t="shared" ca="1" si="187"/>
        <v>103.45621532306228</v>
      </c>
      <c r="J423" s="306">
        <f t="shared" ca="1" si="188"/>
        <v>715.24824024370969</v>
      </c>
      <c r="K423" s="307">
        <f t="shared" ca="1" si="189"/>
        <v>-4.5828675136833636</v>
      </c>
      <c r="L423" s="304">
        <f t="shared" ca="1" si="174"/>
        <v>715.26292218062827</v>
      </c>
      <c r="M423" s="306">
        <f t="shared" ca="1" si="190"/>
        <v>-1.489660796896501</v>
      </c>
      <c r="N423" s="304">
        <f t="shared" ca="1" si="191"/>
        <v>-85.351276568264424</v>
      </c>
      <c r="P423" s="310">
        <f t="shared" ca="1" si="192"/>
        <v>23</v>
      </c>
      <c r="Q423" s="304">
        <f t="shared" ca="1" si="193"/>
        <v>0</v>
      </c>
      <c r="R423" s="306">
        <f t="shared" ca="1" si="194"/>
        <v>0</v>
      </c>
      <c r="S423" s="307">
        <f t="shared" ca="1" si="195"/>
        <v>3.0819999999999994</v>
      </c>
      <c r="T423" s="304">
        <f t="shared" ca="1" si="175"/>
        <v>30.234419999999997</v>
      </c>
      <c r="U423" s="311">
        <f t="shared" ca="1" si="176"/>
        <v>0</v>
      </c>
      <c r="V423" s="306">
        <f t="shared" ca="1" si="177"/>
        <v>1.2255615299412925</v>
      </c>
      <c r="W423" s="304">
        <f t="shared" ca="1" si="178"/>
        <v>26.766491909851499</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1.0929749318831536</v>
      </c>
      <c r="AH423" s="304">
        <f t="shared" ca="1" si="202"/>
        <v>-8.6847526781053421</v>
      </c>
    </row>
    <row r="424" spans="1:34" x14ac:dyDescent="0.2">
      <c r="A424" s="347">
        <f t="shared" ca="1" si="180"/>
        <v>1E-4</v>
      </c>
      <c r="B424" s="304">
        <f t="shared" ca="1" si="181"/>
        <v>32.104100000000301</v>
      </c>
      <c r="D424" s="306">
        <f t="shared" ca="1" si="182"/>
        <v>-0.70387137133070354</v>
      </c>
      <c r="E424" s="307">
        <f t="shared" ca="1" si="183"/>
        <v>-1.1537901793918053</v>
      </c>
      <c r="F424" s="304">
        <f t="shared" ca="1" si="184"/>
        <v>1.3515423357926821</v>
      </c>
      <c r="G424" s="306">
        <f t="shared" ca="1" si="185"/>
        <v>8.3846979418890975</v>
      </c>
      <c r="H424" s="307">
        <f t="shared" ca="1" si="186"/>
        <v>-103.11599266782534</v>
      </c>
      <c r="I424" s="304">
        <f t="shared" ca="1" si="187"/>
        <v>103.45632461791655</v>
      </c>
      <c r="J424" s="306">
        <f t="shared" ca="1" si="188"/>
        <v>715.24824024370969</v>
      </c>
      <c r="K424" s="307">
        <f t="shared" ca="1" si="189"/>
        <v>-4.5931791071811956</v>
      </c>
      <c r="L424" s="304">
        <f t="shared" ca="1" si="174"/>
        <v>715.26298832389898</v>
      </c>
      <c r="M424" s="306">
        <f t="shared" ca="1" si="190"/>
        <v>-1.4896615654010499</v>
      </c>
      <c r="N424" s="304">
        <f t="shared" ca="1" si="191"/>
        <v>-85.351320600331618</v>
      </c>
      <c r="P424" s="310">
        <f t="shared" ca="1" si="192"/>
        <v>23</v>
      </c>
      <c r="Q424" s="304">
        <f t="shared" ca="1" si="193"/>
        <v>0</v>
      </c>
      <c r="R424" s="306">
        <f t="shared" ca="1" si="194"/>
        <v>0</v>
      </c>
      <c r="S424" s="307">
        <f t="shared" ca="1" si="195"/>
        <v>3.0819999999999994</v>
      </c>
      <c r="T424" s="304">
        <f t="shared" ca="1" si="175"/>
        <v>30.234419999999997</v>
      </c>
      <c r="U424" s="311">
        <f t="shared" ca="1" si="176"/>
        <v>0</v>
      </c>
      <c r="V424" s="306">
        <f t="shared" ca="1" si="177"/>
        <v>1.2255627936912412</v>
      </c>
      <c r="W424" s="304">
        <f t="shared" ca="1" si="178"/>
        <v>26.766576064636769</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1.0929482372814832</v>
      </c>
      <c r="AH424" s="304">
        <f t="shared" ca="1" si="202"/>
        <v>-8.6847799837285873</v>
      </c>
    </row>
    <row r="425" spans="1:34" x14ac:dyDescent="0.2">
      <c r="A425" s="347">
        <f t="shared" ca="1" si="180"/>
        <v>1E-4</v>
      </c>
      <c r="B425" s="304">
        <f t="shared" ca="1" si="181"/>
        <v>32.104200000000304</v>
      </c>
      <c r="D425" s="306">
        <f t="shared" ca="1" si="182"/>
        <v>-0.70386693196912842</v>
      </c>
      <c r="E425" s="307">
        <f t="shared" ca="1" si="183"/>
        <v>-1.1537624230383532</v>
      </c>
      <c r="F425" s="304">
        <f t="shared" ca="1" si="184"/>
        <v>1.3515163286971288</v>
      </c>
      <c r="G425" s="306">
        <f t="shared" ca="1" si="185"/>
        <v>8.3846275551959</v>
      </c>
      <c r="H425" s="307">
        <f t="shared" ca="1" si="186"/>
        <v>-103.11610804406764</v>
      </c>
      <c r="I425" s="304">
        <f t="shared" ca="1" si="187"/>
        <v>103.45643391010141</v>
      </c>
      <c r="J425" s="306">
        <f t="shared" ca="1" si="188"/>
        <v>715.24824024370969</v>
      </c>
      <c r="K425" s="307">
        <f t="shared" ca="1" si="189"/>
        <v>-4.6034907122167903</v>
      </c>
      <c r="L425" s="304">
        <f t="shared" ca="1" si="174"/>
        <v>715.26305461589504</v>
      </c>
      <c r="M425" s="306">
        <f t="shared" ca="1" si="190"/>
        <v>-1.4896623338975237</v>
      </c>
      <c r="N425" s="304">
        <f t="shared" ca="1" si="191"/>
        <v>-85.351364631936136</v>
      </c>
      <c r="P425" s="310">
        <f t="shared" ca="1" si="192"/>
        <v>23</v>
      </c>
      <c r="Q425" s="304">
        <f t="shared" ca="1" si="193"/>
        <v>0</v>
      </c>
      <c r="R425" s="306">
        <f t="shared" ca="1" si="194"/>
        <v>0</v>
      </c>
      <c r="S425" s="307">
        <f t="shared" ca="1" si="195"/>
        <v>3.0819999999999994</v>
      </c>
      <c r="T425" s="304">
        <f t="shared" ca="1" si="175"/>
        <v>30.234419999999997</v>
      </c>
      <c r="U425" s="311">
        <f t="shared" ca="1" si="176"/>
        <v>0</v>
      </c>
      <c r="V425" s="306">
        <f t="shared" ca="1" si="177"/>
        <v>1.2255640574439068</v>
      </c>
      <c r="W425" s="304">
        <f t="shared" ca="1" si="178"/>
        <v>26.766660218276478</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1.0929215430393171</v>
      </c>
      <c r="AH425" s="304">
        <f t="shared" ca="1" si="202"/>
        <v>-8.6848072889801351</v>
      </c>
    </row>
    <row r="426" spans="1:34" x14ac:dyDescent="0.2">
      <c r="A426" s="347">
        <f t="shared" ca="1" si="180"/>
        <v>1E-4</v>
      </c>
      <c r="B426" s="304">
        <f t="shared" ca="1" si="181"/>
        <v>32.104300000000308</v>
      </c>
      <c r="D426" s="306">
        <f t="shared" ca="1" si="182"/>
        <v>-0.70386249260508338</v>
      </c>
      <c r="E426" s="307">
        <f t="shared" ca="1" si="183"/>
        <v>-1.1537346670627677</v>
      </c>
      <c r="F426" s="304">
        <f t="shared" ca="1" si="184"/>
        <v>1.351490322007034</v>
      </c>
      <c r="G426" s="306">
        <f t="shared" ca="1" si="185"/>
        <v>8.3845571689466389</v>
      </c>
      <c r="H426" s="307">
        <f t="shared" ca="1" si="186"/>
        <v>-103.11622341753436</v>
      </c>
      <c r="I426" s="304">
        <f t="shared" ca="1" si="187"/>
        <v>103.45654319961689</v>
      </c>
      <c r="J426" s="306">
        <f t="shared" ca="1" si="188"/>
        <v>715.24824024370969</v>
      </c>
      <c r="K426" s="307">
        <f t="shared" ca="1" si="189"/>
        <v>-4.6138023287898706</v>
      </c>
      <c r="L426" s="304">
        <f t="shared" ca="1" si="174"/>
        <v>715.26312105661691</v>
      </c>
      <c r="M426" s="306">
        <f t="shared" ca="1" si="190"/>
        <v>-1.4896631023859226</v>
      </c>
      <c r="N426" s="304">
        <f t="shared" ca="1" si="191"/>
        <v>-85.351408663078004</v>
      </c>
      <c r="P426" s="310">
        <f t="shared" ca="1" si="192"/>
        <v>23</v>
      </c>
      <c r="Q426" s="304">
        <f t="shared" ca="1" si="193"/>
        <v>0</v>
      </c>
      <c r="R426" s="306">
        <f t="shared" ca="1" si="194"/>
        <v>0</v>
      </c>
      <c r="S426" s="307">
        <f t="shared" ca="1" si="195"/>
        <v>3.0819999999999994</v>
      </c>
      <c r="T426" s="304">
        <f t="shared" ca="1" si="175"/>
        <v>30.234419999999997</v>
      </c>
      <c r="U426" s="311">
        <f t="shared" ca="1" si="176"/>
        <v>0</v>
      </c>
      <c r="V426" s="306">
        <f t="shared" ca="1" si="177"/>
        <v>1.2255653211992901</v>
      </c>
      <c r="W426" s="304">
        <f t="shared" ca="1" si="178"/>
        <v>26.76674437077066</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1.0928948491566519</v>
      </c>
      <c r="AH426" s="304">
        <f t="shared" ca="1" si="202"/>
        <v>-8.6848345938599874</v>
      </c>
    </row>
    <row r="427" spans="1:34" x14ac:dyDescent="0.2">
      <c r="A427" s="347">
        <f t="shared" ca="1" si="180"/>
        <v>1E-4</v>
      </c>
      <c r="B427" s="304">
        <f t="shared" ca="1" si="181"/>
        <v>32.104400000000311</v>
      </c>
      <c r="D427" s="306">
        <f t="shared" ca="1" si="182"/>
        <v>-0.70385805323856909</v>
      </c>
      <c r="E427" s="307">
        <f t="shared" ca="1" si="183"/>
        <v>-1.1537069114650365</v>
      </c>
      <c r="F427" s="304">
        <f t="shared" ca="1" si="184"/>
        <v>1.3514643157223878</v>
      </c>
      <c r="G427" s="306">
        <f t="shared" ca="1" si="185"/>
        <v>8.3844867831413143</v>
      </c>
      <c r="H427" s="307">
        <f t="shared" ca="1" si="186"/>
        <v>-103.11633878822551</v>
      </c>
      <c r="I427" s="304">
        <f t="shared" ca="1" si="187"/>
        <v>103.456652486463</v>
      </c>
      <c r="J427" s="306">
        <f t="shared" ca="1" si="188"/>
        <v>715.24824024370969</v>
      </c>
      <c r="K427" s="307">
        <f t="shared" ca="1" si="189"/>
        <v>-4.6241139569001586</v>
      </c>
      <c r="L427" s="304">
        <f t="shared" ca="1" si="174"/>
        <v>715.26318764606492</v>
      </c>
      <c r="M427" s="306">
        <f t="shared" ca="1" si="190"/>
        <v>-1.4896638708662466</v>
      </c>
      <c r="N427" s="304">
        <f t="shared" ca="1" si="191"/>
        <v>-85.35145269375721</v>
      </c>
      <c r="P427" s="310">
        <f t="shared" ca="1" si="192"/>
        <v>23</v>
      </c>
      <c r="Q427" s="304">
        <f t="shared" ca="1" si="193"/>
        <v>0</v>
      </c>
      <c r="R427" s="306">
        <f t="shared" ca="1" si="194"/>
        <v>0</v>
      </c>
      <c r="S427" s="307">
        <f t="shared" ca="1" si="195"/>
        <v>3.0819999999999994</v>
      </c>
      <c r="T427" s="304">
        <f t="shared" ca="1" si="175"/>
        <v>30.234419999999997</v>
      </c>
      <c r="U427" s="311">
        <f t="shared" ca="1" si="176"/>
        <v>0</v>
      </c>
      <c r="V427" s="306">
        <f t="shared" ca="1" si="177"/>
        <v>1.2255665849573907</v>
      </c>
      <c r="W427" s="304">
        <f t="shared" ca="1" si="178"/>
        <v>26.76682852211928</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1.0928681556334734</v>
      </c>
      <c r="AH427" s="304">
        <f t="shared" ca="1" si="202"/>
        <v>-8.6848618983681583</v>
      </c>
    </row>
    <row r="428" spans="1:34" x14ac:dyDescent="0.2">
      <c r="A428" s="347">
        <f t="shared" ca="1" si="180"/>
        <v>1E-4</v>
      </c>
      <c r="B428" s="304">
        <f t="shared" ca="1" si="181"/>
        <v>32.104500000000314</v>
      </c>
      <c r="D428" s="306">
        <f t="shared" ca="1" si="182"/>
        <v>-0.70385361386958611</v>
      </c>
      <c r="E428" s="307">
        <f t="shared" ca="1" si="183"/>
        <v>-1.15367915624517</v>
      </c>
      <c r="F428" s="304">
        <f t="shared" ca="1" si="184"/>
        <v>1.3514383098431995</v>
      </c>
      <c r="G428" s="306">
        <f t="shared" ca="1" si="185"/>
        <v>8.384416397779928</v>
      </c>
      <c r="H428" s="307">
        <f t="shared" ca="1" si="186"/>
        <v>-103.11645415614113</v>
      </c>
      <c r="I428" s="304">
        <f t="shared" ca="1" si="187"/>
        <v>103.4567617706398</v>
      </c>
      <c r="J428" s="306">
        <f t="shared" ca="1" si="188"/>
        <v>715.24824024370969</v>
      </c>
      <c r="K428" s="307">
        <f t="shared" ca="1" si="189"/>
        <v>-4.6344255965473771</v>
      </c>
      <c r="L428" s="304">
        <f t="shared" ca="1" si="174"/>
        <v>715.26325438423953</v>
      </c>
      <c r="M428" s="306">
        <f t="shared" ca="1" si="190"/>
        <v>-1.489664639338496</v>
      </c>
      <c r="N428" s="304">
        <f t="shared" ca="1" si="191"/>
        <v>-85.351496723973767</v>
      </c>
      <c r="P428" s="310">
        <f t="shared" ca="1" si="192"/>
        <v>23</v>
      </c>
      <c r="Q428" s="304">
        <f t="shared" ca="1" si="193"/>
        <v>0</v>
      </c>
      <c r="R428" s="306">
        <f t="shared" ca="1" si="194"/>
        <v>0</v>
      </c>
      <c r="S428" s="307">
        <f t="shared" ca="1" si="195"/>
        <v>3.0819999999999994</v>
      </c>
      <c r="T428" s="304">
        <f t="shared" ca="1" si="175"/>
        <v>30.234419999999997</v>
      </c>
      <c r="U428" s="311">
        <f t="shared" ca="1" si="176"/>
        <v>0</v>
      </c>
      <c r="V428" s="306">
        <f t="shared" ca="1" si="177"/>
        <v>1.2255678487182091</v>
      </c>
      <c r="W428" s="304">
        <f t="shared" ca="1" si="178"/>
        <v>26.766912672322391</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1.092841462469794</v>
      </c>
      <c r="AH428" s="304">
        <f t="shared" ca="1" si="202"/>
        <v>-8.6848892025046354</v>
      </c>
    </row>
    <row r="429" spans="1:34" x14ac:dyDescent="0.2">
      <c r="A429" s="347">
        <f t="shared" ca="1" si="180"/>
        <v>1E-4</v>
      </c>
      <c r="B429" s="304">
        <f t="shared" ca="1" si="181"/>
        <v>32.104600000000318</v>
      </c>
      <c r="D429" s="306">
        <f t="shared" ca="1" si="182"/>
        <v>-0.70384917449813544</v>
      </c>
      <c r="E429" s="307">
        <f t="shared" ca="1" si="183"/>
        <v>-1.1536514014031543</v>
      </c>
      <c r="F429" s="304">
        <f t="shared" ca="1" si="184"/>
        <v>1.3514123043694579</v>
      </c>
      <c r="G429" s="306">
        <f t="shared" ca="1" si="185"/>
        <v>8.384346012862478</v>
      </c>
      <c r="H429" s="307">
        <f t="shared" ca="1" si="186"/>
        <v>-103.11656952128128</v>
      </c>
      <c r="I429" s="304">
        <f t="shared" ca="1" si="187"/>
        <v>103.45687105214732</v>
      </c>
      <c r="J429" s="306">
        <f t="shared" ca="1" si="188"/>
        <v>715.24824024370969</v>
      </c>
      <c r="K429" s="307">
        <f t="shared" ca="1" si="189"/>
        <v>-4.6447372477312481</v>
      </c>
      <c r="L429" s="304">
        <f t="shared" ca="1" si="174"/>
        <v>715.26332127114131</v>
      </c>
      <c r="M429" s="306">
        <f t="shared" ca="1" si="190"/>
        <v>-1.489665407802671</v>
      </c>
      <c r="N429" s="304">
        <f t="shared" ca="1" si="191"/>
        <v>-85.351540753727704</v>
      </c>
      <c r="P429" s="310">
        <f t="shared" ca="1" si="192"/>
        <v>23</v>
      </c>
      <c r="Q429" s="304">
        <f t="shared" ca="1" si="193"/>
        <v>0</v>
      </c>
      <c r="R429" s="306">
        <f t="shared" ca="1" si="194"/>
        <v>0</v>
      </c>
      <c r="S429" s="307">
        <f t="shared" ca="1" si="195"/>
        <v>3.0819999999999994</v>
      </c>
      <c r="T429" s="304">
        <f t="shared" ca="1" si="175"/>
        <v>30.234419999999997</v>
      </c>
      <c r="U429" s="311">
        <f t="shared" ca="1" si="176"/>
        <v>0</v>
      </c>
      <c r="V429" s="306">
        <f t="shared" ca="1" si="177"/>
        <v>1.2255691124817443</v>
      </c>
      <c r="W429" s="304">
        <f t="shared" ca="1" si="178"/>
        <v>26.766996821379959</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1.0928147696655977</v>
      </c>
      <c r="AH429" s="304">
        <f t="shared" ca="1" si="202"/>
        <v>-8.6849165062694347</v>
      </c>
    </row>
    <row r="430" spans="1:34" x14ac:dyDescent="0.2">
      <c r="A430" s="347">
        <f t="shared" ca="1" si="180"/>
        <v>1E-4</v>
      </c>
      <c r="B430" s="304">
        <f t="shared" ca="1" si="181"/>
        <v>32.104700000000321</v>
      </c>
      <c r="D430" s="306">
        <f t="shared" ca="1" si="182"/>
        <v>-0.70384473512421564</v>
      </c>
      <c r="E430" s="307">
        <f t="shared" ca="1" si="183"/>
        <v>-1.153623646938998</v>
      </c>
      <c r="F430" s="304">
        <f t="shared" ca="1" si="184"/>
        <v>1.3513862993011698</v>
      </c>
      <c r="G430" s="306">
        <f t="shared" ca="1" si="185"/>
        <v>8.3842756283889663</v>
      </c>
      <c r="H430" s="307">
        <f t="shared" ca="1" si="186"/>
        <v>-103.11668488364597</v>
      </c>
      <c r="I430" s="304">
        <f t="shared" ca="1" si="187"/>
        <v>103.45698033098559</v>
      </c>
      <c r="J430" s="306">
        <f t="shared" ca="1" si="188"/>
        <v>715.24824024370969</v>
      </c>
      <c r="K430" s="307">
        <f t="shared" ca="1" si="189"/>
        <v>-4.6550489104514945</v>
      </c>
      <c r="L430" s="304">
        <f t="shared" ca="1" si="174"/>
        <v>715.26338830677071</v>
      </c>
      <c r="M430" s="306">
        <f t="shared" ca="1" si="190"/>
        <v>-1.4896661762587713</v>
      </c>
      <c r="N430" s="304">
        <f t="shared" ca="1" si="191"/>
        <v>-85.351584783018993</v>
      </c>
      <c r="P430" s="310">
        <f t="shared" ca="1" si="192"/>
        <v>23</v>
      </c>
      <c r="Q430" s="304">
        <f t="shared" ca="1" si="193"/>
        <v>0</v>
      </c>
      <c r="R430" s="306">
        <f t="shared" ca="1" si="194"/>
        <v>0</v>
      </c>
      <c r="S430" s="307">
        <f t="shared" ca="1" si="195"/>
        <v>3.0819999999999994</v>
      </c>
      <c r="T430" s="304">
        <f t="shared" ca="1" si="175"/>
        <v>30.234419999999997</v>
      </c>
      <c r="U430" s="311">
        <f t="shared" ca="1" si="176"/>
        <v>0</v>
      </c>
      <c r="V430" s="306">
        <f t="shared" ca="1" si="177"/>
        <v>1.225570376247997</v>
      </c>
      <c r="W430" s="304">
        <f t="shared" ca="1" si="178"/>
        <v>26.767080969292024</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1.0927880772208969</v>
      </c>
      <c r="AH430" s="304">
        <f t="shared" ca="1" si="202"/>
        <v>-8.6849438096625455</v>
      </c>
    </row>
    <row r="431" spans="1:34" x14ac:dyDescent="0.2">
      <c r="A431" s="347">
        <f t="shared" ca="1" si="180"/>
        <v>1E-4</v>
      </c>
      <c r="B431" s="304">
        <f t="shared" ca="1" si="181"/>
        <v>32.104800000000324</v>
      </c>
      <c r="D431" s="306">
        <f t="shared" ca="1" si="182"/>
        <v>-0.70384029574783125</v>
      </c>
      <c r="E431" s="307">
        <f t="shared" ca="1" si="183"/>
        <v>-1.1535958928526906</v>
      </c>
      <c r="F431" s="304">
        <f t="shared" ca="1" si="184"/>
        <v>1.351360294638329</v>
      </c>
      <c r="G431" s="306">
        <f t="shared" ca="1" si="185"/>
        <v>8.3842052443593911</v>
      </c>
      <c r="H431" s="307">
        <f t="shared" ca="1" si="186"/>
        <v>-103.11680024323526</v>
      </c>
      <c r="I431" s="304">
        <f t="shared" ca="1" si="187"/>
        <v>103.45708960715466</v>
      </c>
      <c r="J431" s="306">
        <f t="shared" ca="1" si="188"/>
        <v>715.24824024370969</v>
      </c>
      <c r="K431" s="307">
        <f t="shared" ca="1" si="189"/>
        <v>-4.6653605847078383</v>
      </c>
      <c r="L431" s="304">
        <f t="shared" ca="1" si="174"/>
        <v>715.26345549112796</v>
      </c>
      <c r="M431" s="306">
        <f t="shared" ca="1" si="190"/>
        <v>-1.4896669447067972</v>
      </c>
      <c r="N431" s="304">
        <f t="shared" ca="1" si="191"/>
        <v>-85.351628811847647</v>
      </c>
      <c r="P431" s="310">
        <f t="shared" ca="1" si="192"/>
        <v>23</v>
      </c>
      <c r="Q431" s="304">
        <f t="shared" ca="1" si="193"/>
        <v>0</v>
      </c>
      <c r="R431" s="306">
        <f t="shared" ca="1" si="194"/>
        <v>0</v>
      </c>
      <c r="S431" s="307">
        <f t="shared" ca="1" si="195"/>
        <v>3.0819999999999994</v>
      </c>
      <c r="T431" s="304">
        <f t="shared" ca="1" si="175"/>
        <v>30.234419999999997</v>
      </c>
      <c r="U431" s="311">
        <f t="shared" ca="1" si="176"/>
        <v>0</v>
      </c>
      <c r="V431" s="306">
        <f t="shared" ca="1" si="177"/>
        <v>1.2255716400169672</v>
      </c>
      <c r="W431" s="304">
        <f t="shared" ca="1" si="178"/>
        <v>26.767165116058599</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1.0927613851356792</v>
      </c>
      <c r="AH431" s="304">
        <f t="shared" ca="1" si="202"/>
        <v>-8.6849711126839804</v>
      </c>
    </row>
    <row r="432" spans="1:34" x14ac:dyDescent="0.2">
      <c r="A432" s="347">
        <f t="shared" ca="1" si="180"/>
        <v>1E-4</v>
      </c>
      <c r="B432" s="304">
        <f t="shared" ca="1" si="181"/>
        <v>32.104900000000328</v>
      </c>
      <c r="D432" s="306">
        <f t="shared" ca="1" si="182"/>
        <v>-0.70383585636898249</v>
      </c>
      <c r="E432" s="307">
        <f t="shared" ca="1" si="183"/>
        <v>-1.1535681391442232</v>
      </c>
      <c r="F432" s="304">
        <f t="shared" ca="1" si="184"/>
        <v>1.3513342903809273</v>
      </c>
      <c r="G432" s="306">
        <f t="shared" ca="1" si="185"/>
        <v>8.384134860773754</v>
      </c>
      <c r="H432" s="307">
        <f t="shared" ca="1" si="186"/>
        <v>-103.11691560004917</v>
      </c>
      <c r="I432" s="304">
        <f t="shared" ca="1" si="187"/>
        <v>103.45719888065453</v>
      </c>
      <c r="J432" s="306">
        <f t="shared" ca="1" si="188"/>
        <v>715.24824024370969</v>
      </c>
      <c r="K432" s="307">
        <f t="shared" ca="1" si="189"/>
        <v>-4.6756722705000024</v>
      </c>
      <c r="L432" s="304">
        <f t="shared" ca="1" si="174"/>
        <v>715.26352282421374</v>
      </c>
      <c r="M432" s="306">
        <f t="shared" ca="1" si="190"/>
        <v>-1.4896677131467491</v>
      </c>
      <c r="N432" s="304">
        <f t="shared" ca="1" si="191"/>
        <v>-85.351672840213695</v>
      </c>
      <c r="P432" s="310">
        <f t="shared" ca="1" si="192"/>
        <v>23</v>
      </c>
      <c r="Q432" s="304">
        <f t="shared" ca="1" si="193"/>
        <v>0</v>
      </c>
      <c r="R432" s="306">
        <f t="shared" ca="1" si="194"/>
        <v>0</v>
      </c>
      <c r="S432" s="307">
        <f t="shared" ca="1" si="195"/>
        <v>3.0819999999999994</v>
      </c>
      <c r="T432" s="304">
        <f t="shared" ca="1" si="175"/>
        <v>30.234419999999997</v>
      </c>
      <c r="U432" s="311">
        <f t="shared" ca="1" si="176"/>
        <v>0</v>
      </c>
      <c r="V432" s="306">
        <f t="shared" ca="1" si="177"/>
        <v>1.225572903788654</v>
      </c>
      <c r="W432" s="304">
        <f t="shared" ca="1" si="178"/>
        <v>26.767249261679652</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1.0927346934099358</v>
      </c>
      <c r="AH432" s="304">
        <f t="shared" ca="1" si="202"/>
        <v>-8.6849984153337463</v>
      </c>
    </row>
    <row r="433" spans="1:34" x14ac:dyDescent="0.2">
      <c r="A433" s="347">
        <f t="shared" ca="1" si="180"/>
        <v>1E-4</v>
      </c>
      <c r="B433" s="304">
        <f t="shared" ca="1" si="181"/>
        <v>32.105000000000331</v>
      </c>
      <c r="D433" s="306">
        <f t="shared" ca="1" si="182"/>
        <v>-0.70383141698766594</v>
      </c>
      <c r="E433" s="307">
        <f t="shared" ca="1" si="183"/>
        <v>-1.15354038581361</v>
      </c>
      <c r="F433" s="304">
        <f t="shared" ca="1" si="184"/>
        <v>1.3513082865289763</v>
      </c>
      <c r="G433" s="306">
        <f t="shared" ca="1" si="185"/>
        <v>8.3840644776320552</v>
      </c>
      <c r="H433" s="307">
        <f t="shared" ca="1" si="186"/>
        <v>-103.11703095408775</v>
      </c>
      <c r="I433" s="304">
        <f t="shared" ca="1" si="187"/>
        <v>103.45730815148528</v>
      </c>
      <c r="J433" s="306">
        <f t="shared" ca="1" si="188"/>
        <v>715.24824024370969</v>
      </c>
      <c r="K433" s="307">
        <f t="shared" ca="1" si="189"/>
        <v>-4.6859839678277089</v>
      </c>
      <c r="L433" s="304">
        <f t="shared" ca="1" si="174"/>
        <v>715.2635903060285</v>
      </c>
      <c r="M433" s="306">
        <f t="shared" ca="1" si="190"/>
        <v>-1.4896684815786265</v>
      </c>
      <c r="N433" s="304">
        <f t="shared" ca="1" si="191"/>
        <v>-85.351716868117123</v>
      </c>
      <c r="P433" s="310">
        <f t="shared" ca="1" si="192"/>
        <v>23</v>
      </c>
      <c r="Q433" s="304">
        <f t="shared" ca="1" si="193"/>
        <v>0</v>
      </c>
      <c r="R433" s="306">
        <f t="shared" ca="1" si="194"/>
        <v>0</v>
      </c>
      <c r="S433" s="307">
        <f t="shared" ca="1" si="195"/>
        <v>3.0819999999999994</v>
      </c>
      <c r="T433" s="304">
        <f t="shared" ca="1" si="175"/>
        <v>30.234419999999997</v>
      </c>
      <c r="U433" s="311">
        <f t="shared" ca="1" si="176"/>
        <v>0</v>
      </c>
      <c r="V433" s="306">
        <f t="shared" ca="1" si="177"/>
        <v>1.2255741675630589</v>
      </c>
      <c r="W433" s="304">
        <f t="shared" ca="1" si="178"/>
        <v>26.767333406155263</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1.0927080020436843</v>
      </c>
      <c r="AH433" s="304">
        <f t="shared" ca="1" si="202"/>
        <v>-8.6850257176118291</v>
      </c>
    </row>
    <row r="434" spans="1:34" x14ac:dyDescent="0.2">
      <c r="A434" s="347">
        <f t="shared" ca="1" si="180"/>
        <v>1E-4</v>
      </c>
      <c r="B434" s="304">
        <f t="shared" ca="1" si="181"/>
        <v>32.105100000000334</v>
      </c>
      <c r="D434" s="306">
        <f t="shared" ca="1" si="182"/>
        <v>-0.70382697760388901</v>
      </c>
      <c r="E434" s="307">
        <f t="shared" ca="1" si="183"/>
        <v>-1.1535126328608225</v>
      </c>
      <c r="F434" s="304">
        <f t="shared" ca="1" si="184"/>
        <v>1.3512822830824549</v>
      </c>
      <c r="G434" s="306">
        <f t="shared" ca="1" si="185"/>
        <v>8.3839940949342946</v>
      </c>
      <c r="H434" s="307">
        <f t="shared" ca="1" si="186"/>
        <v>-103.11714630535104</v>
      </c>
      <c r="I434" s="304">
        <f t="shared" ca="1" si="187"/>
        <v>103.45741741964693</v>
      </c>
      <c r="J434" s="306">
        <f t="shared" ca="1" si="188"/>
        <v>715.24824024370969</v>
      </c>
      <c r="K434" s="307">
        <f t="shared" ca="1" si="189"/>
        <v>-4.6962956766906805</v>
      </c>
      <c r="L434" s="304">
        <f t="shared" ca="1" si="174"/>
        <v>715.2636579365726</v>
      </c>
      <c r="M434" s="306">
        <f t="shared" ca="1" si="190"/>
        <v>-1.4896692500024302</v>
      </c>
      <c r="N434" s="304">
        <f t="shared" ca="1" si="191"/>
        <v>-85.351760895557945</v>
      </c>
      <c r="P434" s="310">
        <f t="shared" ca="1" si="192"/>
        <v>23</v>
      </c>
      <c r="Q434" s="304">
        <f t="shared" ca="1" si="193"/>
        <v>0</v>
      </c>
      <c r="R434" s="306">
        <f t="shared" ca="1" si="194"/>
        <v>0</v>
      </c>
      <c r="S434" s="307">
        <f t="shared" ca="1" si="195"/>
        <v>3.0819999999999994</v>
      </c>
      <c r="T434" s="304">
        <f t="shared" ca="1" si="175"/>
        <v>30.234419999999997</v>
      </c>
      <c r="U434" s="311">
        <f t="shared" ca="1" si="176"/>
        <v>0</v>
      </c>
      <c r="V434" s="306">
        <f t="shared" ca="1" si="177"/>
        <v>1.2255754313401805</v>
      </c>
      <c r="W434" s="304">
        <f t="shared" ca="1" si="178"/>
        <v>26.767417549485391</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1.0926813110368929</v>
      </c>
      <c r="AH434" s="304">
        <f t="shared" ca="1" si="202"/>
        <v>-8.6850530195182571</v>
      </c>
    </row>
    <row r="435" spans="1:34" x14ac:dyDescent="0.2">
      <c r="A435" s="347">
        <f t="shared" ca="1" si="180"/>
        <v>1E-4</v>
      </c>
      <c r="B435" s="304">
        <f t="shared" ca="1" si="181"/>
        <v>32.105200000000337</v>
      </c>
      <c r="D435" s="306">
        <f t="shared" ca="1" si="182"/>
        <v>-0.70382253821764662</v>
      </c>
      <c r="E435" s="307">
        <f t="shared" ca="1" si="183"/>
        <v>-1.1534848802858768</v>
      </c>
      <c r="F435" s="304">
        <f t="shared" ca="1" si="184"/>
        <v>1.3512562800413748</v>
      </c>
      <c r="G435" s="306">
        <f t="shared" ca="1" si="185"/>
        <v>8.3839237126804722</v>
      </c>
      <c r="H435" s="307">
        <f t="shared" ca="1" si="186"/>
        <v>-103.11726165383907</v>
      </c>
      <c r="I435" s="304">
        <f t="shared" ca="1" si="187"/>
        <v>103.45752668513951</v>
      </c>
      <c r="J435" s="306">
        <f t="shared" ca="1" si="188"/>
        <v>715.24824024370969</v>
      </c>
      <c r="K435" s="307">
        <f t="shared" ca="1" si="189"/>
        <v>-4.7066073970886402</v>
      </c>
      <c r="L435" s="304">
        <f t="shared" ca="1" si="174"/>
        <v>715.26372571584659</v>
      </c>
      <c r="M435" s="306">
        <f t="shared" ca="1" si="190"/>
        <v>-1.4896700184181597</v>
      </c>
      <c r="N435" s="304">
        <f t="shared" ca="1" si="191"/>
        <v>-85.351804922536161</v>
      </c>
      <c r="P435" s="310">
        <f t="shared" ca="1" si="192"/>
        <v>23</v>
      </c>
      <c r="Q435" s="304">
        <f t="shared" ca="1" si="193"/>
        <v>0</v>
      </c>
      <c r="R435" s="306">
        <f t="shared" ca="1" si="194"/>
        <v>0</v>
      </c>
      <c r="S435" s="307">
        <f t="shared" ca="1" si="195"/>
        <v>3.0819999999999994</v>
      </c>
      <c r="T435" s="304">
        <f t="shared" ca="1" si="175"/>
        <v>30.234419999999997</v>
      </c>
      <c r="U435" s="311">
        <f t="shared" ca="1" si="176"/>
        <v>0</v>
      </c>
      <c r="V435" s="306">
        <f t="shared" ca="1" si="177"/>
        <v>1.2255766951200193</v>
      </c>
      <c r="W435" s="304">
        <f t="shared" ca="1" si="178"/>
        <v>26.767501691670045</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1.0926546203895811</v>
      </c>
      <c r="AH435" s="304">
        <f t="shared" ca="1" si="202"/>
        <v>-8.6850803210530163</v>
      </c>
    </row>
    <row r="436" spans="1:34" x14ac:dyDescent="0.2">
      <c r="A436" s="347">
        <f t="shared" ca="1" si="180"/>
        <v>1E-4</v>
      </c>
      <c r="B436" s="304">
        <f t="shared" ca="1" si="181"/>
        <v>32.105300000000341</v>
      </c>
      <c r="D436" s="306">
        <f t="shared" ca="1" si="182"/>
        <v>-0.70381809882894419</v>
      </c>
      <c r="E436" s="307">
        <f t="shared" ca="1" si="183"/>
        <v>-1.1534571280887658</v>
      </c>
      <c r="F436" s="304">
        <f t="shared" ca="1" si="184"/>
        <v>1.3512302774057325</v>
      </c>
      <c r="G436" s="306">
        <f t="shared" ca="1" si="185"/>
        <v>8.3838533308705898</v>
      </c>
      <c r="H436" s="307">
        <f t="shared" ca="1" si="186"/>
        <v>-103.11737699955188</v>
      </c>
      <c r="I436" s="304">
        <f t="shared" ca="1" si="187"/>
        <v>103.45763594796307</v>
      </c>
      <c r="J436" s="306">
        <f t="shared" ca="1" si="188"/>
        <v>715.24824024370969</v>
      </c>
      <c r="K436" s="307">
        <f t="shared" ca="1" si="189"/>
        <v>-4.7169191290213099</v>
      </c>
      <c r="L436" s="304">
        <f t="shared" ca="1" si="174"/>
        <v>715.26379364385082</v>
      </c>
      <c r="M436" s="306">
        <f t="shared" ca="1" si="190"/>
        <v>-1.4896707868258157</v>
      </c>
      <c r="N436" s="304">
        <f t="shared" ca="1" si="191"/>
        <v>-85.351848949051799</v>
      </c>
      <c r="P436" s="310">
        <f t="shared" ca="1" si="192"/>
        <v>23</v>
      </c>
      <c r="Q436" s="304">
        <f t="shared" ca="1" si="193"/>
        <v>0</v>
      </c>
      <c r="R436" s="306">
        <f t="shared" ca="1" si="194"/>
        <v>0</v>
      </c>
      <c r="S436" s="307">
        <f t="shared" ca="1" si="195"/>
        <v>3.0819999999999994</v>
      </c>
      <c r="T436" s="304">
        <f t="shared" ca="1" si="175"/>
        <v>30.234419999999997</v>
      </c>
      <c r="U436" s="311">
        <f t="shared" ca="1" si="176"/>
        <v>0</v>
      </c>
      <c r="V436" s="306">
        <f t="shared" ca="1" si="177"/>
        <v>1.2255779589025753</v>
      </c>
      <c r="W436" s="304">
        <f t="shared" ca="1" si="178"/>
        <v>26.767585832709258</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1.0926279301017416</v>
      </c>
      <c r="AH436" s="304">
        <f t="shared" ca="1" si="202"/>
        <v>-8.6851076222161101</v>
      </c>
    </row>
    <row r="437" spans="1:34" x14ac:dyDescent="0.2">
      <c r="A437" s="347">
        <f t="shared" ca="1" si="180"/>
        <v>1E-4</v>
      </c>
      <c r="B437" s="304">
        <f t="shared" ca="1" si="181"/>
        <v>32.105400000000344</v>
      </c>
      <c r="D437" s="306">
        <f t="shared" ca="1" si="182"/>
        <v>-0.7038136594377784</v>
      </c>
      <c r="E437" s="307">
        <f t="shared" ca="1" si="183"/>
        <v>-1.1534293762694858</v>
      </c>
      <c r="F437" s="304">
        <f t="shared" ca="1" si="184"/>
        <v>1.3512042751755236</v>
      </c>
      <c r="G437" s="306">
        <f t="shared" ca="1" si="185"/>
        <v>8.3837829495046456</v>
      </c>
      <c r="H437" s="307">
        <f t="shared" ca="1" si="186"/>
        <v>-103.11749234248951</v>
      </c>
      <c r="I437" s="304">
        <f t="shared" ca="1" si="187"/>
        <v>103.45774520811764</v>
      </c>
      <c r="J437" s="306">
        <f t="shared" ca="1" si="188"/>
        <v>715.24824024370969</v>
      </c>
      <c r="K437" s="307">
        <f t="shared" ca="1" si="189"/>
        <v>-4.7272308724884118</v>
      </c>
      <c r="L437" s="304">
        <f t="shared" ca="1" si="174"/>
        <v>715.26386172058574</v>
      </c>
      <c r="M437" s="306">
        <f t="shared" ca="1" si="190"/>
        <v>-1.4896715552253978</v>
      </c>
      <c r="N437" s="304">
        <f t="shared" ca="1" si="191"/>
        <v>-85.351892975104832</v>
      </c>
      <c r="P437" s="310">
        <f t="shared" ca="1" si="192"/>
        <v>23</v>
      </c>
      <c r="Q437" s="304">
        <f t="shared" ca="1" si="193"/>
        <v>0</v>
      </c>
      <c r="R437" s="306">
        <f t="shared" ca="1" si="194"/>
        <v>0</v>
      </c>
      <c r="S437" s="307">
        <f t="shared" ca="1" si="195"/>
        <v>3.0819999999999994</v>
      </c>
      <c r="T437" s="304">
        <f t="shared" ca="1" si="175"/>
        <v>30.234419999999997</v>
      </c>
      <c r="U437" s="311">
        <f t="shared" ca="1" si="176"/>
        <v>0</v>
      </c>
      <c r="V437" s="306">
        <f t="shared" ca="1" si="177"/>
        <v>1.2255792226878486</v>
      </c>
      <c r="W437" s="304">
        <f t="shared" ca="1" si="178"/>
        <v>26.767669972603045</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1.092601240173364</v>
      </c>
      <c r="AH437" s="304">
        <f t="shared" ca="1" si="202"/>
        <v>-8.6851349230075474</v>
      </c>
    </row>
    <row r="438" spans="1:34" x14ac:dyDescent="0.2">
      <c r="A438" s="347">
        <f t="shared" ca="1" si="180"/>
        <v>1E-4</v>
      </c>
      <c r="B438" s="304">
        <f t="shared" ca="1" si="181"/>
        <v>32.105500000000347</v>
      </c>
      <c r="D438" s="306">
        <f t="shared" ca="1" si="182"/>
        <v>-0.70380922004415303</v>
      </c>
      <c r="E438" s="307">
        <f t="shared" ca="1" si="183"/>
        <v>-1.1534016248280246</v>
      </c>
      <c r="F438" s="304">
        <f t="shared" ca="1" si="184"/>
        <v>1.3511782733507396</v>
      </c>
      <c r="G438" s="306">
        <f t="shared" ca="1" si="185"/>
        <v>8.3837125685826415</v>
      </c>
      <c r="H438" s="307">
        <f t="shared" ca="1" si="186"/>
        <v>-103.11760768265199</v>
      </c>
      <c r="I438" s="304">
        <f t="shared" ca="1" si="187"/>
        <v>103.45785446560323</v>
      </c>
      <c r="J438" s="306">
        <f t="shared" ca="1" si="188"/>
        <v>715.24824024370969</v>
      </c>
      <c r="K438" s="307">
        <f t="shared" ca="1" si="189"/>
        <v>-4.7375426274896686</v>
      </c>
      <c r="L438" s="304">
        <f t="shared" ca="1" si="174"/>
        <v>715.26392994605192</v>
      </c>
      <c r="M438" s="306">
        <f t="shared" ca="1" si="190"/>
        <v>-1.4896723236169065</v>
      </c>
      <c r="N438" s="304">
        <f t="shared" ca="1" si="191"/>
        <v>-85.351937000695287</v>
      </c>
      <c r="P438" s="310">
        <f t="shared" ca="1" si="192"/>
        <v>23</v>
      </c>
      <c r="Q438" s="304">
        <f t="shared" ca="1" si="193"/>
        <v>0</v>
      </c>
      <c r="R438" s="306">
        <f t="shared" ca="1" si="194"/>
        <v>0</v>
      </c>
      <c r="S438" s="307">
        <f t="shared" ca="1" si="195"/>
        <v>3.0819999999999994</v>
      </c>
      <c r="T438" s="304">
        <f t="shared" ca="1" si="175"/>
        <v>30.234419999999997</v>
      </c>
      <c r="U438" s="311">
        <f t="shared" ca="1" si="176"/>
        <v>0</v>
      </c>
      <c r="V438" s="306">
        <f t="shared" ca="1" si="177"/>
        <v>1.2255804864758386</v>
      </c>
      <c r="W438" s="304">
        <f t="shared" ca="1" si="178"/>
        <v>26.767754111351373</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1.0925745506044464</v>
      </c>
      <c r="AH438" s="304">
        <f t="shared" ca="1" si="202"/>
        <v>-8.6851622234273353</v>
      </c>
    </row>
    <row r="439" spans="1:34" x14ac:dyDescent="0.2">
      <c r="A439" s="347">
        <f t="shared" ca="1" si="180"/>
        <v>1E-4</v>
      </c>
      <c r="B439" s="304">
        <f t="shared" ca="1" si="181"/>
        <v>32.105600000000351</v>
      </c>
      <c r="D439" s="306">
        <f t="shared" ca="1" si="182"/>
        <v>-0.70380478064806706</v>
      </c>
      <c r="E439" s="307">
        <f t="shared" ca="1" si="183"/>
        <v>-1.1533738737643944</v>
      </c>
      <c r="F439" s="304">
        <f t="shared" ca="1" si="184"/>
        <v>1.3511522719313906</v>
      </c>
      <c r="G439" s="306">
        <f t="shared" ca="1" si="185"/>
        <v>8.3836421881045773</v>
      </c>
      <c r="H439" s="307">
        <f t="shared" ca="1" si="186"/>
        <v>-103.11772302003936</v>
      </c>
      <c r="I439" s="304">
        <f t="shared" ca="1" si="187"/>
        <v>103.45796372041991</v>
      </c>
      <c r="J439" s="306">
        <f t="shared" ca="1" si="188"/>
        <v>715.24824024370969</v>
      </c>
      <c r="K439" s="307">
        <f t="shared" ca="1" si="189"/>
        <v>-4.7478543940248032</v>
      </c>
      <c r="L439" s="304">
        <f t="shared" ca="1" si="174"/>
        <v>715.26399832024981</v>
      </c>
      <c r="M439" s="306">
        <f t="shared" ca="1" si="190"/>
        <v>-1.4896730920003416</v>
      </c>
      <c r="N439" s="304">
        <f t="shared" ca="1" si="191"/>
        <v>-85.351981025823164</v>
      </c>
      <c r="P439" s="310">
        <f t="shared" ca="1" si="192"/>
        <v>23</v>
      </c>
      <c r="Q439" s="304">
        <f t="shared" ca="1" si="193"/>
        <v>0</v>
      </c>
      <c r="R439" s="306">
        <f t="shared" ca="1" si="194"/>
        <v>0</v>
      </c>
      <c r="S439" s="307">
        <f t="shared" ca="1" si="195"/>
        <v>3.0819999999999994</v>
      </c>
      <c r="T439" s="304">
        <f t="shared" ca="1" si="175"/>
        <v>30.234419999999997</v>
      </c>
      <c r="U439" s="311">
        <f t="shared" ca="1" si="176"/>
        <v>0</v>
      </c>
      <c r="V439" s="306">
        <f t="shared" ca="1" si="177"/>
        <v>1.225581750266546</v>
      </c>
      <c r="W439" s="304">
        <f t="shared" ca="1" si="178"/>
        <v>26.767838248954291</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1.0925478613949977</v>
      </c>
      <c r="AH439" s="304">
        <f t="shared" ca="1" si="202"/>
        <v>-8.6851895234754632</v>
      </c>
    </row>
    <row r="440" spans="1:34" x14ac:dyDescent="0.2">
      <c r="A440" s="347">
        <f t="shared" ca="1" si="180"/>
        <v>1E-4</v>
      </c>
      <c r="B440" s="304">
        <f t="shared" ca="1" si="181"/>
        <v>32.105700000000354</v>
      </c>
      <c r="D440" s="306">
        <f t="shared" ca="1" si="182"/>
        <v>-0.70380034124952306</v>
      </c>
      <c r="E440" s="307">
        <f t="shared" ca="1" si="183"/>
        <v>-1.1533461230785829</v>
      </c>
      <c r="F440" s="304">
        <f t="shared" ca="1" si="184"/>
        <v>1.3511262709174678</v>
      </c>
      <c r="G440" s="306">
        <f t="shared" ca="1" si="185"/>
        <v>8.3835718080704531</v>
      </c>
      <c r="H440" s="307">
        <f t="shared" ca="1" si="186"/>
        <v>-103.11783835465167</v>
      </c>
      <c r="I440" s="304">
        <f t="shared" ca="1" si="187"/>
        <v>103.45807297256771</v>
      </c>
      <c r="J440" s="306">
        <f t="shared" ca="1" si="188"/>
        <v>715.24824024370969</v>
      </c>
      <c r="K440" s="307">
        <f t="shared" ca="1" si="189"/>
        <v>-4.7581661720935378</v>
      </c>
      <c r="L440" s="304">
        <f t="shared" ca="1" si="174"/>
        <v>715.26406684317976</v>
      </c>
      <c r="M440" s="306">
        <f t="shared" ca="1" si="190"/>
        <v>-1.4896738603757034</v>
      </c>
      <c r="N440" s="304">
        <f t="shared" ca="1" si="191"/>
        <v>-85.352025050488479</v>
      </c>
      <c r="P440" s="310">
        <f t="shared" ca="1" si="192"/>
        <v>23</v>
      </c>
      <c r="Q440" s="304">
        <f t="shared" ca="1" si="193"/>
        <v>0</v>
      </c>
      <c r="R440" s="306">
        <f t="shared" ca="1" si="194"/>
        <v>0</v>
      </c>
      <c r="S440" s="307">
        <f t="shared" ca="1" si="195"/>
        <v>3.0819999999999994</v>
      </c>
      <c r="T440" s="304">
        <f t="shared" ca="1" si="175"/>
        <v>30.234419999999997</v>
      </c>
      <c r="U440" s="311">
        <f t="shared" ca="1" si="176"/>
        <v>0</v>
      </c>
      <c r="V440" s="306">
        <f t="shared" ca="1" si="177"/>
        <v>1.2255830140599706</v>
      </c>
      <c r="W440" s="304">
        <f t="shared" ca="1" si="178"/>
        <v>26.767922385411808</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1.0925211725450037</v>
      </c>
      <c r="AH440" s="304">
        <f t="shared" ca="1" si="202"/>
        <v>-8.6852168231519453</v>
      </c>
    </row>
    <row r="441" spans="1:34" x14ac:dyDescent="0.2">
      <c r="A441" s="347">
        <f t="shared" ca="1" si="180"/>
        <v>1E-4</v>
      </c>
      <c r="B441" s="304">
        <f t="shared" ca="1" si="181"/>
        <v>32.105800000000357</v>
      </c>
      <c r="D441" s="306">
        <f t="shared" ca="1" si="182"/>
        <v>-0.70379590184852092</v>
      </c>
      <c r="E441" s="307">
        <f t="shared" ca="1" si="183"/>
        <v>-1.1533183727705829</v>
      </c>
      <c r="F441" s="304">
        <f t="shared" ca="1" si="184"/>
        <v>1.351100270308965</v>
      </c>
      <c r="G441" s="306">
        <f t="shared" ca="1" si="185"/>
        <v>8.3835014284802689</v>
      </c>
      <c r="H441" s="307">
        <f t="shared" ca="1" si="186"/>
        <v>-103.11795368648895</v>
      </c>
      <c r="I441" s="304">
        <f t="shared" ca="1" si="187"/>
        <v>103.45818222204664</v>
      </c>
      <c r="J441" s="306">
        <f t="shared" ca="1" si="188"/>
        <v>715.24824024370969</v>
      </c>
      <c r="K441" s="307">
        <f t="shared" ca="1" si="189"/>
        <v>-4.768477961695595</v>
      </c>
      <c r="L441" s="304">
        <f t="shared" ca="1" si="174"/>
        <v>715.26413551484234</v>
      </c>
      <c r="M441" s="306">
        <f t="shared" ca="1" si="190"/>
        <v>-1.4896746287429921</v>
      </c>
      <c r="N441" s="304">
        <f t="shared" ca="1" si="191"/>
        <v>-85.352069074691244</v>
      </c>
      <c r="P441" s="310">
        <f t="shared" ca="1" si="192"/>
        <v>23</v>
      </c>
      <c r="Q441" s="304">
        <f t="shared" ca="1" si="193"/>
        <v>0</v>
      </c>
      <c r="R441" s="306">
        <f t="shared" ca="1" si="194"/>
        <v>0</v>
      </c>
      <c r="S441" s="307">
        <f t="shared" ca="1" si="195"/>
        <v>3.0819999999999994</v>
      </c>
      <c r="T441" s="304">
        <f t="shared" ca="1" si="175"/>
        <v>30.234419999999997</v>
      </c>
      <c r="U441" s="311">
        <f t="shared" ca="1" si="176"/>
        <v>0</v>
      </c>
      <c r="V441" s="306">
        <f t="shared" ca="1" si="177"/>
        <v>1.2255842778561117</v>
      </c>
      <c r="W441" s="304">
        <f t="shared" ca="1" si="178"/>
        <v>26.768006520723905</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1.0924944840544608</v>
      </c>
      <c r="AH441" s="304">
        <f t="shared" ca="1" si="202"/>
        <v>-8.6852441224567851</v>
      </c>
    </row>
    <row r="442" spans="1:34" x14ac:dyDescent="0.2">
      <c r="A442" s="347">
        <f t="shared" ca="1" si="180"/>
        <v>1E-4</v>
      </c>
      <c r="B442" s="304">
        <f t="shared" ca="1" si="181"/>
        <v>32.105900000000361</v>
      </c>
      <c r="D442" s="306">
        <f t="shared" ca="1" si="182"/>
        <v>-0.70379146244505986</v>
      </c>
      <c r="E442" s="307">
        <f t="shared" ca="1" si="183"/>
        <v>-1.1532906228404016</v>
      </c>
      <c r="F442" s="304">
        <f t="shared" ca="1" si="184"/>
        <v>1.3510742701058878</v>
      </c>
      <c r="G442" s="306">
        <f t="shared" ca="1" si="185"/>
        <v>8.3834310493340247</v>
      </c>
      <c r="H442" s="307">
        <f t="shared" ca="1" si="186"/>
        <v>-103.11806901555123</v>
      </c>
      <c r="I442" s="304">
        <f t="shared" ca="1" si="187"/>
        <v>103.45829146885677</v>
      </c>
      <c r="J442" s="306">
        <f t="shared" ca="1" si="188"/>
        <v>715.24824024370969</v>
      </c>
      <c r="K442" s="307">
        <f t="shared" ca="1" si="189"/>
        <v>-4.778789762830697</v>
      </c>
      <c r="L442" s="304">
        <f t="shared" ca="1" si="174"/>
        <v>715.26420433523776</v>
      </c>
      <c r="M442" s="306">
        <f t="shared" ca="1" si="190"/>
        <v>-1.4896753971022074</v>
      </c>
      <c r="N442" s="304">
        <f t="shared" ca="1" si="191"/>
        <v>-85.352113098431431</v>
      </c>
      <c r="P442" s="310">
        <f t="shared" ca="1" si="192"/>
        <v>23</v>
      </c>
      <c r="Q442" s="304">
        <f t="shared" ca="1" si="193"/>
        <v>0</v>
      </c>
      <c r="R442" s="306">
        <f t="shared" ca="1" si="194"/>
        <v>0</v>
      </c>
      <c r="S442" s="307">
        <f t="shared" ca="1" si="195"/>
        <v>3.0819999999999994</v>
      </c>
      <c r="T442" s="304">
        <f t="shared" ca="1" si="175"/>
        <v>30.234419999999997</v>
      </c>
      <c r="U442" s="311">
        <f t="shared" ca="1" si="176"/>
        <v>0</v>
      </c>
      <c r="V442" s="306">
        <f t="shared" ca="1" si="177"/>
        <v>1.2255855416549699</v>
      </c>
      <c r="W442" s="304">
        <f t="shared" ca="1" si="178"/>
        <v>26.768090654890614</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1.0924677959233744</v>
      </c>
      <c r="AH442" s="304">
        <f t="shared" ca="1" si="202"/>
        <v>-8.6852714213899773</v>
      </c>
    </row>
    <row r="443" spans="1:34" x14ac:dyDescent="0.2">
      <c r="A443" s="347">
        <f t="shared" ca="1" si="180"/>
        <v>1E-4</v>
      </c>
      <c r="B443" s="304">
        <f t="shared" ca="1" si="181"/>
        <v>32.106000000000364</v>
      </c>
      <c r="D443" s="306">
        <f t="shared" ca="1" si="182"/>
        <v>-0.70378702303914409</v>
      </c>
      <c r="E443" s="307">
        <f t="shared" ca="1" si="183"/>
        <v>-1.1532628732880319</v>
      </c>
      <c r="F443" s="304">
        <f t="shared" ca="1" si="184"/>
        <v>1.3510482703082329</v>
      </c>
      <c r="G443" s="306">
        <f t="shared" ca="1" si="185"/>
        <v>8.3833606706317205</v>
      </c>
      <c r="H443" s="307">
        <f t="shared" ca="1" si="186"/>
        <v>-103.11818434183856</v>
      </c>
      <c r="I443" s="304">
        <f t="shared" ca="1" si="187"/>
        <v>103.45840071299814</v>
      </c>
      <c r="J443" s="306">
        <f t="shared" ca="1" si="188"/>
        <v>715.24824024370969</v>
      </c>
      <c r="K443" s="307">
        <f t="shared" ca="1" si="189"/>
        <v>-4.7891015754985666</v>
      </c>
      <c r="L443" s="304">
        <f t="shared" ca="1" si="174"/>
        <v>715.26427330436684</v>
      </c>
      <c r="M443" s="306">
        <f t="shared" ca="1" si="190"/>
        <v>-1.4896761654533499</v>
      </c>
      <c r="N443" s="304">
        <f t="shared" ca="1" si="191"/>
        <v>-85.352157121709084</v>
      </c>
      <c r="P443" s="310">
        <f t="shared" ca="1" si="192"/>
        <v>23</v>
      </c>
      <c r="Q443" s="304">
        <f t="shared" ca="1" si="193"/>
        <v>0</v>
      </c>
      <c r="R443" s="306">
        <f t="shared" ca="1" si="194"/>
        <v>0</v>
      </c>
      <c r="S443" s="307">
        <f t="shared" ca="1" si="195"/>
        <v>3.0819999999999994</v>
      </c>
      <c r="T443" s="304">
        <f t="shared" ca="1" si="175"/>
        <v>30.234419999999997</v>
      </c>
      <c r="U443" s="311">
        <f t="shared" ca="1" si="176"/>
        <v>0</v>
      </c>
      <c r="V443" s="306">
        <f t="shared" ca="1" si="177"/>
        <v>1.2255868054565453</v>
      </c>
      <c r="W443" s="304">
        <f t="shared" ca="1" si="178"/>
        <v>26.768174787911963</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1.0924411081517373</v>
      </c>
      <c r="AH443" s="304">
        <f t="shared" ca="1" si="202"/>
        <v>-8.6852987199515308</v>
      </c>
    </row>
    <row r="444" spans="1:34" x14ac:dyDescent="0.2">
      <c r="A444" s="347">
        <f t="shared" ca="1" si="180"/>
        <v>1E-4</v>
      </c>
      <c r="B444" s="304">
        <f t="shared" ca="1" si="181"/>
        <v>32.106100000000367</v>
      </c>
      <c r="D444" s="306">
        <f t="shared" ca="1" si="182"/>
        <v>-0.70378258363077206</v>
      </c>
      <c r="E444" s="307">
        <f t="shared" ca="1" si="183"/>
        <v>-1.1532351241134595</v>
      </c>
      <c r="F444" s="304">
        <f t="shared" ca="1" si="184"/>
        <v>1.3510222709159871</v>
      </c>
      <c r="G444" s="306">
        <f t="shared" ca="1" si="185"/>
        <v>8.3832902923733581</v>
      </c>
      <c r="H444" s="307">
        <f t="shared" ca="1" si="186"/>
        <v>-103.11829966535097</v>
      </c>
      <c r="I444" s="304">
        <f t="shared" ca="1" si="187"/>
        <v>103.45850995447076</v>
      </c>
      <c r="J444" s="306">
        <f t="shared" ca="1" si="188"/>
        <v>715.24824024370969</v>
      </c>
      <c r="K444" s="307">
        <f t="shared" ca="1" si="189"/>
        <v>-4.7994133996989259</v>
      </c>
      <c r="L444" s="304">
        <f t="shared" ca="1" si="174"/>
        <v>715.26434242222967</v>
      </c>
      <c r="M444" s="306">
        <f t="shared" ca="1" si="190"/>
        <v>-1.4896769337964195</v>
      </c>
      <c r="N444" s="304">
        <f t="shared" ca="1" si="191"/>
        <v>-85.352201144524187</v>
      </c>
      <c r="P444" s="310">
        <f t="shared" ca="1" si="192"/>
        <v>23</v>
      </c>
      <c r="Q444" s="304">
        <f t="shared" ca="1" si="193"/>
        <v>0</v>
      </c>
      <c r="R444" s="306">
        <f t="shared" ca="1" si="194"/>
        <v>0</v>
      </c>
      <c r="S444" s="307">
        <f t="shared" ca="1" si="195"/>
        <v>3.0819999999999994</v>
      </c>
      <c r="T444" s="304">
        <f t="shared" ca="1" si="175"/>
        <v>30.234419999999997</v>
      </c>
      <c r="U444" s="311">
        <f t="shared" ca="1" si="176"/>
        <v>0</v>
      </c>
      <c r="V444" s="306">
        <f t="shared" ca="1" si="177"/>
        <v>1.2255880692608376</v>
      </c>
      <c r="W444" s="304">
        <f t="shared" ca="1" si="178"/>
        <v>26.768258919787929</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1.092414420739539</v>
      </c>
      <c r="AH444" s="304">
        <f t="shared" ca="1" si="202"/>
        <v>-8.6853260181414562</v>
      </c>
    </row>
    <row r="445" spans="1:34" x14ac:dyDescent="0.2">
      <c r="A445" s="347">
        <f t="shared" ca="1" si="180"/>
        <v>1E-4</v>
      </c>
      <c r="B445" s="304">
        <f t="shared" ca="1" si="181"/>
        <v>32.106200000000371</v>
      </c>
      <c r="D445" s="306">
        <f t="shared" ca="1" si="182"/>
        <v>-0.70377814421994445</v>
      </c>
      <c r="E445" s="307">
        <f t="shared" ca="1" si="183"/>
        <v>-1.1532073753166951</v>
      </c>
      <c r="F445" s="304">
        <f t="shared" ca="1" si="184"/>
        <v>1.3509962719291604</v>
      </c>
      <c r="G445" s="306">
        <f t="shared" ca="1" si="185"/>
        <v>8.3832199145589357</v>
      </c>
      <c r="H445" s="307">
        <f t="shared" ca="1" si="186"/>
        <v>-103.11841498608851</v>
      </c>
      <c r="I445" s="304">
        <f t="shared" ca="1" si="187"/>
        <v>103.45861919327466</v>
      </c>
      <c r="J445" s="306">
        <f t="shared" ca="1" si="188"/>
        <v>715.24824024370969</v>
      </c>
      <c r="K445" s="307">
        <f t="shared" ca="1" si="189"/>
        <v>-4.8097252354314977</v>
      </c>
      <c r="L445" s="304">
        <f t="shared" ca="1" si="174"/>
        <v>715.26441168882707</v>
      </c>
      <c r="M445" s="306">
        <f t="shared" ca="1" si="190"/>
        <v>-1.4896777021314163</v>
      </c>
      <c r="N445" s="304">
        <f t="shared" ca="1" si="191"/>
        <v>-85.352245166876756</v>
      </c>
      <c r="P445" s="310">
        <f t="shared" ca="1" si="192"/>
        <v>23</v>
      </c>
      <c r="Q445" s="304">
        <f t="shared" ca="1" si="193"/>
        <v>0</v>
      </c>
      <c r="R445" s="306">
        <f t="shared" ca="1" si="194"/>
        <v>0</v>
      </c>
      <c r="S445" s="307">
        <f t="shared" ca="1" si="195"/>
        <v>3.0819999999999994</v>
      </c>
      <c r="T445" s="304">
        <f t="shared" ca="1" si="175"/>
        <v>30.234419999999997</v>
      </c>
      <c r="U445" s="311">
        <f t="shared" ca="1" si="176"/>
        <v>0</v>
      </c>
      <c r="V445" s="306">
        <f t="shared" ca="1" si="177"/>
        <v>1.2255893330678469</v>
      </c>
      <c r="W445" s="304">
        <f t="shared" ca="1" si="178"/>
        <v>26.768343050518535</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1.0923877336867882</v>
      </c>
      <c r="AH445" s="304">
        <f t="shared" ca="1" si="202"/>
        <v>-8.6853533159597447</v>
      </c>
    </row>
    <row r="446" spans="1:34" x14ac:dyDescent="0.2">
      <c r="A446" s="347">
        <f t="shared" ca="1" si="180"/>
        <v>1E-4</v>
      </c>
      <c r="B446" s="304">
        <f t="shared" ca="1" si="181"/>
        <v>32.106300000000374</v>
      </c>
      <c r="D446" s="306">
        <f t="shared" ca="1" si="182"/>
        <v>-0.70377370480666379</v>
      </c>
      <c r="E446" s="307">
        <f t="shared" ca="1" si="183"/>
        <v>-1.1531796268977317</v>
      </c>
      <c r="F446" s="304">
        <f t="shared" ca="1" si="184"/>
        <v>1.350970273347748</v>
      </c>
      <c r="G446" s="306">
        <f t="shared" ca="1" si="185"/>
        <v>8.383149537188455</v>
      </c>
      <c r="H446" s="307">
        <f t="shared" ca="1" si="186"/>
        <v>-103.11853030405121</v>
      </c>
      <c r="I446" s="304">
        <f t="shared" ca="1" si="187"/>
        <v>103.4587284294099</v>
      </c>
      <c r="J446" s="306">
        <f t="shared" ca="1" si="188"/>
        <v>715.24824024370969</v>
      </c>
      <c r="K446" s="307">
        <f t="shared" ca="1" si="189"/>
        <v>-4.8200370826960048</v>
      </c>
      <c r="L446" s="304">
        <f t="shared" ca="1" si="174"/>
        <v>715.26448110415913</v>
      </c>
      <c r="M446" s="306">
        <f t="shared" ca="1" si="190"/>
        <v>-1.4896784704583403</v>
      </c>
      <c r="N446" s="304">
        <f t="shared" ca="1" si="191"/>
        <v>-85.35228918876679</v>
      </c>
      <c r="P446" s="310">
        <f t="shared" ca="1" si="192"/>
        <v>23</v>
      </c>
      <c r="Q446" s="304">
        <f t="shared" ca="1" si="193"/>
        <v>0</v>
      </c>
      <c r="R446" s="306">
        <f t="shared" ca="1" si="194"/>
        <v>0</v>
      </c>
      <c r="S446" s="307">
        <f t="shared" ca="1" si="195"/>
        <v>3.0819999999999994</v>
      </c>
      <c r="T446" s="304">
        <f t="shared" ca="1" si="175"/>
        <v>30.234419999999997</v>
      </c>
      <c r="U446" s="311">
        <f t="shared" ca="1" si="176"/>
        <v>0</v>
      </c>
      <c r="V446" s="306">
        <f t="shared" ca="1" si="177"/>
        <v>1.2255905968775729</v>
      </c>
      <c r="W446" s="304">
        <f t="shared" ca="1" si="178"/>
        <v>26.768427180103789</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1.0923610469934744</v>
      </c>
      <c r="AH446" s="304">
        <f t="shared" ca="1" si="202"/>
        <v>-8.6853806134064051</v>
      </c>
    </row>
    <row r="447" spans="1:34" x14ac:dyDescent="0.2">
      <c r="A447" s="347">
        <f t="shared" ca="1" si="180"/>
        <v>1E-4</v>
      </c>
      <c r="B447" s="304">
        <f t="shared" ca="1" si="181"/>
        <v>32.106400000000377</v>
      </c>
      <c r="D447" s="306">
        <f t="shared" ca="1" si="182"/>
        <v>-0.70376926539092965</v>
      </c>
      <c r="E447" s="307">
        <f t="shared" ca="1" si="183"/>
        <v>-1.153151878856562</v>
      </c>
      <c r="F447" s="304">
        <f t="shared" ca="1" si="184"/>
        <v>1.3509442751717435</v>
      </c>
      <c r="G447" s="306">
        <f t="shared" ca="1" si="185"/>
        <v>8.3830791602619161</v>
      </c>
      <c r="H447" s="307">
        <f t="shared" ca="1" si="186"/>
        <v>-103.11864561923909</v>
      </c>
      <c r="I447" s="304">
        <f t="shared" ca="1" si="187"/>
        <v>103.4588376628765</v>
      </c>
      <c r="J447" s="306">
        <f t="shared" ca="1" si="188"/>
        <v>715.24824024370969</v>
      </c>
      <c r="K447" s="307">
        <f t="shared" ca="1" si="189"/>
        <v>-4.8303489414921694</v>
      </c>
      <c r="L447" s="304">
        <f t="shared" ca="1" si="174"/>
        <v>715.26455066822655</v>
      </c>
      <c r="M447" s="306">
        <f t="shared" ca="1" si="190"/>
        <v>-1.489679238777192</v>
      </c>
      <c r="N447" s="304">
        <f t="shared" ca="1" si="191"/>
        <v>-85.352333210194303</v>
      </c>
      <c r="P447" s="310">
        <f t="shared" ca="1" si="192"/>
        <v>23</v>
      </c>
      <c r="Q447" s="304">
        <f t="shared" ca="1" si="193"/>
        <v>0</v>
      </c>
      <c r="R447" s="306">
        <f t="shared" ca="1" si="194"/>
        <v>0</v>
      </c>
      <c r="S447" s="307">
        <f t="shared" ca="1" si="195"/>
        <v>3.0819999999999994</v>
      </c>
      <c r="T447" s="304">
        <f t="shared" ca="1" si="175"/>
        <v>30.234419999999997</v>
      </c>
      <c r="U447" s="311">
        <f t="shared" ca="1" si="176"/>
        <v>0</v>
      </c>
      <c r="V447" s="306">
        <f t="shared" ca="1" si="177"/>
        <v>1.225591860690016</v>
      </c>
      <c r="W447" s="304">
        <f t="shared" ca="1" si="178"/>
        <v>26.768511308543701</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1.0923343606595992</v>
      </c>
      <c r="AH447" s="304">
        <f t="shared" ca="1" si="202"/>
        <v>-8.6854079104814392</v>
      </c>
    </row>
    <row r="448" spans="1:34" x14ac:dyDescent="0.2">
      <c r="A448" s="347">
        <f t="shared" ca="1" si="180"/>
        <v>1E-4</v>
      </c>
      <c r="B448" s="304">
        <f t="shared" ca="1" si="181"/>
        <v>32.106500000000381</v>
      </c>
      <c r="D448" s="306">
        <f t="shared" ca="1" si="182"/>
        <v>-0.70376482597274181</v>
      </c>
      <c r="E448" s="307">
        <f t="shared" ca="1" si="183"/>
        <v>-1.1531241311931897</v>
      </c>
      <c r="F448" s="304">
        <f t="shared" ca="1" si="184"/>
        <v>1.3509182774011506</v>
      </c>
      <c r="G448" s="306">
        <f t="shared" ca="1" si="185"/>
        <v>8.383008783779319</v>
      </c>
      <c r="H448" s="307">
        <f t="shared" ca="1" si="186"/>
        <v>-103.1187609316522</v>
      </c>
      <c r="I448" s="304">
        <f t="shared" ca="1" si="187"/>
        <v>103.45894689367451</v>
      </c>
      <c r="J448" s="306">
        <f t="shared" ca="1" si="188"/>
        <v>715.24824024370969</v>
      </c>
      <c r="K448" s="307">
        <f t="shared" ca="1" si="189"/>
        <v>-4.8406608118197143</v>
      </c>
      <c r="L448" s="304">
        <f t="shared" ca="1" si="174"/>
        <v>715.26462038102966</v>
      </c>
      <c r="M448" s="306">
        <f t="shared" ca="1" si="190"/>
        <v>-1.489680007087971</v>
      </c>
      <c r="N448" s="304">
        <f t="shared" ca="1" si="191"/>
        <v>-85.352377231159295</v>
      </c>
      <c r="P448" s="310">
        <f t="shared" ca="1" si="192"/>
        <v>23</v>
      </c>
      <c r="Q448" s="304">
        <f t="shared" ca="1" si="193"/>
        <v>0</v>
      </c>
      <c r="R448" s="306">
        <f t="shared" ca="1" si="194"/>
        <v>0</v>
      </c>
      <c r="S448" s="307">
        <f t="shared" ca="1" si="195"/>
        <v>3.0819999999999994</v>
      </c>
      <c r="T448" s="304">
        <f t="shared" ca="1" si="175"/>
        <v>30.234419999999997</v>
      </c>
      <c r="U448" s="311">
        <f t="shared" ca="1" si="176"/>
        <v>0</v>
      </c>
      <c r="V448" s="306">
        <f t="shared" ca="1" si="177"/>
        <v>1.2255931245051757</v>
      </c>
      <c r="W448" s="304">
        <f t="shared" ca="1" si="178"/>
        <v>26.768595435838282</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1.092307674685161</v>
      </c>
      <c r="AH448" s="304">
        <f t="shared" ca="1" si="202"/>
        <v>-8.6854352071848488</v>
      </c>
    </row>
    <row r="449" spans="1:34" x14ac:dyDescent="0.2">
      <c r="A449" s="347">
        <f t="shared" ca="1" si="180"/>
        <v>1E-4</v>
      </c>
      <c r="B449" s="304">
        <f t="shared" ca="1" si="181"/>
        <v>32.106600000000384</v>
      </c>
      <c r="D449" s="306">
        <f t="shared" ca="1" si="182"/>
        <v>-0.70376038655210438</v>
      </c>
      <c r="E449" s="307">
        <f t="shared" ca="1" si="183"/>
        <v>-1.1530963839076058</v>
      </c>
      <c r="F449" s="304">
        <f t="shared" ca="1" si="184"/>
        <v>1.3508922800359635</v>
      </c>
      <c r="G449" s="306">
        <f t="shared" ca="1" si="185"/>
        <v>8.3829384077406637</v>
      </c>
      <c r="H449" s="307">
        <f t="shared" ca="1" si="186"/>
        <v>-103.11887624129059</v>
      </c>
      <c r="I449" s="304">
        <f t="shared" ca="1" si="187"/>
        <v>103.45905612180395</v>
      </c>
      <c r="J449" s="306">
        <f t="shared" ca="1" si="188"/>
        <v>715.24824024370969</v>
      </c>
      <c r="K449" s="307">
        <f t="shared" ca="1" si="189"/>
        <v>-4.8509726936783615</v>
      </c>
      <c r="L449" s="304">
        <f t="shared" ca="1" si="174"/>
        <v>715.26469024256915</v>
      </c>
      <c r="M449" s="306">
        <f t="shared" ca="1" si="190"/>
        <v>-1.4896807753906778</v>
      </c>
      <c r="N449" s="304">
        <f t="shared" ca="1" si="191"/>
        <v>-85.352421251661781</v>
      </c>
      <c r="P449" s="310">
        <f t="shared" ca="1" si="192"/>
        <v>23</v>
      </c>
      <c r="Q449" s="304">
        <f t="shared" ca="1" si="193"/>
        <v>0</v>
      </c>
      <c r="R449" s="306">
        <f t="shared" ca="1" si="194"/>
        <v>0</v>
      </c>
      <c r="S449" s="307">
        <f t="shared" ca="1" si="195"/>
        <v>3.0819999999999994</v>
      </c>
      <c r="T449" s="304">
        <f t="shared" ca="1" si="175"/>
        <v>30.234419999999997</v>
      </c>
      <c r="U449" s="311">
        <f t="shared" ca="1" si="176"/>
        <v>0</v>
      </c>
      <c r="V449" s="306">
        <f t="shared" ca="1" si="177"/>
        <v>1.225594388323052</v>
      </c>
      <c r="W449" s="304">
        <f t="shared" ca="1" si="178"/>
        <v>26.768679561987533</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1.092280989070149</v>
      </c>
      <c r="AH449" s="304">
        <f t="shared" ca="1" si="202"/>
        <v>-8.6854625035166411</v>
      </c>
    </row>
    <row r="450" spans="1:34" x14ac:dyDescent="0.2">
      <c r="A450" s="347">
        <f t="shared" ca="1" si="180"/>
        <v>1E-4</v>
      </c>
      <c r="B450" s="304">
        <f t="shared" ca="1" si="181"/>
        <v>32.106700000000387</v>
      </c>
      <c r="D450" s="306">
        <f t="shared" ca="1" si="182"/>
        <v>-0.70375594712901468</v>
      </c>
      <c r="E450" s="307">
        <f t="shared" ca="1" si="183"/>
        <v>-1.1530686369998122</v>
      </c>
      <c r="F450" s="304">
        <f t="shared" ca="1" si="184"/>
        <v>1.3508662830761826</v>
      </c>
      <c r="G450" s="306">
        <f t="shared" ca="1" si="185"/>
        <v>8.3828680321459501</v>
      </c>
      <c r="H450" s="307">
        <f t="shared" ca="1" si="186"/>
        <v>-103.1189915481543</v>
      </c>
      <c r="I450" s="304">
        <f t="shared" ca="1" si="187"/>
        <v>103.45916534726486</v>
      </c>
      <c r="J450" s="306">
        <f t="shared" ca="1" si="188"/>
        <v>715.24824024370969</v>
      </c>
      <c r="K450" s="307">
        <f t="shared" ca="1" si="189"/>
        <v>-4.8612845870678338</v>
      </c>
      <c r="L450" s="304">
        <f t="shared" ca="1" si="174"/>
        <v>715.26476025284501</v>
      </c>
      <c r="M450" s="306">
        <f t="shared" ca="1" si="190"/>
        <v>-1.4896815436853124</v>
      </c>
      <c r="N450" s="304">
        <f t="shared" ca="1" si="191"/>
        <v>-85.352465271701774</v>
      </c>
      <c r="P450" s="310">
        <f t="shared" ca="1" si="192"/>
        <v>23</v>
      </c>
      <c r="Q450" s="304">
        <f t="shared" ca="1" si="193"/>
        <v>0</v>
      </c>
      <c r="R450" s="306">
        <f t="shared" ca="1" si="194"/>
        <v>0</v>
      </c>
      <c r="S450" s="307">
        <f t="shared" ca="1" si="195"/>
        <v>3.0819999999999994</v>
      </c>
      <c r="T450" s="304">
        <f t="shared" ca="1" si="175"/>
        <v>30.234419999999997</v>
      </c>
      <c r="U450" s="311">
        <f t="shared" ca="1" si="176"/>
        <v>0</v>
      </c>
      <c r="V450" s="306">
        <f t="shared" ca="1" si="177"/>
        <v>1.2255956521436451</v>
      </c>
      <c r="W450" s="304">
        <f t="shared" ca="1" si="178"/>
        <v>26.768763686991466</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1.0922543038145704</v>
      </c>
      <c r="AH450" s="304">
        <f t="shared" ca="1" si="202"/>
        <v>-8.6854897994768123</v>
      </c>
    </row>
    <row r="451" spans="1:34" x14ac:dyDescent="0.2">
      <c r="A451" s="347">
        <f t="shared" ca="1" si="180"/>
        <v>1E-4</v>
      </c>
      <c r="B451" s="304">
        <f t="shared" ca="1" si="181"/>
        <v>32.106800000000391</v>
      </c>
      <c r="D451" s="306">
        <f t="shared" ca="1" si="182"/>
        <v>-0.70375150770347472</v>
      </c>
      <c r="E451" s="307">
        <f t="shared" ca="1" si="183"/>
        <v>-1.1530408904698035</v>
      </c>
      <c r="F451" s="304">
        <f t="shared" ca="1" si="184"/>
        <v>1.3508402865218045</v>
      </c>
      <c r="G451" s="306">
        <f t="shared" ca="1" si="185"/>
        <v>8.3827976569951801</v>
      </c>
      <c r="H451" s="307">
        <f t="shared" ca="1" si="186"/>
        <v>-103.11910685224335</v>
      </c>
      <c r="I451" s="304">
        <f t="shared" ca="1" si="187"/>
        <v>103.45927457005729</v>
      </c>
      <c r="J451" s="306">
        <f t="shared" ca="1" si="188"/>
        <v>715.24824024370969</v>
      </c>
      <c r="K451" s="307">
        <f t="shared" ca="1" si="189"/>
        <v>-4.8715964919878534</v>
      </c>
      <c r="L451" s="304">
        <f t="shared" ca="1" si="174"/>
        <v>715.26483041185816</v>
      </c>
      <c r="M451" s="306">
        <f t="shared" ca="1" si="190"/>
        <v>-1.489682311971875</v>
      </c>
      <c r="N451" s="304">
        <f t="shared" ca="1" si="191"/>
        <v>-85.352509291279262</v>
      </c>
      <c r="P451" s="310">
        <f t="shared" ca="1" si="192"/>
        <v>23</v>
      </c>
      <c r="Q451" s="304">
        <f t="shared" ca="1" si="193"/>
        <v>0</v>
      </c>
      <c r="R451" s="306">
        <f t="shared" ca="1" si="194"/>
        <v>0</v>
      </c>
      <c r="S451" s="307">
        <f t="shared" ca="1" si="195"/>
        <v>3.0819999999999994</v>
      </c>
      <c r="T451" s="304">
        <f t="shared" ca="1" si="175"/>
        <v>30.234419999999997</v>
      </c>
      <c r="U451" s="311">
        <f t="shared" ca="1" si="176"/>
        <v>0</v>
      </c>
      <c r="V451" s="306">
        <f t="shared" ca="1" si="177"/>
        <v>1.2255969159669551</v>
      </c>
      <c r="W451" s="304">
        <f t="shared" ca="1" si="178"/>
        <v>26.768847810850115</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1.0922276189184181</v>
      </c>
      <c r="AH451" s="304">
        <f t="shared" ca="1" si="202"/>
        <v>-8.6855170950653697</v>
      </c>
    </row>
    <row r="452" spans="1:34" x14ac:dyDescent="0.2">
      <c r="A452" s="347">
        <f t="shared" ca="1" si="180"/>
        <v>1E-4</v>
      </c>
      <c r="B452" s="304">
        <f t="shared" ca="1" si="181"/>
        <v>32.106900000000394</v>
      </c>
      <c r="D452" s="306">
        <f t="shared" ca="1" si="182"/>
        <v>-0.70374706827548505</v>
      </c>
      <c r="E452" s="307">
        <f t="shared" ca="1" si="183"/>
        <v>-1.1530131443175691</v>
      </c>
      <c r="F452" s="304">
        <f t="shared" ca="1" si="184"/>
        <v>1.3508142903728209</v>
      </c>
      <c r="G452" s="306">
        <f t="shared" ca="1" si="185"/>
        <v>8.3827272822883518</v>
      </c>
      <c r="H452" s="307">
        <f t="shared" ca="1" si="186"/>
        <v>-103.11922215355779</v>
      </c>
      <c r="I452" s="304">
        <f t="shared" ca="1" si="187"/>
        <v>103.45938379018128</v>
      </c>
      <c r="J452" s="306">
        <f t="shared" ca="1" si="188"/>
        <v>715.24824024370969</v>
      </c>
      <c r="K452" s="307">
        <f t="shared" ca="1" si="189"/>
        <v>-4.881908408438143</v>
      </c>
      <c r="L452" s="304">
        <f t="shared" ref="L452:L515" ca="1" si="203">SQRT(pos_x^2+pos_z^2)</f>
        <v>715.26490071960882</v>
      </c>
      <c r="M452" s="306">
        <f t="shared" ca="1" si="190"/>
        <v>-1.4896830802503653</v>
      </c>
      <c r="N452" s="304">
        <f t="shared" ca="1" si="191"/>
        <v>-85.352553310394256</v>
      </c>
      <c r="P452" s="310">
        <f t="shared" ca="1" si="192"/>
        <v>23</v>
      </c>
      <c r="Q452" s="304">
        <f t="shared" ca="1" si="193"/>
        <v>0</v>
      </c>
      <c r="R452" s="306">
        <f t="shared" ca="1" si="194"/>
        <v>0</v>
      </c>
      <c r="S452" s="307">
        <f t="shared" ca="1" si="195"/>
        <v>3.0819999999999994</v>
      </c>
      <c r="T452" s="304">
        <f t="shared" ref="T452:T515" ca="1" si="204">m*g</f>
        <v>30.234419999999997</v>
      </c>
      <c r="U452" s="311">
        <f t="shared" ref="U452:U515" ca="1" si="205">IF(pos_xz&lt;L_rampe,Poids*COS(Beta),0)</f>
        <v>0</v>
      </c>
      <c r="V452" s="306">
        <f t="shared" ref="V452:V515" ca="1" si="206">Rho_moyen*(20000-Alt_rampe-pos_z)/(20000+Alt_rampe+pos_z)</f>
        <v>1.2255981797929818</v>
      </c>
      <c r="W452" s="304">
        <f t="shared" ref="W452:W515" ca="1" si="207">1/2*Rho*Sref*Cx*vit_xz^2</f>
        <v>26.768931933563476</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1.0922009343816796</v>
      </c>
      <c r="AH452" s="304">
        <f t="shared" ca="1" si="202"/>
        <v>-8.6855443902823239</v>
      </c>
    </row>
    <row r="453" spans="1:34" x14ac:dyDescent="0.2">
      <c r="A453" s="347">
        <f t="shared" ref="A453:A516" ca="1" si="209">IF(B452+0.01&lt;=T_ini+ROUNDUP(Temps_fin_propu,0), 0.01, IF(K452&gt;0, 0.1, 0.0001))</f>
        <v>1E-4</v>
      </c>
      <c r="B453" s="304">
        <f t="shared" ref="B453:B516" ca="1" si="210">B452+pas</f>
        <v>32.107000000000397</v>
      </c>
      <c r="D453" s="306">
        <f t="shared" ref="D453:D516" ca="1" si="211">IF(AND(L452&lt;L_rampe,Poussee&lt;Poids*SIN(M452)),0,(-W452+Poussee)/m*COS(M452)-U452/m*SIN(M452))</f>
        <v>-0.7037426288450489</v>
      </c>
      <c r="E453" s="307">
        <f t="shared" ref="E453:E516" ca="1" si="212">IF(AND(L452&lt;L_rampe,Poussee&lt;Poids*SIN(M452)),0,(-W452+Poussee)/m*SIN(M452)+U452/m*COS(M452)-Poids/m)</f>
        <v>-1.1529853985431107</v>
      </c>
      <c r="F453" s="304">
        <f t="shared" ref="F453:F516" ca="1" si="213">SQRT(acc_x^2+acc_z^2)</f>
        <v>1.3507882946292347</v>
      </c>
      <c r="G453" s="306">
        <f t="shared" ref="G453:G516" ca="1" si="214">G452+acc_x*pas</f>
        <v>8.3826569080254671</v>
      </c>
      <c r="H453" s="307">
        <f t="shared" ref="H453:H516" ca="1" si="215">H452+acc_z*pas</f>
        <v>-103.11933745209764</v>
      </c>
      <c r="I453" s="304">
        <f t="shared" ref="I453:I516" ca="1" si="216">SQRT(vit_x^2+vit_z^2)</f>
        <v>103.45949300763684</v>
      </c>
      <c r="J453" s="306">
        <f t="shared" ref="J453:J516" ca="1" si="217">J452+0.5*(vit_x+G452)*pas*(K452&gt;=0)</f>
        <v>715.24824024370969</v>
      </c>
      <c r="K453" s="307">
        <f t="shared" ref="K453:K516" ca="1" si="218">K452+0.5*(vit_z+H452)*pas</f>
        <v>-4.8922203364184256</v>
      </c>
      <c r="L453" s="304">
        <f t="shared" ca="1" si="203"/>
        <v>715.26497117609745</v>
      </c>
      <c r="M453" s="306">
        <f t="shared" ref="M453:M516" ca="1" si="219">IF(AND(L452&gt;L_rampe,G453&gt;0),ATAN2(G453,H453),$M$4)</f>
        <v>-1.4896838485207839</v>
      </c>
      <c r="N453" s="304">
        <f t="shared" ref="N453:N516" ca="1" si="220">DEGREES(Beta)</f>
        <v>-85.352597329046759</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3.0819999999999994</v>
      </c>
      <c r="T453" s="304">
        <f t="shared" ca="1" si="204"/>
        <v>30.234419999999997</v>
      </c>
      <c r="U453" s="311">
        <f t="shared" ca="1" si="205"/>
        <v>0</v>
      </c>
      <c r="V453" s="306">
        <f t="shared" ca="1" si="206"/>
        <v>1.2255994436217255</v>
      </c>
      <c r="W453" s="304">
        <f t="shared" ca="1" si="207"/>
        <v>26.769016055131559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1.0921742502043639</v>
      </c>
      <c r="AH453" s="304">
        <f t="shared" ref="AH453:AH516" ca="1" si="231">IF(AND(L452&lt;L_rampe,Poussee&lt;Poids*SIN(M452)), g*SIN(M452), (-W452+Poussee)/m)</f>
        <v>-8.6855716851276714</v>
      </c>
    </row>
    <row r="454" spans="1:34" x14ac:dyDescent="0.2">
      <c r="A454" s="347">
        <f t="shared" ca="1" si="209"/>
        <v>1E-4</v>
      </c>
      <c r="B454" s="304">
        <f t="shared" ca="1" si="210"/>
        <v>32.107100000000401</v>
      </c>
      <c r="D454" s="306">
        <f t="shared" ca="1" si="211"/>
        <v>-0.70373818941216404</v>
      </c>
      <c r="E454" s="307">
        <f t="shared" ca="1" si="212"/>
        <v>-1.1529576531464265</v>
      </c>
      <c r="F454" s="304">
        <f t="shared" ca="1" si="213"/>
        <v>1.3507622992910435</v>
      </c>
      <c r="G454" s="306">
        <f t="shared" ca="1" si="214"/>
        <v>8.382586534206526</v>
      </c>
      <c r="H454" s="307">
        <f t="shared" ca="1" si="215"/>
        <v>-103.11945274786295</v>
      </c>
      <c r="I454" s="304">
        <f t="shared" ca="1" si="216"/>
        <v>103.459602222424</v>
      </c>
      <c r="J454" s="306">
        <f t="shared" ca="1" si="217"/>
        <v>715.24824024370969</v>
      </c>
      <c r="K454" s="307">
        <f t="shared" ca="1" si="218"/>
        <v>-4.902532275928424</v>
      </c>
      <c r="L454" s="304">
        <f t="shared" ca="1" si="203"/>
        <v>715.26504178132461</v>
      </c>
      <c r="M454" s="306">
        <f t="shared" ca="1" si="219"/>
        <v>-1.4896846167831308</v>
      </c>
      <c r="N454" s="304">
        <f t="shared" ca="1" si="220"/>
        <v>-85.352641347236798</v>
      </c>
      <c r="P454" s="310">
        <f t="shared" ca="1" si="221"/>
        <v>23</v>
      </c>
      <c r="Q454" s="304">
        <f t="shared" ca="1" si="222"/>
        <v>0</v>
      </c>
      <c r="R454" s="306">
        <f t="shared" ca="1" si="223"/>
        <v>0</v>
      </c>
      <c r="S454" s="307">
        <f t="shared" ca="1" si="224"/>
        <v>3.0819999999999994</v>
      </c>
      <c r="T454" s="304">
        <f t="shared" ca="1" si="204"/>
        <v>30.234419999999997</v>
      </c>
      <c r="U454" s="311">
        <f t="shared" ca="1" si="205"/>
        <v>0</v>
      </c>
      <c r="V454" s="306">
        <f t="shared" ca="1" si="206"/>
        <v>1.2256007074531854</v>
      </c>
      <c r="W454" s="304">
        <f t="shared" ca="1" si="207"/>
        <v>26.769100175554343</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1.0921475663864619</v>
      </c>
      <c r="AH454" s="304">
        <f t="shared" ca="1" si="231"/>
        <v>-8.6855989796014157</v>
      </c>
    </row>
    <row r="455" spans="1:34" x14ac:dyDescent="0.2">
      <c r="A455" s="347">
        <f t="shared" ca="1" si="209"/>
        <v>1E-4</v>
      </c>
      <c r="B455" s="304">
        <f t="shared" ca="1" si="210"/>
        <v>32.107200000000404</v>
      </c>
      <c r="D455" s="306">
        <f t="shared" ca="1" si="211"/>
        <v>-0.70373374997683191</v>
      </c>
      <c r="E455" s="307">
        <f t="shared" ca="1" si="212"/>
        <v>-1.1529299081275202</v>
      </c>
      <c r="F455" s="304">
        <f t="shared" ca="1" si="213"/>
        <v>1.3507363043582512</v>
      </c>
      <c r="G455" s="306">
        <f t="shared" ca="1" si="214"/>
        <v>8.3825161608315284</v>
      </c>
      <c r="H455" s="307">
        <f t="shared" ca="1" si="215"/>
        <v>-103.11956804085376</v>
      </c>
      <c r="I455" s="304">
        <f t="shared" ca="1" si="216"/>
        <v>103.45971143454283</v>
      </c>
      <c r="J455" s="306">
        <f t="shared" ca="1" si="217"/>
        <v>715.24824024370969</v>
      </c>
      <c r="K455" s="307">
        <f t="shared" ca="1" si="218"/>
        <v>-4.9128442269678603</v>
      </c>
      <c r="L455" s="304">
        <f t="shared" ca="1" si="203"/>
        <v>715.26511253529054</v>
      </c>
      <c r="M455" s="306">
        <f t="shared" ca="1" si="219"/>
        <v>-1.4896853850374059</v>
      </c>
      <c r="N455" s="304">
        <f t="shared" ca="1" si="220"/>
        <v>-85.352685364964358</v>
      </c>
      <c r="P455" s="310">
        <f t="shared" ca="1" si="221"/>
        <v>23</v>
      </c>
      <c r="Q455" s="304">
        <f t="shared" ca="1" si="222"/>
        <v>0</v>
      </c>
      <c r="R455" s="306">
        <f t="shared" ca="1" si="223"/>
        <v>0</v>
      </c>
      <c r="S455" s="307">
        <f t="shared" ca="1" si="224"/>
        <v>3.0819999999999994</v>
      </c>
      <c r="T455" s="304">
        <f t="shared" ca="1" si="204"/>
        <v>30.234419999999997</v>
      </c>
      <c r="U455" s="311">
        <f t="shared" ca="1" si="205"/>
        <v>0</v>
      </c>
      <c r="V455" s="306">
        <f t="shared" ca="1" si="206"/>
        <v>1.225601971287362</v>
      </c>
      <c r="W455" s="304">
        <f t="shared" ca="1" si="207"/>
        <v>26.769184294831877</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1.0921208829279809</v>
      </c>
      <c r="AH455" s="304">
        <f t="shared" ca="1" si="231"/>
        <v>-8.6856262737035514</v>
      </c>
    </row>
    <row r="456" spans="1:34" x14ac:dyDescent="0.2">
      <c r="A456" s="347">
        <f t="shared" ca="1" si="209"/>
        <v>1E-4</v>
      </c>
      <c r="B456" s="304">
        <f t="shared" ca="1" si="210"/>
        <v>32.107300000000407</v>
      </c>
      <c r="D456" s="306">
        <f t="shared" ca="1" si="211"/>
        <v>-0.70372931053905485</v>
      </c>
      <c r="E456" s="307">
        <f t="shared" ca="1" si="212"/>
        <v>-1.1529021634863792</v>
      </c>
      <c r="F456" s="304">
        <f t="shared" ca="1" si="213"/>
        <v>1.3507103098308486</v>
      </c>
      <c r="G456" s="306">
        <f t="shared" ca="1" si="214"/>
        <v>8.3824457879004743</v>
      </c>
      <c r="H456" s="307">
        <f t="shared" ca="1" si="215"/>
        <v>-103.11968333107011</v>
      </c>
      <c r="I456" s="304">
        <f t="shared" ca="1" si="216"/>
        <v>103.45982064399334</v>
      </c>
      <c r="J456" s="306">
        <f t="shared" ca="1" si="217"/>
        <v>715.24824024370969</v>
      </c>
      <c r="K456" s="307">
        <f t="shared" ca="1" si="218"/>
        <v>-4.9231561895364564</v>
      </c>
      <c r="L456" s="304">
        <f t="shared" ca="1" si="203"/>
        <v>715.26518343799592</v>
      </c>
      <c r="M456" s="306">
        <f t="shared" ca="1" si="219"/>
        <v>-1.4896861532836096</v>
      </c>
      <c r="N456" s="304">
        <f t="shared" ca="1" si="220"/>
        <v>-85.352729382229455</v>
      </c>
      <c r="P456" s="310">
        <f t="shared" ca="1" si="221"/>
        <v>23</v>
      </c>
      <c r="Q456" s="304">
        <f t="shared" ca="1" si="222"/>
        <v>0</v>
      </c>
      <c r="R456" s="306">
        <f t="shared" ca="1" si="223"/>
        <v>0</v>
      </c>
      <c r="S456" s="307">
        <f t="shared" ca="1" si="224"/>
        <v>3.0819999999999994</v>
      </c>
      <c r="T456" s="304">
        <f t="shared" ca="1" si="204"/>
        <v>30.234419999999997</v>
      </c>
      <c r="U456" s="311">
        <f t="shared" ca="1" si="205"/>
        <v>0</v>
      </c>
      <c r="V456" s="306">
        <f t="shared" ca="1" si="206"/>
        <v>1.2256032351242552</v>
      </c>
      <c r="W456" s="304">
        <f t="shared" ca="1" si="207"/>
        <v>26.769268412964159</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1.0920941998289067</v>
      </c>
      <c r="AH456" s="304">
        <f t="shared" ca="1" si="231"/>
        <v>-8.6856535674340947</v>
      </c>
    </row>
    <row r="457" spans="1:34" x14ac:dyDescent="0.2">
      <c r="A457" s="347">
        <f t="shared" ca="1" si="209"/>
        <v>1E-4</v>
      </c>
      <c r="B457" s="304">
        <f t="shared" ca="1" si="210"/>
        <v>32.107400000000411</v>
      </c>
      <c r="D457" s="306">
        <f t="shared" ca="1" si="211"/>
        <v>-0.70372487109883097</v>
      </c>
      <c r="E457" s="307">
        <f t="shared" ca="1" si="212"/>
        <v>-1.1528744192229983</v>
      </c>
      <c r="F457" s="304">
        <f t="shared" ca="1" si="213"/>
        <v>1.3506843157088304</v>
      </c>
      <c r="G457" s="306">
        <f t="shared" ca="1" si="214"/>
        <v>8.3823754154133638</v>
      </c>
      <c r="H457" s="307">
        <f t="shared" ca="1" si="215"/>
        <v>-103.11979861851204</v>
      </c>
      <c r="I457" s="304">
        <f t="shared" ca="1" si="216"/>
        <v>103.45992985077558</v>
      </c>
      <c r="J457" s="306">
        <f t="shared" ca="1" si="217"/>
        <v>715.24824024370969</v>
      </c>
      <c r="K457" s="307">
        <f t="shared" ca="1" si="218"/>
        <v>-4.9334681636339353</v>
      </c>
      <c r="L457" s="304">
        <f t="shared" ca="1" si="203"/>
        <v>715.26525448944119</v>
      </c>
      <c r="M457" s="306">
        <f t="shared" ca="1" si="219"/>
        <v>-1.4896869215217419</v>
      </c>
      <c r="N457" s="304">
        <f t="shared" ca="1" si="220"/>
        <v>-85.352773399032088</v>
      </c>
      <c r="P457" s="310">
        <f t="shared" ca="1" si="221"/>
        <v>23</v>
      </c>
      <c r="Q457" s="304">
        <f t="shared" ca="1" si="222"/>
        <v>0</v>
      </c>
      <c r="R457" s="306">
        <f t="shared" ca="1" si="223"/>
        <v>0</v>
      </c>
      <c r="S457" s="307">
        <f t="shared" ca="1" si="224"/>
        <v>3.0819999999999994</v>
      </c>
      <c r="T457" s="304">
        <f t="shared" ca="1" si="204"/>
        <v>30.234419999999997</v>
      </c>
      <c r="U457" s="311">
        <f t="shared" ca="1" si="205"/>
        <v>0</v>
      </c>
      <c r="V457" s="306">
        <f t="shared" ca="1" si="206"/>
        <v>1.225604498963865</v>
      </c>
      <c r="W457" s="304">
        <f t="shared" ca="1" si="207"/>
        <v>26.769352529951203</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1.0920675170892391</v>
      </c>
      <c r="AH457" s="304">
        <f t="shared" ca="1" si="231"/>
        <v>-8.6856808607930454</v>
      </c>
    </row>
    <row r="458" spans="1:34" x14ac:dyDescent="0.2">
      <c r="A458" s="347">
        <f t="shared" ca="1" si="209"/>
        <v>1E-4</v>
      </c>
      <c r="B458" s="304">
        <f t="shared" ca="1" si="210"/>
        <v>32.107500000000414</v>
      </c>
      <c r="D458" s="306">
        <f t="shared" ca="1" si="211"/>
        <v>-0.70372043165616371</v>
      </c>
      <c r="E458" s="307">
        <f t="shared" ca="1" si="212"/>
        <v>-1.1528466753373792</v>
      </c>
      <c r="F458" s="304">
        <f t="shared" ca="1" si="213"/>
        <v>1.3506583219922002</v>
      </c>
      <c r="G458" s="306">
        <f t="shared" ca="1" si="214"/>
        <v>8.3823050433701987</v>
      </c>
      <c r="H458" s="307">
        <f t="shared" ca="1" si="215"/>
        <v>-103.11991390317957</v>
      </c>
      <c r="I458" s="304">
        <f t="shared" ca="1" si="216"/>
        <v>103.46003905488958</v>
      </c>
      <c r="J458" s="306">
        <f t="shared" ca="1" si="217"/>
        <v>715.24824024370969</v>
      </c>
      <c r="K458" s="307">
        <f t="shared" ca="1" si="218"/>
        <v>-4.9437801492600197</v>
      </c>
      <c r="L458" s="304">
        <f t="shared" ca="1" si="203"/>
        <v>715.26532568962659</v>
      </c>
      <c r="M458" s="306">
        <f t="shared" ca="1" si="219"/>
        <v>-1.4896876897518028</v>
      </c>
      <c r="N458" s="304">
        <f t="shared" ca="1" si="220"/>
        <v>-85.352817415372272</v>
      </c>
      <c r="P458" s="310">
        <f t="shared" ca="1" si="221"/>
        <v>23</v>
      </c>
      <c r="Q458" s="304">
        <f t="shared" ca="1" si="222"/>
        <v>0</v>
      </c>
      <c r="R458" s="306">
        <f t="shared" ca="1" si="223"/>
        <v>0</v>
      </c>
      <c r="S458" s="307">
        <f t="shared" ca="1" si="224"/>
        <v>3.0819999999999994</v>
      </c>
      <c r="T458" s="304">
        <f t="shared" ca="1" si="204"/>
        <v>30.234419999999997</v>
      </c>
      <c r="U458" s="311">
        <f t="shared" ca="1" si="205"/>
        <v>0</v>
      </c>
      <c r="V458" s="306">
        <f t="shared" ca="1" si="206"/>
        <v>1.2256057628061914</v>
      </c>
      <c r="W458" s="304">
        <f t="shared" ca="1" si="207"/>
        <v>26.769436645793004</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1.0920408347089747</v>
      </c>
      <c r="AH458" s="304">
        <f t="shared" ca="1" si="231"/>
        <v>-8.6857081537804053</v>
      </c>
    </row>
    <row r="459" spans="1:34" x14ac:dyDescent="0.2">
      <c r="A459" s="347">
        <f t="shared" ca="1" si="209"/>
        <v>1E-4</v>
      </c>
      <c r="B459" s="304">
        <f t="shared" ca="1" si="210"/>
        <v>32.107600000000417</v>
      </c>
      <c r="D459" s="306">
        <f t="shared" ca="1" si="211"/>
        <v>-0.70371599221105274</v>
      </c>
      <c r="E459" s="307">
        <f t="shared" ca="1" si="212"/>
        <v>-1.1528189318295201</v>
      </c>
      <c r="F459" s="304">
        <f t="shared" ca="1" si="213"/>
        <v>1.3506323286809561</v>
      </c>
      <c r="G459" s="306">
        <f t="shared" ca="1" si="214"/>
        <v>8.382234671770977</v>
      </c>
      <c r="H459" s="307">
        <f t="shared" ca="1" si="215"/>
        <v>-103.12002918507275</v>
      </c>
      <c r="I459" s="304">
        <f t="shared" ca="1" si="216"/>
        <v>103.46014825633537</v>
      </c>
      <c r="J459" s="306">
        <f t="shared" ca="1" si="217"/>
        <v>715.24824024370969</v>
      </c>
      <c r="K459" s="307">
        <f t="shared" ca="1" si="218"/>
        <v>-4.9540921464144327</v>
      </c>
      <c r="L459" s="304">
        <f t="shared" ca="1" si="203"/>
        <v>715.26539703855281</v>
      </c>
      <c r="M459" s="306">
        <f t="shared" ca="1" si="219"/>
        <v>-1.4896884579737923</v>
      </c>
      <c r="N459" s="304">
        <f t="shared" ca="1" si="220"/>
        <v>-85.352861431250005</v>
      </c>
      <c r="P459" s="310">
        <f t="shared" ca="1" si="221"/>
        <v>23</v>
      </c>
      <c r="Q459" s="304">
        <f t="shared" ca="1" si="222"/>
        <v>0</v>
      </c>
      <c r="R459" s="306">
        <f t="shared" ca="1" si="223"/>
        <v>0</v>
      </c>
      <c r="S459" s="307">
        <f t="shared" ca="1" si="224"/>
        <v>3.0819999999999994</v>
      </c>
      <c r="T459" s="304">
        <f t="shared" ca="1" si="204"/>
        <v>30.234419999999997</v>
      </c>
      <c r="U459" s="311">
        <f t="shared" ca="1" si="205"/>
        <v>0</v>
      </c>
      <c r="V459" s="306">
        <f t="shared" ca="1" si="206"/>
        <v>1.2256070266512342</v>
      </c>
      <c r="W459" s="304">
        <f t="shared" ca="1" si="207"/>
        <v>26.769520760489584</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1.0920141526881171</v>
      </c>
      <c r="AH459" s="304">
        <f t="shared" ca="1" si="231"/>
        <v>-8.6857354463961745</v>
      </c>
    </row>
    <row r="460" spans="1:34" x14ac:dyDescent="0.2">
      <c r="A460" s="347">
        <f t="shared" ca="1" si="209"/>
        <v>1E-4</v>
      </c>
      <c r="B460" s="304">
        <f t="shared" ca="1" si="210"/>
        <v>32.10770000000042</v>
      </c>
      <c r="D460" s="306">
        <f t="shared" ca="1" si="211"/>
        <v>-0.70371155276349995</v>
      </c>
      <c r="E460" s="307">
        <f t="shared" ca="1" si="212"/>
        <v>-1.1527911886994175</v>
      </c>
      <c r="F460" s="304">
        <f t="shared" ca="1" si="213"/>
        <v>1.3506063357750964</v>
      </c>
      <c r="G460" s="306">
        <f t="shared" ca="1" si="214"/>
        <v>8.3821643006157007</v>
      </c>
      <c r="H460" s="307">
        <f t="shared" ca="1" si="215"/>
        <v>-103.12014446419163</v>
      </c>
      <c r="I460" s="304">
        <f t="shared" ca="1" si="216"/>
        <v>103.46025745511301</v>
      </c>
      <c r="J460" s="306">
        <f t="shared" ca="1" si="217"/>
        <v>715.24824024370969</v>
      </c>
      <c r="K460" s="307">
        <f t="shared" ca="1" si="218"/>
        <v>-4.9644041550968963</v>
      </c>
      <c r="L460" s="304">
        <f t="shared" ca="1" si="203"/>
        <v>715.26546853622017</v>
      </c>
      <c r="M460" s="306">
        <f t="shared" ca="1" si="219"/>
        <v>-1.489689226187711</v>
      </c>
      <c r="N460" s="304">
        <f t="shared" ca="1" si="220"/>
        <v>-85.352905446665318</v>
      </c>
      <c r="P460" s="310">
        <f t="shared" ca="1" si="221"/>
        <v>23</v>
      </c>
      <c r="Q460" s="304">
        <f t="shared" ca="1" si="222"/>
        <v>0</v>
      </c>
      <c r="R460" s="306">
        <f t="shared" ca="1" si="223"/>
        <v>0</v>
      </c>
      <c r="S460" s="307">
        <f t="shared" ca="1" si="224"/>
        <v>3.0819999999999994</v>
      </c>
      <c r="T460" s="304">
        <f t="shared" ca="1" si="204"/>
        <v>30.234419999999997</v>
      </c>
      <c r="U460" s="311">
        <f t="shared" ca="1" si="205"/>
        <v>0</v>
      </c>
      <c r="V460" s="306">
        <f t="shared" ca="1" si="206"/>
        <v>1.2256082904989933</v>
      </c>
      <c r="W460" s="304">
        <f t="shared" ca="1" si="207"/>
        <v>26.769604874040951</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1.0919874710266555</v>
      </c>
      <c r="AH460" s="304">
        <f t="shared" ca="1" si="231"/>
        <v>-8.68576273864036</v>
      </c>
    </row>
    <row r="461" spans="1:34" x14ac:dyDescent="0.2">
      <c r="A461" s="347">
        <f t="shared" ca="1" si="209"/>
        <v>1E-4</v>
      </c>
      <c r="B461" s="304">
        <f t="shared" ca="1" si="210"/>
        <v>32.107800000000424</v>
      </c>
      <c r="D461" s="306">
        <f t="shared" ca="1" si="211"/>
        <v>-0.70370711331350333</v>
      </c>
      <c r="E461" s="307">
        <f t="shared" ca="1" si="212"/>
        <v>-1.1527634459470644</v>
      </c>
      <c r="F461" s="304">
        <f t="shared" ca="1" si="213"/>
        <v>1.350580343274614</v>
      </c>
      <c r="G461" s="306">
        <f t="shared" ca="1" si="214"/>
        <v>8.3820939299043697</v>
      </c>
      <c r="H461" s="307">
        <f t="shared" ca="1" si="215"/>
        <v>-103.12025974053623</v>
      </c>
      <c r="I461" s="304">
        <f t="shared" ca="1" si="216"/>
        <v>103.46036665122251</v>
      </c>
      <c r="J461" s="306">
        <f t="shared" ca="1" si="217"/>
        <v>715.24824024370969</v>
      </c>
      <c r="K461" s="307">
        <f t="shared" ca="1" si="218"/>
        <v>-4.9747161753071323</v>
      </c>
      <c r="L461" s="304">
        <f t="shared" ca="1" si="203"/>
        <v>715.26554018262925</v>
      </c>
      <c r="M461" s="306">
        <f t="shared" ca="1" si="219"/>
        <v>-1.4896899943935586</v>
      </c>
      <c r="N461" s="304">
        <f t="shared" ca="1" si="220"/>
        <v>-85.352949461618181</v>
      </c>
      <c r="P461" s="310">
        <f t="shared" ca="1" si="221"/>
        <v>23</v>
      </c>
      <c r="Q461" s="304">
        <f t="shared" ca="1" si="222"/>
        <v>0</v>
      </c>
      <c r="R461" s="306">
        <f t="shared" ca="1" si="223"/>
        <v>0</v>
      </c>
      <c r="S461" s="307">
        <f t="shared" ca="1" si="224"/>
        <v>3.0819999999999994</v>
      </c>
      <c r="T461" s="304">
        <f t="shared" ca="1" si="204"/>
        <v>30.234419999999997</v>
      </c>
      <c r="U461" s="311">
        <f t="shared" ca="1" si="205"/>
        <v>0</v>
      </c>
      <c r="V461" s="306">
        <f t="shared" ca="1" si="206"/>
        <v>1.2256095543494694</v>
      </c>
      <c r="W461" s="304">
        <f t="shared" ca="1" si="207"/>
        <v>26.769688986447125</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1.0919607897245918</v>
      </c>
      <c r="AH461" s="304">
        <f t="shared" ca="1" si="231"/>
        <v>-8.6857900305129636</v>
      </c>
    </row>
    <row r="462" spans="1:34" x14ac:dyDescent="0.2">
      <c r="A462" s="347">
        <f t="shared" ca="1" si="209"/>
        <v>1E-4</v>
      </c>
      <c r="B462" s="304">
        <f t="shared" ca="1" si="210"/>
        <v>32.107900000000427</v>
      </c>
      <c r="D462" s="306">
        <f t="shared" ca="1" si="211"/>
        <v>-0.703702673861067</v>
      </c>
      <c r="E462" s="307">
        <f t="shared" ca="1" si="212"/>
        <v>-1.1527357035724535</v>
      </c>
      <c r="F462" s="304">
        <f t="shared" ca="1" si="213"/>
        <v>1.3505543511795053</v>
      </c>
      <c r="G462" s="306">
        <f t="shared" ca="1" si="214"/>
        <v>8.3820235596369841</v>
      </c>
      <c r="H462" s="307">
        <f t="shared" ca="1" si="215"/>
        <v>-103.12037501410659</v>
      </c>
      <c r="I462" s="304">
        <f t="shared" ca="1" si="216"/>
        <v>103.46047584466392</v>
      </c>
      <c r="J462" s="306">
        <f t="shared" ca="1" si="217"/>
        <v>715.24824024370969</v>
      </c>
      <c r="K462" s="307">
        <f t="shared" ca="1" si="218"/>
        <v>-4.9850282070448646</v>
      </c>
      <c r="L462" s="304">
        <f t="shared" ca="1" si="203"/>
        <v>715.26561197778028</v>
      </c>
      <c r="M462" s="306">
        <f t="shared" ca="1" si="219"/>
        <v>-1.4896907625913354</v>
      </c>
      <c r="N462" s="304">
        <f t="shared" ca="1" si="220"/>
        <v>-85.352993476108622</v>
      </c>
      <c r="P462" s="310">
        <f t="shared" ca="1" si="221"/>
        <v>23</v>
      </c>
      <c r="Q462" s="304">
        <f t="shared" ca="1" si="222"/>
        <v>0</v>
      </c>
      <c r="R462" s="306">
        <f t="shared" ca="1" si="223"/>
        <v>0</v>
      </c>
      <c r="S462" s="307">
        <f t="shared" ca="1" si="224"/>
        <v>3.0819999999999994</v>
      </c>
      <c r="T462" s="304">
        <f t="shared" ca="1" si="204"/>
        <v>30.234419999999997</v>
      </c>
      <c r="U462" s="311">
        <f t="shared" ca="1" si="205"/>
        <v>0</v>
      </c>
      <c r="V462" s="306">
        <f t="shared" ca="1" si="206"/>
        <v>1.2256108182026615</v>
      </c>
      <c r="W462" s="304">
        <f t="shared" ca="1" si="207"/>
        <v>26.769773097708097</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1.091934108781917</v>
      </c>
      <c r="AH462" s="304">
        <f t="shared" ca="1" si="231"/>
        <v>-8.6858173220139943</v>
      </c>
    </row>
    <row r="463" spans="1:34" x14ac:dyDescent="0.2">
      <c r="A463" s="347">
        <f t="shared" ca="1" si="209"/>
        <v>1E-4</v>
      </c>
      <c r="B463" s="304">
        <f t="shared" ca="1" si="210"/>
        <v>32.10800000000043</v>
      </c>
      <c r="D463" s="306">
        <f t="shared" ca="1" si="211"/>
        <v>-0.70369823440619017</v>
      </c>
      <c r="E463" s="307">
        <f t="shared" ca="1" si="212"/>
        <v>-1.152707961575592</v>
      </c>
      <c r="F463" s="304">
        <f t="shared" ca="1" si="213"/>
        <v>1.3505283594897761</v>
      </c>
      <c r="G463" s="306">
        <f t="shared" ca="1" si="214"/>
        <v>8.3819531898135438</v>
      </c>
      <c r="H463" s="307">
        <f t="shared" ca="1" si="215"/>
        <v>-103.12049028490274</v>
      </c>
      <c r="I463" s="304">
        <f t="shared" ca="1" si="216"/>
        <v>103.46058503543728</v>
      </c>
      <c r="J463" s="306">
        <f t="shared" ca="1" si="217"/>
        <v>715.24824024370969</v>
      </c>
      <c r="K463" s="307">
        <f t="shared" ca="1" si="218"/>
        <v>-4.9953402503098152</v>
      </c>
      <c r="L463" s="304">
        <f t="shared" ca="1" si="203"/>
        <v>715.26568392167383</v>
      </c>
      <c r="M463" s="306">
        <f t="shared" ca="1" si="219"/>
        <v>-1.4896915307810412</v>
      </c>
      <c r="N463" s="304">
        <f t="shared" ca="1" si="220"/>
        <v>-85.353037490136629</v>
      </c>
      <c r="P463" s="310">
        <f t="shared" ca="1" si="221"/>
        <v>23</v>
      </c>
      <c r="Q463" s="304">
        <f t="shared" ca="1" si="222"/>
        <v>0</v>
      </c>
      <c r="R463" s="306">
        <f t="shared" ca="1" si="223"/>
        <v>0</v>
      </c>
      <c r="S463" s="307">
        <f t="shared" ca="1" si="224"/>
        <v>3.0819999999999994</v>
      </c>
      <c r="T463" s="304">
        <f t="shared" ca="1" si="204"/>
        <v>30.234419999999997</v>
      </c>
      <c r="U463" s="311">
        <f t="shared" ca="1" si="205"/>
        <v>0</v>
      </c>
      <c r="V463" s="306">
        <f t="shared" ca="1" si="206"/>
        <v>1.2256120820585701</v>
      </c>
      <c r="W463" s="304">
        <f t="shared" ca="1" si="207"/>
        <v>26.76985720782389</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1.0919074281986347</v>
      </c>
      <c r="AH463" s="304">
        <f t="shared" ca="1" si="231"/>
        <v>-8.6858446131434466</v>
      </c>
    </row>
    <row r="464" spans="1:34" x14ac:dyDescent="0.2">
      <c r="A464" s="347">
        <f t="shared" ca="1" si="209"/>
        <v>1E-4</v>
      </c>
      <c r="B464" s="304">
        <f t="shared" ca="1" si="210"/>
        <v>32.108100000000434</v>
      </c>
      <c r="D464" s="306">
        <f t="shared" ca="1" si="211"/>
        <v>-0.70369379494887507</v>
      </c>
      <c r="E464" s="307">
        <f t="shared" ca="1" si="212"/>
        <v>-1.152680219956471</v>
      </c>
      <c r="F464" s="304">
        <f t="shared" ca="1" si="213"/>
        <v>1.35050236820542</v>
      </c>
      <c r="G464" s="306">
        <f t="shared" ca="1" si="214"/>
        <v>8.3818828204340488</v>
      </c>
      <c r="H464" s="307">
        <f t="shared" ca="1" si="215"/>
        <v>-103.12060555292474</v>
      </c>
      <c r="I464" s="304">
        <f t="shared" ca="1" si="216"/>
        <v>103.4606942235426</v>
      </c>
      <c r="J464" s="306">
        <f t="shared" ca="1" si="217"/>
        <v>715.24824024370969</v>
      </c>
      <c r="K464" s="307">
        <f t="shared" ca="1" si="218"/>
        <v>-5.005652305101707</v>
      </c>
      <c r="L464" s="304">
        <f t="shared" ca="1" si="203"/>
        <v>715.26575601431045</v>
      </c>
      <c r="M464" s="306">
        <f t="shared" ca="1" si="219"/>
        <v>-1.4896922989626766</v>
      </c>
      <c r="N464" s="304">
        <f t="shared" ca="1" si="220"/>
        <v>-85.353081503702228</v>
      </c>
      <c r="P464" s="310">
        <f t="shared" ca="1" si="221"/>
        <v>23</v>
      </c>
      <c r="Q464" s="304">
        <f t="shared" ca="1" si="222"/>
        <v>0</v>
      </c>
      <c r="R464" s="306">
        <f t="shared" ca="1" si="223"/>
        <v>0</v>
      </c>
      <c r="S464" s="307">
        <f t="shared" ca="1" si="224"/>
        <v>3.0819999999999994</v>
      </c>
      <c r="T464" s="304">
        <f t="shared" ca="1" si="204"/>
        <v>30.234419999999997</v>
      </c>
      <c r="U464" s="311">
        <f t="shared" ca="1" si="205"/>
        <v>0</v>
      </c>
      <c r="V464" s="306">
        <f t="shared" ca="1" si="206"/>
        <v>1.2256133459171954</v>
      </c>
      <c r="W464" s="304">
        <f t="shared" ca="1" si="207"/>
        <v>26.769941316794522</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1.0918807479747361</v>
      </c>
      <c r="AH464" s="304">
        <f t="shared" ca="1" si="231"/>
        <v>-8.6858719039013295</v>
      </c>
    </row>
    <row r="465" spans="1:34" x14ac:dyDescent="0.2">
      <c r="A465" s="347">
        <f t="shared" ca="1" si="209"/>
        <v>1E-4</v>
      </c>
      <c r="B465" s="304">
        <f t="shared" ca="1" si="210"/>
        <v>32.108200000000437</v>
      </c>
      <c r="D465" s="306">
        <f t="shared" ca="1" si="211"/>
        <v>-0.70368935548911959</v>
      </c>
      <c r="E465" s="307">
        <f t="shared" ca="1" si="212"/>
        <v>-1.1526524787150834</v>
      </c>
      <c r="F465" s="304">
        <f t="shared" ca="1" si="213"/>
        <v>1.3504763773264301</v>
      </c>
      <c r="G465" s="306">
        <f t="shared" ca="1" si="214"/>
        <v>8.3818124514984991</v>
      </c>
      <c r="H465" s="307">
        <f t="shared" ca="1" si="215"/>
        <v>-103.12072081817261</v>
      </c>
      <c r="I465" s="304">
        <f t="shared" ca="1" si="216"/>
        <v>103.46080340897994</v>
      </c>
      <c r="J465" s="306">
        <f t="shared" ca="1" si="217"/>
        <v>715.24824024370969</v>
      </c>
      <c r="K465" s="307">
        <f t="shared" ca="1" si="218"/>
        <v>-5.015964371420262</v>
      </c>
      <c r="L465" s="304">
        <f t="shared" ca="1" si="203"/>
        <v>715.26582825569039</v>
      </c>
      <c r="M465" s="306">
        <f t="shared" ca="1" si="219"/>
        <v>-1.4896930671362414</v>
      </c>
      <c r="N465" s="304">
        <f t="shared" ca="1" si="220"/>
        <v>-85.353125516805434</v>
      </c>
      <c r="P465" s="310">
        <f t="shared" ca="1" si="221"/>
        <v>23</v>
      </c>
      <c r="Q465" s="304">
        <f t="shared" ca="1" si="222"/>
        <v>0</v>
      </c>
      <c r="R465" s="306">
        <f t="shared" ca="1" si="223"/>
        <v>0</v>
      </c>
      <c r="S465" s="307">
        <f t="shared" ca="1" si="224"/>
        <v>3.0819999999999994</v>
      </c>
      <c r="T465" s="304">
        <f t="shared" ca="1" si="204"/>
        <v>30.234419999999997</v>
      </c>
      <c r="U465" s="311">
        <f t="shared" ca="1" si="205"/>
        <v>0</v>
      </c>
      <c r="V465" s="306">
        <f t="shared" ca="1" si="206"/>
        <v>1.2256146097785368</v>
      </c>
      <c r="W465" s="304">
        <f t="shared" ca="1" si="207"/>
        <v>26.770025424619977</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1.0918540681102211</v>
      </c>
      <c r="AH465" s="304">
        <f t="shared" ca="1" si="231"/>
        <v>-8.6858991942876465</v>
      </c>
    </row>
    <row r="466" spans="1:34" x14ac:dyDescent="0.2">
      <c r="A466" s="347">
        <f t="shared" ca="1" si="209"/>
        <v>1E-4</v>
      </c>
      <c r="B466" s="304">
        <f t="shared" ca="1" si="210"/>
        <v>32.10830000000044</v>
      </c>
      <c r="D466" s="306">
        <f t="shared" ca="1" si="211"/>
        <v>-0.70368491602692729</v>
      </c>
      <c r="E466" s="307">
        <f t="shared" ca="1" si="212"/>
        <v>-1.1526247378514345</v>
      </c>
      <c r="F466" s="304">
        <f t="shared" ca="1" si="213"/>
        <v>1.3504503868528128</v>
      </c>
      <c r="G466" s="306">
        <f t="shared" ca="1" si="214"/>
        <v>8.3817420830068965</v>
      </c>
      <c r="H466" s="307">
        <f t="shared" ca="1" si="215"/>
        <v>-103.1208360806464</v>
      </c>
      <c r="I466" s="304">
        <f t="shared" ca="1" si="216"/>
        <v>103.46091259174932</v>
      </c>
      <c r="J466" s="306">
        <f t="shared" ca="1" si="217"/>
        <v>715.24824024370969</v>
      </c>
      <c r="K466" s="307">
        <f t="shared" ca="1" si="218"/>
        <v>-5.026276449265203</v>
      </c>
      <c r="L466" s="304">
        <f t="shared" ca="1" si="203"/>
        <v>715.26590064581433</v>
      </c>
      <c r="M466" s="306">
        <f t="shared" ca="1" si="219"/>
        <v>-1.4896938353017359</v>
      </c>
      <c r="N466" s="304">
        <f t="shared" ca="1" si="220"/>
        <v>-85.353169529446234</v>
      </c>
      <c r="P466" s="310">
        <f t="shared" ca="1" si="221"/>
        <v>23</v>
      </c>
      <c r="Q466" s="304">
        <f t="shared" ca="1" si="222"/>
        <v>0</v>
      </c>
      <c r="R466" s="306">
        <f t="shared" ca="1" si="223"/>
        <v>0</v>
      </c>
      <c r="S466" s="307">
        <f t="shared" ca="1" si="224"/>
        <v>3.0819999999999994</v>
      </c>
      <c r="T466" s="304">
        <f t="shared" ca="1" si="204"/>
        <v>30.234419999999997</v>
      </c>
      <c r="U466" s="311">
        <f t="shared" ca="1" si="205"/>
        <v>0</v>
      </c>
      <c r="V466" s="306">
        <f t="shared" ca="1" si="206"/>
        <v>1.2256158736425944</v>
      </c>
      <c r="W466" s="304">
        <f t="shared" ca="1" si="207"/>
        <v>26.770109531300275</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1.0918273886050898</v>
      </c>
      <c r="AH466" s="304">
        <f t="shared" ca="1" si="231"/>
        <v>-8.6859264843023958</v>
      </c>
    </row>
    <row r="467" spans="1:34" x14ac:dyDescent="0.2">
      <c r="A467" s="347">
        <f t="shared" ca="1" si="209"/>
        <v>1E-4</v>
      </c>
      <c r="B467" s="304">
        <f t="shared" ca="1" si="210"/>
        <v>32.108400000000444</v>
      </c>
      <c r="D467" s="306">
        <f t="shared" ca="1" si="211"/>
        <v>-0.70368047656229582</v>
      </c>
      <c r="E467" s="307">
        <f t="shared" ca="1" si="212"/>
        <v>-1.152596997365519</v>
      </c>
      <c r="F467" s="304">
        <f t="shared" ca="1" si="213"/>
        <v>1.3504243967845626</v>
      </c>
      <c r="G467" s="306">
        <f t="shared" ca="1" si="214"/>
        <v>8.381671714959241</v>
      </c>
      <c r="H467" s="307">
        <f t="shared" ca="1" si="215"/>
        <v>-103.12095134034614</v>
      </c>
      <c r="I467" s="304">
        <f t="shared" ca="1" si="216"/>
        <v>103.4610217718508</v>
      </c>
      <c r="J467" s="306">
        <f t="shared" ca="1" si="217"/>
        <v>715.24824024370969</v>
      </c>
      <c r="K467" s="307">
        <f t="shared" ca="1" si="218"/>
        <v>-5.036588538636253</v>
      </c>
      <c r="L467" s="304">
        <f t="shared" ca="1" si="203"/>
        <v>715.26597318468248</v>
      </c>
      <c r="M467" s="306">
        <f t="shared" ca="1" si="219"/>
        <v>-1.48969460345916</v>
      </c>
      <c r="N467" s="304">
        <f t="shared" ca="1" si="220"/>
        <v>-85.35321354162464</v>
      </c>
      <c r="P467" s="310">
        <f t="shared" ca="1" si="221"/>
        <v>23</v>
      </c>
      <c r="Q467" s="304">
        <f t="shared" ca="1" si="222"/>
        <v>0</v>
      </c>
      <c r="R467" s="306">
        <f t="shared" ca="1" si="223"/>
        <v>0</v>
      </c>
      <c r="S467" s="307">
        <f t="shared" ca="1" si="224"/>
        <v>3.0819999999999994</v>
      </c>
      <c r="T467" s="304">
        <f t="shared" ca="1" si="204"/>
        <v>30.234419999999997</v>
      </c>
      <c r="U467" s="311">
        <f t="shared" ca="1" si="205"/>
        <v>0</v>
      </c>
      <c r="V467" s="306">
        <f t="shared" ca="1" si="206"/>
        <v>1.2256171375093681</v>
      </c>
      <c r="W467" s="304">
        <f t="shared" ca="1" si="207"/>
        <v>26.77019363683543</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1.0918007094593367</v>
      </c>
      <c r="AH467" s="304">
        <f t="shared" ca="1" si="231"/>
        <v>-8.685953773945581</v>
      </c>
    </row>
    <row r="468" spans="1:34" x14ac:dyDescent="0.2">
      <c r="A468" s="347">
        <f t="shared" ca="1" si="209"/>
        <v>1E-4</v>
      </c>
      <c r="B468" s="304">
        <f t="shared" ca="1" si="210"/>
        <v>32.108500000000447</v>
      </c>
      <c r="D468" s="306">
        <f t="shared" ca="1" si="211"/>
        <v>-0.70367603709522919</v>
      </c>
      <c r="E468" s="307">
        <f t="shared" ca="1" si="212"/>
        <v>-1.1525692572573316</v>
      </c>
      <c r="F468" s="304">
        <f t="shared" ca="1" si="213"/>
        <v>1.3503984071216775</v>
      </c>
      <c r="G468" s="306">
        <f t="shared" ca="1" si="214"/>
        <v>8.3816013473555309</v>
      </c>
      <c r="H468" s="307">
        <f t="shared" ca="1" si="215"/>
        <v>-103.12106659727186</v>
      </c>
      <c r="I468" s="304">
        <f t="shared" ca="1" si="216"/>
        <v>103.46113094928438</v>
      </c>
      <c r="J468" s="306">
        <f t="shared" ca="1" si="217"/>
        <v>715.24824024370969</v>
      </c>
      <c r="K468" s="307">
        <f t="shared" ca="1" si="218"/>
        <v>-5.0469006395331339</v>
      </c>
      <c r="L468" s="304">
        <f t="shared" ca="1" si="203"/>
        <v>715.26604587229554</v>
      </c>
      <c r="M468" s="306">
        <f t="shared" ca="1" si="219"/>
        <v>-1.489695371608514</v>
      </c>
      <c r="N468" s="304">
        <f t="shared" ca="1" si="220"/>
        <v>-85.353257553340654</v>
      </c>
      <c r="P468" s="310">
        <f t="shared" ca="1" si="221"/>
        <v>23</v>
      </c>
      <c r="Q468" s="304">
        <f t="shared" ca="1" si="222"/>
        <v>0</v>
      </c>
      <c r="R468" s="306">
        <f t="shared" ca="1" si="223"/>
        <v>0</v>
      </c>
      <c r="S468" s="307">
        <f t="shared" ca="1" si="224"/>
        <v>3.0819999999999994</v>
      </c>
      <c r="T468" s="304">
        <f t="shared" ca="1" si="204"/>
        <v>30.234419999999997</v>
      </c>
      <c r="U468" s="311">
        <f t="shared" ca="1" si="205"/>
        <v>0</v>
      </c>
      <c r="V468" s="306">
        <f t="shared" ca="1" si="206"/>
        <v>1.2256184013788585</v>
      </c>
      <c r="W468" s="304">
        <f t="shared" ca="1" si="207"/>
        <v>26.770277741225453</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1.0917740306729602</v>
      </c>
      <c r="AH468" s="304">
        <f t="shared" ca="1" si="231"/>
        <v>-8.6859810632172074</v>
      </c>
    </row>
    <row r="469" spans="1:34" x14ac:dyDescent="0.2">
      <c r="A469" s="347">
        <f t="shared" ca="1" si="209"/>
        <v>1E-4</v>
      </c>
      <c r="B469" s="304">
        <f t="shared" ca="1" si="210"/>
        <v>32.10860000000045</v>
      </c>
      <c r="D469" s="306">
        <f t="shared" ca="1" si="211"/>
        <v>-0.7036715976257274</v>
      </c>
      <c r="E469" s="307">
        <f t="shared" ca="1" si="212"/>
        <v>-1.152541517526867</v>
      </c>
      <c r="F469" s="304">
        <f t="shared" ca="1" si="213"/>
        <v>1.3503724178641523</v>
      </c>
      <c r="G469" s="306">
        <f t="shared" ca="1" si="214"/>
        <v>8.3815309801957678</v>
      </c>
      <c r="H469" s="307">
        <f t="shared" ca="1" si="215"/>
        <v>-103.12118185142361</v>
      </c>
      <c r="I469" s="304">
        <f t="shared" ca="1" si="216"/>
        <v>103.46124012405014</v>
      </c>
      <c r="J469" s="306">
        <f t="shared" ca="1" si="217"/>
        <v>715.24824024370969</v>
      </c>
      <c r="K469" s="307">
        <f t="shared" ca="1" si="218"/>
        <v>-5.0572127519555687</v>
      </c>
      <c r="L469" s="304">
        <f t="shared" ca="1" si="203"/>
        <v>715.26611870865383</v>
      </c>
      <c r="M469" s="306">
        <f t="shared" ca="1" si="219"/>
        <v>-1.4896961397497976</v>
      </c>
      <c r="N469" s="304">
        <f t="shared" ca="1" si="220"/>
        <v>-85.353301564594275</v>
      </c>
      <c r="P469" s="310">
        <f t="shared" ca="1" si="221"/>
        <v>23</v>
      </c>
      <c r="Q469" s="304">
        <f t="shared" ca="1" si="222"/>
        <v>0</v>
      </c>
      <c r="R469" s="306">
        <f t="shared" ca="1" si="223"/>
        <v>0</v>
      </c>
      <c r="S469" s="307">
        <f t="shared" ca="1" si="224"/>
        <v>3.0819999999999994</v>
      </c>
      <c r="T469" s="304">
        <f t="shared" ca="1" si="204"/>
        <v>30.234419999999997</v>
      </c>
      <c r="U469" s="311">
        <f t="shared" ca="1" si="205"/>
        <v>0</v>
      </c>
      <c r="V469" s="306">
        <f t="shared" ca="1" si="206"/>
        <v>1.2256196652510651</v>
      </c>
      <c r="W469" s="304">
        <f t="shared" ca="1" si="207"/>
        <v>26.770361844470358</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1.0917473522459549</v>
      </c>
      <c r="AH469" s="304">
        <f t="shared" ca="1" si="231"/>
        <v>-8.6860083521172804</v>
      </c>
    </row>
    <row r="470" spans="1:34" x14ac:dyDescent="0.2">
      <c r="A470" s="347">
        <f t="shared" ca="1" si="209"/>
        <v>1E-4</v>
      </c>
      <c r="B470" s="304">
        <f t="shared" ca="1" si="210"/>
        <v>32.108700000000454</v>
      </c>
      <c r="D470" s="306">
        <f t="shared" ca="1" si="211"/>
        <v>-0.70366715815379233</v>
      </c>
      <c r="E470" s="307">
        <f t="shared" ca="1" si="212"/>
        <v>-1.152513778174125</v>
      </c>
      <c r="F470" s="304">
        <f t="shared" ca="1" si="213"/>
        <v>1.3503464290119889</v>
      </c>
      <c r="G470" s="306">
        <f t="shared" ca="1" si="214"/>
        <v>8.3814606134799519</v>
      </c>
      <c r="H470" s="307">
        <f t="shared" ca="1" si="215"/>
        <v>-103.12129710280144</v>
      </c>
      <c r="I470" s="304">
        <f t="shared" ca="1" si="216"/>
        <v>103.46134929614807</v>
      </c>
      <c r="J470" s="306">
        <f t="shared" ca="1" si="217"/>
        <v>715.24824024370969</v>
      </c>
      <c r="K470" s="307">
        <f t="shared" ca="1" si="218"/>
        <v>-5.0675248759032803</v>
      </c>
      <c r="L470" s="304">
        <f t="shared" ca="1" si="203"/>
        <v>715.26619169375772</v>
      </c>
      <c r="M470" s="306">
        <f t="shared" ca="1" si="219"/>
        <v>-1.4896969078830116</v>
      </c>
      <c r="N470" s="304">
        <f t="shared" ca="1" si="220"/>
        <v>-85.353345575385532</v>
      </c>
      <c r="P470" s="310">
        <f t="shared" ca="1" si="221"/>
        <v>23</v>
      </c>
      <c r="Q470" s="304">
        <f t="shared" ca="1" si="222"/>
        <v>0</v>
      </c>
      <c r="R470" s="306">
        <f t="shared" ca="1" si="223"/>
        <v>0</v>
      </c>
      <c r="S470" s="307">
        <f t="shared" ca="1" si="224"/>
        <v>3.0819999999999994</v>
      </c>
      <c r="T470" s="304">
        <f t="shared" ca="1" si="204"/>
        <v>30.234419999999997</v>
      </c>
      <c r="U470" s="311">
        <f t="shared" ca="1" si="205"/>
        <v>0</v>
      </c>
      <c r="V470" s="306">
        <f t="shared" ca="1" si="206"/>
        <v>1.2256209291259879</v>
      </c>
      <c r="W470" s="304">
        <f t="shared" ca="1" si="207"/>
        <v>26.770445946570149</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1.0917206741783172</v>
      </c>
      <c r="AH470" s="304">
        <f t="shared" ca="1" si="231"/>
        <v>-8.6860356406458017</v>
      </c>
    </row>
    <row r="471" spans="1:34" x14ac:dyDescent="0.2">
      <c r="A471" s="347">
        <f t="shared" ca="1" si="209"/>
        <v>1E-4</v>
      </c>
      <c r="B471" s="304">
        <f t="shared" ca="1" si="210"/>
        <v>32.108800000000457</v>
      </c>
      <c r="D471" s="306">
        <f t="shared" ca="1" si="211"/>
        <v>-0.70366271867942165</v>
      </c>
      <c r="E471" s="307">
        <f t="shared" ca="1" si="212"/>
        <v>-1.1524860391990988</v>
      </c>
      <c r="F471" s="304">
        <f t="shared" ca="1" si="213"/>
        <v>1.3503204405651799</v>
      </c>
      <c r="G471" s="306">
        <f t="shared" ca="1" si="214"/>
        <v>8.3813902472080848</v>
      </c>
      <c r="H471" s="307">
        <f t="shared" ca="1" si="215"/>
        <v>-103.12141235140535</v>
      </c>
      <c r="I471" s="304">
        <f t="shared" ca="1" si="216"/>
        <v>103.46145846557825</v>
      </c>
      <c r="J471" s="306">
        <f t="shared" ca="1" si="217"/>
        <v>715.24824024370969</v>
      </c>
      <c r="K471" s="307">
        <f t="shared" ca="1" si="218"/>
        <v>-5.0778370113759905</v>
      </c>
      <c r="L471" s="304">
        <f t="shared" ca="1" si="203"/>
        <v>715.26626482760776</v>
      </c>
      <c r="M471" s="306">
        <f t="shared" ca="1" si="219"/>
        <v>-1.4896976760081557</v>
      </c>
      <c r="N471" s="304">
        <f t="shared" ca="1" si="220"/>
        <v>-85.353389585714439</v>
      </c>
      <c r="P471" s="310">
        <f t="shared" ca="1" si="221"/>
        <v>23</v>
      </c>
      <c r="Q471" s="304">
        <f t="shared" ca="1" si="222"/>
        <v>0</v>
      </c>
      <c r="R471" s="306">
        <f t="shared" ca="1" si="223"/>
        <v>0</v>
      </c>
      <c r="S471" s="307">
        <f t="shared" ca="1" si="224"/>
        <v>3.0819999999999994</v>
      </c>
      <c r="T471" s="304">
        <f t="shared" ca="1" si="204"/>
        <v>30.234419999999997</v>
      </c>
      <c r="U471" s="311">
        <f t="shared" ca="1" si="205"/>
        <v>0</v>
      </c>
      <c r="V471" s="306">
        <f t="shared" ca="1" si="206"/>
        <v>1.2256221930036268</v>
      </c>
      <c r="W471" s="304">
        <f t="shared" ca="1" si="207"/>
        <v>26.770530047524833</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1.0916939964700472</v>
      </c>
      <c r="AH471" s="304">
        <f t="shared" ca="1" si="231"/>
        <v>-8.6860629288027749</v>
      </c>
    </row>
    <row r="472" spans="1:34" x14ac:dyDescent="0.2">
      <c r="A472" s="347">
        <f t="shared" ca="1" si="209"/>
        <v>1E-4</v>
      </c>
      <c r="B472" s="304">
        <f t="shared" ca="1" si="210"/>
        <v>32.10890000000046</v>
      </c>
      <c r="D472" s="306">
        <f t="shared" ca="1" si="211"/>
        <v>-0.70365827920261714</v>
      </c>
      <c r="E472" s="307">
        <f t="shared" ca="1" si="212"/>
        <v>-1.1524583006017881</v>
      </c>
      <c r="F472" s="304">
        <f t="shared" ca="1" si="213"/>
        <v>1.3502944525237264</v>
      </c>
      <c r="G472" s="306">
        <f t="shared" ca="1" si="214"/>
        <v>8.3813198813801648</v>
      </c>
      <c r="H472" s="307">
        <f t="shared" ca="1" si="215"/>
        <v>-103.12152759723541</v>
      </c>
      <c r="I472" s="304">
        <f t="shared" ca="1" si="216"/>
        <v>103.46156763234067</v>
      </c>
      <c r="J472" s="306">
        <f t="shared" ca="1" si="217"/>
        <v>715.24824024370969</v>
      </c>
      <c r="K472" s="307">
        <f t="shared" ca="1" si="218"/>
        <v>-5.0881491583734224</v>
      </c>
      <c r="L472" s="304">
        <f t="shared" ca="1" si="203"/>
        <v>715.2663381102044</v>
      </c>
      <c r="M472" s="306">
        <f t="shared" ca="1" si="219"/>
        <v>-1.4896984441252299</v>
      </c>
      <c r="N472" s="304">
        <f t="shared" ca="1" si="220"/>
        <v>-85.353433595580952</v>
      </c>
      <c r="P472" s="310">
        <f t="shared" ca="1" si="221"/>
        <v>23</v>
      </c>
      <c r="Q472" s="304">
        <f t="shared" ca="1" si="222"/>
        <v>0</v>
      </c>
      <c r="R472" s="306">
        <f t="shared" ca="1" si="223"/>
        <v>0</v>
      </c>
      <c r="S472" s="307">
        <f t="shared" ca="1" si="224"/>
        <v>3.0819999999999994</v>
      </c>
      <c r="T472" s="304">
        <f t="shared" ca="1" si="204"/>
        <v>30.234419999999997</v>
      </c>
      <c r="U472" s="311">
        <f t="shared" ca="1" si="205"/>
        <v>0</v>
      </c>
      <c r="V472" s="306">
        <f t="shared" ca="1" si="206"/>
        <v>1.2256234568839821</v>
      </c>
      <c r="W472" s="304">
        <f t="shared" ca="1" si="207"/>
        <v>26.770614147334424</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1.0916673191211395</v>
      </c>
      <c r="AH472" s="304">
        <f t="shared" ca="1" si="231"/>
        <v>-8.6860902165882017</v>
      </c>
    </row>
    <row r="473" spans="1:34" x14ac:dyDescent="0.2">
      <c r="A473" s="347">
        <f t="shared" ca="1" si="209"/>
        <v>1E-4</v>
      </c>
      <c r="B473" s="304">
        <f t="shared" ca="1" si="210"/>
        <v>32.109000000000464</v>
      </c>
      <c r="D473" s="306">
        <f t="shared" ca="1" si="211"/>
        <v>-0.70365383972338258</v>
      </c>
      <c r="E473" s="307">
        <f t="shared" ca="1" si="212"/>
        <v>-1.1524305623821895</v>
      </c>
      <c r="F473" s="304">
        <f t="shared" ca="1" si="213"/>
        <v>1.3502684648876273</v>
      </c>
      <c r="G473" s="306">
        <f t="shared" ca="1" si="214"/>
        <v>8.3812495159961919</v>
      </c>
      <c r="H473" s="307">
        <f t="shared" ca="1" si="215"/>
        <v>-103.12164284029166</v>
      </c>
      <c r="I473" s="304">
        <f t="shared" ca="1" si="216"/>
        <v>103.46167679643541</v>
      </c>
      <c r="J473" s="306">
        <f t="shared" ca="1" si="217"/>
        <v>715.24824024370969</v>
      </c>
      <c r="K473" s="307">
        <f t="shared" ca="1" si="218"/>
        <v>-5.0984613168952988</v>
      </c>
      <c r="L473" s="304">
        <f t="shared" ca="1" si="203"/>
        <v>715.26641154154822</v>
      </c>
      <c r="M473" s="306">
        <f t="shared" ca="1" si="219"/>
        <v>-1.4896992122342345</v>
      </c>
      <c r="N473" s="304">
        <f t="shared" ca="1" si="220"/>
        <v>-85.35347760498513</v>
      </c>
      <c r="P473" s="310">
        <f t="shared" ca="1" si="221"/>
        <v>23</v>
      </c>
      <c r="Q473" s="304">
        <f t="shared" ca="1" si="222"/>
        <v>0</v>
      </c>
      <c r="R473" s="306">
        <f t="shared" ca="1" si="223"/>
        <v>0</v>
      </c>
      <c r="S473" s="307">
        <f t="shared" ca="1" si="224"/>
        <v>3.0819999999999994</v>
      </c>
      <c r="T473" s="304">
        <f t="shared" ca="1" si="204"/>
        <v>30.234419999999997</v>
      </c>
      <c r="U473" s="311">
        <f t="shared" ca="1" si="205"/>
        <v>0</v>
      </c>
      <c r="V473" s="306">
        <f t="shared" ca="1" si="206"/>
        <v>1.225624720767053</v>
      </c>
      <c r="W473" s="304">
        <f t="shared" ca="1" si="207"/>
        <v>26.770698245998929</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1.0916406421315923</v>
      </c>
      <c r="AH473" s="304">
        <f t="shared" ca="1" si="231"/>
        <v>-8.6861175040020857</v>
      </c>
    </row>
    <row r="474" spans="1:34" x14ac:dyDescent="0.2">
      <c r="A474" s="347">
        <f t="shared" ca="1" si="209"/>
        <v>1E-4</v>
      </c>
      <c r="B474" s="304">
        <f t="shared" ca="1" si="210"/>
        <v>32.109100000000467</v>
      </c>
      <c r="D474" s="306">
        <f t="shared" ca="1" si="211"/>
        <v>-0.70364940024171585</v>
      </c>
      <c r="E474" s="307">
        <f t="shared" ca="1" si="212"/>
        <v>-1.1524028245403013</v>
      </c>
      <c r="F474" s="304">
        <f t="shared" ca="1" si="213"/>
        <v>1.3502424776568802</v>
      </c>
      <c r="G474" s="306">
        <f t="shared" ca="1" si="214"/>
        <v>8.381179151056168</v>
      </c>
      <c r="H474" s="307">
        <f t="shared" ca="1" si="215"/>
        <v>-103.12175808057411</v>
      </c>
      <c r="I474" s="304">
        <f t="shared" ca="1" si="216"/>
        <v>103.46178595786249</v>
      </c>
      <c r="J474" s="306">
        <f t="shared" ca="1" si="217"/>
        <v>715.24824024370969</v>
      </c>
      <c r="K474" s="307">
        <f t="shared" ca="1" si="218"/>
        <v>-5.1087734869413417</v>
      </c>
      <c r="L474" s="304">
        <f t="shared" ca="1" si="203"/>
        <v>715.26648512163933</v>
      </c>
      <c r="M474" s="306">
        <f t="shared" ca="1" si="219"/>
        <v>-1.4896999803351698</v>
      </c>
      <c r="N474" s="304">
        <f t="shared" ca="1" si="220"/>
        <v>-85.353521613926958</v>
      </c>
      <c r="P474" s="310">
        <f t="shared" ca="1" si="221"/>
        <v>23</v>
      </c>
      <c r="Q474" s="304">
        <f t="shared" ca="1" si="222"/>
        <v>0</v>
      </c>
      <c r="R474" s="306">
        <f t="shared" ca="1" si="223"/>
        <v>0</v>
      </c>
      <c r="S474" s="307">
        <f t="shared" ca="1" si="224"/>
        <v>3.0819999999999994</v>
      </c>
      <c r="T474" s="304">
        <f t="shared" ca="1" si="204"/>
        <v>30.234419999999997</v>
      </c>
      <c r="U474" s="311">
        <f t="shared" ca="1" si="205"/>
        <v>0</v>
      </c>
      <c r="V474" s="306">
        <f t="shared" ca="1" si="206"/>
        <v>1.2256259846528401</v>
      </c>
      <c r="W474" s="304">
        <f t="shared" ca="1" si="207"/>
        <v>26.770782343518356</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1.0916139655014021</v>
      </c>
      <c r="AH474" s="304">
        <f t="shared" ca="1" si="231"/>
        <v>-8.6861447910444305</v>
      </c>
    </row>
    <row r="475" spans="1:34" x14ac:dyDescent="0.2">
      <c r="A475" s="347">
        <f t="shared" ca="1" si="209"/>
        <v>1E-4</v>
      </c>
      <c r="B475" s="304">
        <f t="shared" ca="1" si="210"/>
        <v>32.10920000000047</v>
      </c>
      <c r="D475" s="306">
        <f t="shared" ca="1" si="211"/>
        <v>-0.70364496075761673</v>
      </c>
      <c r="E475" s="307">
        <f t="shared" ca="1" si="212"/>
        <v>-1.152375087076118</v>
      </c>
      <c r="F475" s="304">
        <f t="shared" ca="1" si="213"/>
        <v>1.3502164908314809</v>
      </c>
      <c r="G475" s="306">
        <f t="shared" ca="1" si="214"/>
        <v>8.3811087865600928</v>
      </c>
      <c r="H475" s="307">
        <f t="shared" ca="1" si="215"/>
        <v>-103.12187331808282</v>
      </c>
      <c r="I475" s="304">
        <f t="shared" ca="1" si="216"/>
        <v>103.46189511662193</v>
      </c>
      <c r="J475" s="306">
        <f t="shared" ca="1" si="217"/>
        <v>715.24824024370969</v>
      </c>
      <c r="K475" s="307">
        <f t="shared" ca="1" si="218"/>
        <v>-5.1190856685112749</v>
      </c>
      <c r="L475" s="304">
        <f t="shared" ca="1" si="203"/>
        <v>715.26655885047853</v>
      </c>
      <c r="M475" s="306">
        <f t="shared" ca="1" si="219"/>
        <v>-1.4897007484280353</v>
      </c>
      <c r="N475" s="304">
        <f t="shared" ca="1" si="220"/>
        <v>-85.353565622406435</v>
      </c>
      <c r="P475" s="310">
        <f t="shared" ca="1" si="221"/>
        <v>23</v>
      </c>
      <c r="Q475" s="304">
        <f t="shared" ca="1" si="222"/>
        <v>0</v>
      </c>
      <c r="R475" s="306">
        <f t="shared" ca="1" si="223"/>
        <v>0</v>
      </c>
      <c r="S475" s="307">
        <f t="shared" ca="1" si="224"/>
        <v>3.0819999999999994</v>
      </c>
      <c r="T475" s="304">
        <f t="shared" ca="1" si="204"/>
        <v>30.234419999999997</v>
      </c>
      <c r="U475" s="311">
        <f t="shared" ca="1" si="205"/>
        <v>0</v>
      </c>
      <c r="V475" s="306">
        <f t="shared" ca="1" si="206"/>
        <v>1.2256272485413435</v>
      </c>
      <c r="W475" s="304">
        <f t="shared" ca="1" si="207"/>
        <v>26.770866439892728</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1.0915872892305689</v>
      </c>
      <c r="AH475" s="304">
        <f t="shared" ca="1" si="231"/>
        <v>-8.6861720777152378</v>
      </c>
    </row>
    <row r="476" spans="1:34" x14ac:dyDescent="0.2">
      <c r="A476" s="347">
        <f t="shared" ca="1" si="209"/>
        <v>1E-4</v>
      </c>
      <c r="B476" s="304">
        <f t="shared" ca="1" si="210"/>
        <v>32.109300000000474</v>
      </c>
      <c r="D476" s="306">
        <f t="shared" ca="1" si="211"/>
        <v>-0.70364052127109133</v>
      </c>
      <c r="E476" s="307">
        <f t="shared" ca="1" si="212"/>
        <v>-1.1523473499896344</v>
      </c>
      <c r="F476" s="304">
        <f t="shared" ca="1" si="213"/>
        <v>1.350190504411428</v>
      </c>
      <c r="G476" s="306">
        <f t="shared" ca="1" si="214"/>
        <v>8.3810384225079666</v>
      </c>
      <c r="H476" s="307">
        <f t="shared" ca="1" si="215"/>
        <v>-103.12198855281783</v>
      </c>
      <c r="I476" s="304">
        <f t="shared" ca="1" si="216"/>
        <v>103.46200427271378</v>
      </c>
      <c r="J476" s="306">
        <f t="shared" ca="1" si="217"/>
        <v>715.24824024370969</v>
      </c>
      <c r="K476" s="307">
        <f t="shared" ca="1" si="218"/>
        <v>-5.1293978616048204</v>
      </c>
      <c r="L476" s="304">
        <f t="shared" ca="1" si="203"/>
        <v>715.26663272806604</v>
      </c>
      <c r="M476" s="306">
        <f t="shared" ca="1" si="219"/>
        <v>-1.489701516512832</v>
      </c>
      <c r="N476" s="304">
        <f t="shared" ca="1" si="220"/>
        <v>-85.353609630423591</v>
      </c>
      <c r="P476" s="310">
        <f t="shared" ca="1" si="221"/>
        <v>23</v>
      </c>
      <c r="Q476" s="304">
        <f t="shared" ca="1" si="222"/>
        <v>0</v>
      </c>
      <c r="R476" s="306">
        <f t="shared" ca="1" si="223"/>
        <v>0</v>
      </c>
      <c r="S476" s="307">
        <f t="shared" ca="1" si="224"/>
        <v>3.0819999999999994</v>
      </c>
      <c r="T476" s="304">
        <f t="shared" ca="1" si="204"/>
        <v>30.234419999999997</v>
      </c>
      <c r="U476" s="311">
        <f t="shared" ca="1" si="205"/>
        <v>0</v>
      </c>
      <c r="V476" s="306">
        <f t="shared" ca="1" si="206"/>
        <v>1.2256285124325632</v>
      </c>
      <c r="W476" s="304">
        <f t="shared" ca="1" si="207"/>
        <v>26.770950535122051</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1.0915606133190856</v>
      </c>
      <c r="AH476" s="304">
        <f t="shared" ca="1" si="231"/>
        <v>-8.6861993640145148</v>
      </c>
    </row>
    <row r="477" spans="1:34" x14ac:dyDescent="0.2">
      <c r="A477" s="347">
        <f t="shared" ca="1" si="209"/>
        <v>1E-4</v>
      </c>
      <c r="B477" s="304">
        <f t="shared" ca="1" si="210"/>
        <v>32.109400000000477</v>
      </c>
      <c r="D477" s="306">
        <f t="shared" ca="1" si="211"/>
        <v>-0.70363608178213344</v>
      </c>
      <c r="E477" s="307">
        <f t="shared" ca="1" si="212"/>
        <v>-1.1523196132808486</v>
      </c>
      <c r="F477" s="304">
        <f t="shared" ca="1" si="213"/>
        <v>1.3501645183967166</v>
      </c>
      <c r="G477" s="306">
        <f t="shared" ca="1" si="214"/>
        <v>8.3809680588997892</v>
      </c>
      <c r="H477" s="307">
        <f t="shared" ca="1" si="215"/>
        <v>-103.12210378477916</v>
      </c>
      <c r="I477" s="304">
        <f t="shared" ca="1" si="216"/>
        <v>103.46211342613809</v>
      </c>
      <c r="J477" s="306">
        <f t="shared" ca="1" si="217"/>
        <v>715.24824024370969</v>
      </c>
      <c r="K477" s="307">
        <f t="shared" ca="1" si="218"/>
        <v>-5.1397100662217001</v>
      </c>
      <c r="L477" s="304">
        <f t="shared" ca="1" si="203"/>
        <v>715.26670675440243</v>
      </c>
      <c r="M477" s="306">
        <f t="shared" ca="1" si="219"/>
        <v>-1.4897022845895591</v>
      </c>
      <c r="N477" s="304">
        <f t="shared" ca="1" si="220"/>
        <v>-85.353653637978397</v>
      </c>
      <c r="P477" s="310">
        <f t="shared" ca="1" si="221"/>
        <v>23</v>
      </c>
      <c r="Q477" s="304">
        <f t="shared" ca="1" si="222"/>
        <v>0</v>
      </c>
      <c r="R477" s="306">
        <f t="shared" ca="1" si="223"/>
        <v>0</v>
      </c>
      <c r="S477" s="307">
        <f t="shared" ca="1" si="224"/>
        <v>3.0819999999999994</v>
      </c>
      <c r="T477" s="304">
        <f t="shared" ca="1" si="204"/>
        <v>30.234419999999997</v>
      </c>
      <c r="U477" s="311">
        <f t="shared" ca="1" si="205"/>
        <v>0</v>
      </c>
      <c r="V477" s="306">
        <f t="shared" ca="1" si="206"/>
        <v>1.2256297763264985</v>
      </c>
      <c r="W477" s="304">
        <f t="shared" ca="1" si="207"/>
        <v>26.771034629206319</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1.0915339377669504</v>
      </c>
      <c r="AH477" s="304">
        <f t="shared" ca="1" si="231"/>
        <v>-8.6862266499422631</v>
      </c>
    </row>
    <row r="478" spans="1:34" x14ac:dyDescent="0.2">
      <c r="A478" s="347">
        <f t="shared" ca="1" si="209"/>
        <v>1E-4</v>
      </c>
      <c r="B478" s="304">
        <f t="shared" ca="1" si="210"/>
        <v>32.10950000000048</v>
      </c>
      <c r="D478" s="306">
        <f t="shared" ca="1" si="211"/>
        <v>-0.70363164229075026</v>
      </c>
      <c r="E478" s="307">
        <f t="shared" ca="1" si="212"/>
        <v>-1.1522918769497608</v>
      </c>
      <c r="F478" s="304">
        <f t="shared" ca="1" si="213"/>
        <v>1.350138532787351</v>
      </c>
      <c r="G478" s="306">
        <f t="shared" ca="1" si="214"/>
        <v>8.3808976957355608</v>
      </c>
      <c r="H478" s="307">
        <f t="shared" ca="1" si="215"/>
        <v>-103.12221901396686</v>
      </c>
      <c r="I478" s="304">
        <f t="shared" ca="1" si="216"/>
        <v>103.46222257689486</v>
      </c>
      <c r="J478" s="306">
        <f t="shared" ca="1" si="217"/>
        <v>715.24824024370969</v>
      </c>
      <c r="K478" s="307">
        <f t="shared" ca="1" si="218"/>
        <v>-5.1500222823616371</v>
      </c>
      <c r="L478" s="304">
        <f t="shared" ca="1" si="203"/>
        <v>715.26678092948805</v>
      </c>
      <c r="M478" s="306">
        <f t="shared" ca="1" si="219"/>
        <v>-1.4897030526582173</v>
      </c>
      <c r="N478" s="304">
        <f t="shared" ca="1" si="220"/>
        <v>-85.353697645070881</v>
      </c>
      <c r="P478" s="310">
        <f t="shared" ca="1" si="221"/>
        <v>23</v>
      </c>
      <c r="Q478" s="304">
        <f t="shared" ca="1" si="222"/>
        <v>0</v>
      </c>
      <c r="R478" s="306">
        <f t="shared" ca="1" si="223"/>
        <v>0</v>
      </c>
      <c r="S478" s="307">
        <f t="shared" ca="1" si="224"/>
        <v>3.0819999999999994</v>
      </c>
      <c r="T478" s="304">
        <f t="shared" ca="1" si="204"/>
        <v>30.234419999999997</v>
      </c>
      <c r="U478" s="311">
        <f t="shared" ca="1" si="205"/>
        <v>0</v>
      </c>
      <c r="V478" s="306">
        <f t="shared" ca="1" si="206"/>
        <v>1.2256310402231501</v>
      </c>
      <c r="W478" s="304">
        <f t="shared" ca="1" si="207"/>
        <v>26.771118722145562</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1.0915072625741598</v>
      </c>
      <c r="AH478" s="304">
        <f t="shared" ca="1" si="231"/>
        <v>-8.6862539354984829</v>
      </c>
    </row>
    <row r="479" spans="1:34" x14ac:dyDescent="0.2">
      <c r="A479" s="347">
        <f t="shared" ca="1" si="209"/>
        <v>1E-4</v>
      </c>
      <c r="B479" s="304">
        <f t="shared" ca="1" si="210"/>
        <v>32.109600000000484</v>
      </c>
      <c r="D479" s="306">
        <f t="shared" ca="1" si="211"/>
        <v>-0.70362720279693847</v>
      </c>
      <c r="E479" s="307">
        <f t="shared" ca="1" si="212"/>
        <v>-1.1522641409963619</v>
      </c>
      <c r="F479" s="304">
        <f t="shared" ca="1" si="213"/>
        <v>1.350112547583322</v>
      </c>
      <c r="G479" s="306">
        <f t="shared" ca="1" si="214"/>
        <v>8.3808273330152812</v>
      </c>
      <c r="H479" s="307">
        <f t="shared" ca="1" si="215"/>
        <v>-103.12233424038095</v>
      </c>
      <c r="I479" s="304">
        <f t="shared" ca="1" si="216"/>
        <v>103.46233172498415</v>
      </c>
      <c r="J479" s="306">
        <f t="shared" ca="1" si="217"/>
        <v>715.24824024370969</v>
      </c>
      <c r="K479" s="307">
        <f t="shared" ca="1" si="218"/>
        <v>-5.1603345100243541</v>
      </c>
      <c r="L479" s="304">
        <f t="shared" ca="1" si="203"/>
        <v>715.26685525332346</v>
      </c>
      <c r="M479" s="306">
        <f t="shared" ca="1" si="219"/>
        <v>-1.4897038207188067</v>
      </c>
      <c r="N479" s="304">
        <f t="shared" ca="1" si="220"/>
        <v>-85.353741651701071</v>
      </c>
      <c r="P479" s="310">
        <f t="shared" ca="1" si="221"/>
        <v>23</v>
      </c>
      <c r="Q479" s="304">
        <f t="shared" ca="1" si="222"/>
        <v>0</v>
      </c>
      <c r="R479" s="306">
        <f t="shared" ca="1" si="223"/>
        <v>0</v>
      </c>
      <c r="S479" s="307">
        <f t="shared" ca="1" si="224"/>
        <v>3.0819999999999994</v>
      </c>
      <c r="T479" s="304">
        <f t="shared" ca="1" si="204"/>
        <v>30.234419999999997</v>
      </c>
      <c r="U479" s="311">
        <f t="shared" ca="1" si="205"/>
        <v>0</v>
      </c>
      <c r="V479" s="306">
        <f t="shared" ca="1" si="206"/>
        <v>1.2256323041225172</v>
      </c>
      <c r="W479" s="304">
        <f t="shared" ca="1" si="207"/>
        <v>26.771202813939766</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1.0914805877407119</v>
      </c>
      <c r="AH479" s="304">
        <f t="shared" ca="1" si="231"/>
        <v>-8.686281220683183</v>
      </c>
    </row>
    <row r="480" spans="1:34" x14ac:dyDescent="0.2">
      <c r="A480" s="347">
        <f t="shared" ca="1" si="209"/>
        <v>1E-4</v>
      </c>
      <c r="B480" s="304">
        <f t="shared" ca="1" si="210"/>
        <v>32.109700000000487</v>
      </c>
      <c r="D480" s="306">
        <f t="shared" ca="1" si="211"/>
        <v>-0.70362276330069906</v>
      </c>
      <c r="E480" s="307">
        <f t="shared" ca="1" si="212"/>
        <v>-1.1522364054206573</v>
      </c>
      <c r="F480" s="304">
        <f t="shared" ca="1" si="213"/>
        <v>1.3500865627846346</v>
      </c>
      <c r="G480" s="306">
        <f t="shared" ca="1" si="214"/>
        <v>8.3807569707389504</v>
      </c>
      <c r="H480" s="307">
        <f t="shared" ca="1" si="215"/>
        <v>-103.1224494640215</v>
      </c>
      <c r="I480" s="304">
        <f t="shared" ca="1" si="216"/>
        <v>103.462440870406</v>
      </c>
      <c r="J480" s="306">
        <f t="shared" ca="1" si="217"/>
        <v>715.24824024370969</v>
      </c>
      <c r="K480" s="307">
        <f t="shared" ca="1" si="218"/>
        <v>-5.170646749209574</v>
      </c>
      <c r="L480" s="304">
        <f t="shared" ca="1" si="203"/>
        <v>715.26692972590911</v>
      </c>
      <c r="M480" s="306">
        <f t="shared" ca="1" si="219"/>
        <v>-1.4897045887713272</v>
      </c>
      <c r="N480" s="304">
        <f t="shared" ca="1" si="220"/>
        <v>-85.35378565786894</v>
      </c>
      <c r="P480" s="310">
        <f t="shared" ca="1" si="221"/>
        <v>23</v>
      </c>
      <c r="Q480" s="304">
        <f t="shared" ca="1" si="222"/>
        <v>0</v>
      </c>
      <c r="R480" s="306">
        <f t="shared" ca="1" si="223"/>
        <v>0</v>
      </c>
      <c r="S480" s="307">
        <f t="shared" ca="1" si="224"/>
        <v>3.0819999999999994</v>
      </c>
      <c r="T480" s="304">
        <f t="shared" ca="1" si="204"/>
        <v>30.234419999999997</v>
      </c>
      <c r="U480" s="311">
        <f t="shared" ca="1" si="205"/>
        <v>0</v>
      </c>
      <c r="V480" s="306">
        <f t="shared" ca="1" si="206"/>
        <v>1.2256335680246009</v>
      </c>
      <c r="W480" s="304">
        <f t="shared" ca="1" si="207"/>
        <v>26.771286904588965</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1.0914539132666086</v>
      </c>
      <c r="AH480" s="304">
        <f t="shared" ca="1" si="231"/>
        <v>-8.6863085054963562</v>
      </c>
    </row>
    <row r="481" spans="1:34" x14ac:dyDescent="0.2">
      <c r="A481" s="347">
        <f t="shared" ca="1" si="209"/>
        <v>1E-4</v>
      </c>
      <c r="B481" s="304">
        <f t="shared" ca="1" si="210"/>
        <v>32.10980000000049</v>
      </c>
      <c r="D481" s="306">
        <f t="shared" ca="1" si="211"/>
        <v>-0.7036183238020346</v>
      </c>
      <c r="E481" s="307">
        <f t="shared" ca="1" si="212"/>
        <v>-1.1522086702226346</v>
      </c>
      <c r="F481" s="304">
        <f t="shared" ca="1" si="213"/>
        <v>1.3500605783912798</v>
      </c>
      <c r="G481" s="306">
        <f t="shared" ca="1" si="214"/>
        <v>8.3806866089065704</v>
      </c>
      <c r="H481" s="307">
        <f t="shared" ca="1" si="215"/>
        <v>-103.12256468488852</v>
      </c>
      <c r="I481" s="304">
        <f t="shared" ca="1" si="216"/>
        <v>103.46255001316042</v>
      </c>
      <c r="J481" s="306">
        <f t="shared" ca="1" si="217"/>
        <v>715.24824024370969</v>
      </c>
      <c r="K481" s="307">
        <f t="shared" ca="1" si="218"/>
        <v>-5.1809589999170198</v>
      </c>
      <c r="L481" s="304">
        <f t="shared" ca="1" si="203"/>
        <v>715.26700434724535</v>
      </c>
      <c r="M481" s="306">
        <f t="shared" ca="1" si="219"/>
        <v>-1.4897053568157788</v>
      </c>
      <c r="N481" s="304">
        <f t="shared" ca="1" si="220"/>
        <v>-85.353829663574487</v>
      </c>
      <c r="P481" s="310">
        <f t="shared" ca="1" si="221"/>
        <v>23</v>
      </c>
      <c r="Q481" s="304">
        <f t="shared" ca="1" si="222"/>
        <v>0</v>
      </c>
      <c r="R481" s="306">
        <f t="shared" ca="1" si="223"/>
        <v>0</v>
      </c>
      <c r="S481" s="307">
        <f t="shared" ca="1" si="224"/>
        <v>3.0819999999999994</v>
      </c>
      <c r="T481" s="304">
        <f t="shared" ca="1" si="204"/>
        <v>30.234419999999997</v>
      </c>
      <c r="U481" s="311">
        <f t="shared" ca="1" si="205"/>
        <v>0</v>
      </c>
      <c r="V481" s="306">
        <f t="shared" ca="1" si="206"/>
        <v>1.2256348319293999</v>
      </c>
      <c r="W481" s="304">
        <f t="shared" ca="1" si="207"/>
        <v>26.771370994093154</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1.0914272391518391</v>
      </c>
      <c r="AH481" s="304">
        <f t="shared" ca="1" si="231"/>
        <v>-8.6863357899380169</v>
      </c>
    </row>
    <row r="482" spans="1:34" x14ac:dyDescent="0.2">
      <c r="A482" s="347">
        <f t="shared" ca="1" si="209"/>
        <v>1E-4</v>
      </c>
      <c r="B482" s="304">
        <f t="shared" ca="1" si="210"/>
        <v>32.109900000000493</v>
      </c>
      <c r="D482" s="306">
        <f t="shared" ca="1" si="211"/>
        <v>-0.7036138843009464</v>
      </c>
      <c r="E482" s="307">
        <f t="shared" ca="1" si="212"/>
        <v>-1.1521809354022956</v>
      </c>
      <c r="F482" s="304">
        <f t="shared" ca="1" si="213"/>
        <v>1.3500345944032599</v>
      </c>
      <c r="G482" s="306">
        <f t="shared" ca="1" si="214"/>
        <v>8.3806162475181409</v>
      </c>
      <c r="H482" s="307">
        <f t="shared" ca="1" si="215"/>
        <v>-103.12267990298206</v>
      </c>
      <c r="I482" s="304">
        <f t="shared" ca="1" si="216"/>
        <v>103.46265915324749</v>
      </c>
      <c r="J482" s="306">
        <f t="shared" ca="1" si="217"/>
        <v>715.24824024370969</v>
      </c>
      <c r="K482" s="307">
        <f t="shared" ca="1" si="218"/>
        <v>-5.1912712621464134</v>
      </c>
      <c r="L482" s="304">
        <f t="shared" ca="1" si="203"/>
        <v>715.26707911733274</v>
      </c>
      <c r="M482" s="306">
        <f t="shared" ca="1" si="219"/>
        <v>-1.4897061248521619</v>
      </c>
      <c r="N482" s="304">
        <f t="shared" ca="1" si="220"/>
        <v>-85.353873668817755</v>
      </c>
      <c r="P482" s="310">
        <f t="shared" ca="1" si="221"/>
        <v>23</v>
      </c>
      <c r="Q482" s="304">
        <f t="shared" ca="1" si="222"/>
        <v>0</v>
      </c>
      <c r="R482" s="306">
        <f t="shared" ca="1" si="223"/>
        <v>0</v>
      </c>
      <c r="S482" s="307">
        <f t="shared" ca="1" si="224"/>
        <v>3.0819999999999994</v>
      </c>
      <c r="T482" s="304">
        <f t="shared" ca="1" si="204"/>
        <v>30.234419999999997</v>
      </c>
      <c r="U482" s="311">
        <f t="shared" ca="1" si="205"/>
        <v>0</v>
      </c>
      <c r="V482" s="306">
        <f t="shared" ca="1" si="206"/>
        <v>1.2256360958369148</v>
      </c>
      <c r="W482" s="304">
        <f t="shared" ca="1" si="207"/>
        <v>26.771455082452349</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1.0914005653964036</v>
      </c>
      <c r="AH482" s="304">
        <f t="shared" ca="1" si="231"/>
        <v>-8.6863630740081632</v>
      </c>
    </row>
    <row r="483" spans="1:34" x14ac:dyDescent="0.2">
      <c r="A483" s="347">
        <f t="shared" ca="1" si="209"/>
        <v>1E-4</v>
      </c>
      <c r="B483" s="304">
        <f t="shared" ca="1" si="210"/>
        <v>32.110000000000497</v>
      </c>
      <c r="D483" s="306">
        <f t="shared" ca="1" si="211"/>
        <v>-0.70360944479743248</v>
      </c>
      <c r="E483" s="307">
        <f t="shared" ca="1" si="212"/>
        <v>-1.1521532009596349</v>
      </c>
      <c r="F483" s="304">
        <f t="shared" ca="1" si="213"/>
        <v>1.3500086108205696</v>
      </c>
      <c r="G483" s="306">
        <f t="shared" ca="1" si="214"/>
        <v>8.3805458865736604</v>
      </c>
      <c r="H483" s="307">
        <f t="shared" ca="1" si="215"/>
        <v>-103.12279511830215</v>
      </c>
      <c r="I483" s="304">
        <f t="shared" ca="1" si="216"/>
        <v>103.46276829066719</v>
      </c>
      <c r="J483" s="306">
        <f t="shared" ca="1" si="217"/>
        <v>715.24824024370969</v>
      </c>
      <c r="K483" s="307">
        <f t="shared" ca="1" si="218"/>
        <v>-5.2015835358974778</v>
      </c>
      <c r="L483" s="304">
        <f t="shared" ca="1" si="203"/>
        <v>715.26715403617163</v>
      </c>
      <c r="M483" s="306">
        <f t="shared" ca="1" si="219"/>
        <v>-1.4897068928804764</v>
      </c>
      <c r="N483" s="304">
        <f t="shared" ca="1" si="220"/>
        <v>-85.35391767359873</v>
      </c>
      <c r="P483" s="310">
        <f t="shared" ca="1" si="221"/>
        <v>23</v>
      </c>
      <c r="Q483" s="304">
        <f t="shared" ca="1" si="222"/>
        <v>0</v>
      </c>
      <c r="R483" s="306">
        <f t="shared" ca="1" si="223"/>
        <v>0</v>
      </c>
      <c r="S483" s="307">
        <f t="shared" ca="1" si="224"/>
        <v>3.0819999999999994</v>
      </c>
      <c r="T483" s="304">
        <f t="shared" ca="1" si="204"/>
        <v>30.234419999999997</v>
      </c>
      <c r="U483" s="311">
        <f t="shared" ca="1" si="205"/>
        <v>0</v>
      </c>
      <c r="V483" s="306">
        <f t="shared" ca="1" si="206"/>
        <v>1.2256373597471459</v>
      </c>
      <c r="W483" s="304">
        <f t="shared" ca="1" si="207"/>
        <v>26.771539169666557</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1.0913738920003002</v>
      </c>
      <c r="AH483" s="304">
        <f t="shared" ca="1" si="231"/>
        <v>-8.6863903577067987</v>
      </c>
    </row>
    <row r="484" spans="1:34" x14ac:dyDescent="0.2">
      <c r="A484" s="347">
        <f t="shared" ca="1" si="209"/>
        <v>1E-4</v>
      </c>
      <c r="B484" s="304">
        <f t="shared" ca="1" si="210"/>
        <v>32.1101000000005</v>
      </c>
      <c r="D484" s="306">
        <f t="shared" ca="1" si="211"/>
        <v>-0.70360500529149661</v>
      </c>
      <c r="E484" s="307">
        <f t="shared" ca="1" si="212"/>
        <v>-1.1521254668946508</v>
      </c>
      <c r="F484" s="304">
        <f t="shared" ca="1" si="213"/>
        <v>1.3499826276432092</v>
      </c>
      <c r="G484" s="306">
        <f t="shared" ca="1" si="214"/>
        <v>8.3804755260731305</v>
      </c>
      <c r="H484" s="307">
        <f t="shared" ca="1" si="215"/>
        <v>-103.12291033084884</v>
      </c>
      <c r="I484" s="304">
        <f t="shared" ca="1" si="216"/>
        <v>103.46287742541961</v>
      </c>
      <c r="J484" s="306">
        <f t="shared" ca="1" si="217"/>
        <v>715.24824024370969</v>
      </c>
      <c r="K484" s="307">
        <f t="shared" ca="1" si="218"/>
        <v>-5.2118958211699358</v>
      </c>
      <c r="L484" s="304">
        <f t="shared" ca="1" si="203"/>
        <v>715.26722910376247</v>
      </c>
      <c r="M484" s="306">
        <f t="shared" ca="1" si="219"/>
        <v>-1.4897076609007227</v>
      </c>
      <c r="N484" s="304">
        <f t="shared" ca="1" si="220"/>
        <v>-85.353961677917411</v>
      </c>
      <c r="P484" s="310">
        <f t="shared" ca="1" si="221"/>
        <v>23</v>
      </c>
      <c r="Q484" s="304">
        <f t="shared" ca="1" si="222"/>
        <v>0</v>
      </c>
      <c r="R484" s="306">
        <f t="shared" ca="1" si="223"/>
        <v>0</v>
      </c>
      <c r="S484" s="307">
        <f t="shared" ca="1" si="224"/>
        <v>3.0819999999999994</v>
      </c>
      <c r="T484" s="304">
        <f t="shared" ca="1" si="204"/>
        <v>30.234419999999997</v>
      </c>
      <c r="U484" s="311">
        <f t="shared" ca="1" si="205"/>
        <v>0</v>
      </c>
      <c r="V484" s="306">
        <f t="shared" ca="1" si="206"/>
        <v>1.2256386236600925</v>
      </c>
      <c r="W484" s="304">
        <f t="shared" ca="1" si="207"/>
        <v>26.771623255735797</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1.0913472189635236</v>
      </c>
      <c r="AH484" s="304">
        <f t="shared" ca="1" si="231"/>
        <v>-8.6864176410339269</v>
      </c>
    </row>
    <row r="485" spans="1:34" x14ac:dyDescent="0.2">
      <c r="A485" s="347">
        <f t="shared" ca="1" si="209"/>
        <v>1E-4</v>
      </c>
      <c r="B485" s="304">
        <f t="shared" ca="1" si="210"/>
        <v>32.110200000000503</v>
      </c>
      <c r="D485" s="306">
        <f t="shared" ca="1" si="211"/>
        <v>-0.70360056578313679</v>
      </c>
      <c r="E485" s="307">
        <f t="shared" ca="1" si="212"/>
        <v>-1.1520977332073379</v>
      </c>
      <c r="F485" s="304">
        <f t="shared" ca="1" si="213"/>
        <v>1.3499566448711737</v>
      </c>
      <c r="G485" s="306">
        <f t="shared" ca="1" si="214"/>
        <v>8.3804051660165531</v>
      </c>
      <c r="H485" s="307">
        <f t="shared" ca="1" si="215"/>
        <v>-103.12302554062217</v>
      </c>
      <c r="I485" s="304">
        <f t="shared" ca="1" si="216"/>
        <v>103.46298655750475</v>
      </c>
      <c r="J485" s="306">
        <f t="shared" ca="1" si="217"/>
        <v>715.24824024370969</v>
      </c>
      <c r="K485" s="307">
        <f t="shared" ca="1" si="218"/>
        <v>-5.2222081179635094</v>
      </c>
      <c r="L485" s="304">
        <f t="shared" ca="1" si="203"/>
        <v>715.26730432010572</v>
      </c>
      <c r="M485" s="306">
        <f t="shared" ca="1" si="219"/>
        <v>-1.4897084289129006</v>
      </c>
      <c r="N485" s="304">
        <f t="shared" ca="1" si="220"/>
        <v>-85.354005681773828</v>
      </c>
      <c r="P485" s="310">
        <f t="shared" ca="1" si="221"/>
        <v>23</v>
      </c>
      <c r="Q485" s="304">
        <f t="shared" ca="1" si="222"/>
        <v>0</v>
      </c>
      <c r="R485" s="306">
        <f t="shared" ca="1" si="223"/>
        <v>0</v>
      </c>
      <c r="S485" s="307">
        <f t="shared" ca="1" si="224"/>
        <v>3.0819999999999994</v>
      </c>
      <c r="T485" s="304">
        <f t="shared" ca="1" si="204"/>
        <v>30.234419999999997</v>
      </c>
      <c r="U485" s="311">
        <f t="shared" ca="1" si="205"/>
        <v>0</v>
      </c>
      <c r="V485" s="306">
        <f t="shared" ca="1" si="206"/>
        <v>1.2256398875757553</v>
      </c>
      <c r="W485" s="304">
        <f t="shared" ca="1" si="207"/>
        <v>26.771707340660079</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1.091320546286072</v>
      </c>
      <c r="AH485" s="304">
        <f t="shared" ca="1" si="231"/>
        <v>-8.6864449239895531</v>
      </c>
    </row>
    <row r="486" spans="1:34" x14ac:dyDescent="0.2">
      <c r="A486" s="347">
        <f t="shared" ca="1" si="209"/>
        <v>1E-4</v>
      </c>
      <c r="B486" s="304">
        <f t="shared" ca="1" si="210"/>
        <v>32.110300000000507</v>
      </c>
      <c r="D486" s="306">
        <f t="shared" ca="1" si="211"/>
        <v>-0.70359612627235701</v>
      </c>
      <c r="E486" s="307">
        <f t="shared" ca="1" si="212"/>
        <v>-1.1520699998976909</v>
      </c>
      <c r="F486" s="304">
        <f t="shared" ca="1" si="213"/>
        <v>1.3499306625044605</v>
      </c>
      <c r="G486" s="306">
        <f t="shared" ca="1" si="214"/>
        <v>8.3803348064039263</v>
      </c>
      <c r="H486" s="307">
        <f t="shared" ca="1" si="215"/>
        <v>-103.12314074762216</v>
      </c>
      <c r="I486" s="304">
        <f t="shared" ca="1" si="216"/>
        <v>103.46309568692267</v>
      </c>
      <c r="J486" s="306">
        <f t="shared" ca="1" si="217"/>
        <v>715.24824024370969</v>
      </c>
      <c r="K486" s="307">
        <f t="shared" ca="1" si="218"/>
        <v>-5.2325204262779215</v>
      </c>
      <c r="L486" s="304">
        <f t="shared" ca="1" si="203"/>
        <v>715.26737968520194</v>
      </c>
      <c r="M486" s="306">
        <f t="shared" ca="1" si="219"/>
        <v>-1.4897091969170104</v>
      </c>
      <c r="N486" s="304">
        <f t="shared" ca="1" si="220"/>
        <v>-85.354049685167965</v>
      </c>
      <c r="P486" s="310">
        <f t="shared" ca="1" si="221"/>
        <v>23</v>
      </c>
      <c r="Q486" s="304">
        <f t="shared" ca="1" si="222"/>
        <v>0</v>
      </c>
      <c r="R486" s="306">
        <f t="shared" ca="1" si="223"/>
        <v>0</v>
      </c>
      <c r="S486" s="307">
        <f t="shared" ca="1" si="224"/>
        <v>3.0819999999999994</v>
      </c>
      <c r="T486" s="304">
        <f t="shared" ca="1" si="204"/>
        <v>30.234419999999997</v>
      </c>
      <c r="U486" s="311">
        <f t="shared" ca="1" si="205"/>
        <v>0</v>
      </c>
      <c r="V486" s="306">
        <f t="shared" ca="1" si="206"/>
        <v>1.2256411514941334</v>
      </c>
      <c r="W486" s="304">
        <f t="shared" ca="1" si="207"/>
        <v>26.771791424439389</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1.0912938739679383</v>
      </c>
      <c r="AH486" s="304">
        <f t="shared" ca="1" si="231"/>
        <v>-8.686472206573681</v>
      </c>
    </row>
    <row r="487" spans="1:34" x14ac:dyDescent="0.2">
      <c r="A487" s="347">
        <f t="shared" ca="1" si="209"/>
        <v>1E-4</v>
      </c>
      <c r="B487" s="304">
        <f t="shared" ca="1" si="210"/>
        <v>32.11040000000051</v>
      </c>
      <c r="D487" s="306">
        <f t="shared" ca="1" si="211"/>
        <v>-0.70359168675915429</v>
      </c>
      <c r="E487" s="307">
        <f t="shared" ca="1" si="212"/>
        <v>-1.1520422669657169</v>
      </c>
      <c r="F487" s="304">
        <f t="shared" ca="1" si="213"/>
        <v>1.3499046805430746</v>
      </c>
      <c r="G487" s="306">
        <f t="shared" ca="1" si="214"/>
        <v>8.3802644472352501</v>
      </c>
      <c r="H487" s="307">
        <f t="shared" ca="1" si="215"/>
        <v>-103.12325595184886</v>
      </c>
      <c r="I487" s="304">
        <f t="shared" ca="1" si="216"/>
        <v>103.46320481367339</v>
      </c>
      <c r="J487" s="306">
        <f t="shared" ca="1" si="217"/>
        <v>715.24824024370969</v>
      </c>
      <c r="K487" s="307">
        <f t="shared" ca="1" si="218"/>
        <v>-5.242832746112895</v>
      </c>
      <c r="L487" s="304">
        <f t="shared" ca="1" si="203"/>
        <v>715.26745519905148</v>
      </c>
      <c r="M487" s="306">
        <f t="shared" ca="1" si="219"/>
        <v>-1.4897099649130521</v>
      </c>
      <c r="N487" s="304">
        <f t="shared" ca="1" si="220"/>
        <v>-85.354093688099837</v>
      </c>
      <c r="P487" s="310">
        <f t="shared" ca="1" si="221"/>
        <v>23</v>
      </c>
      <c r="Q487" s="304">
        <f t="shared" ca="1" si="222"/>
        <v>0</v>
      </c>
      <c r="R487" s="306">
        <f t="shared" ca="1" si="223"/>
        <v>0</v>
      </c>
      <c r="S487" s="307">
        <f t="shared" ca="1" si="224"/>
        <v>3.0819999999999994</v>
      </c>
      <c r="T487" s="304">
        <f t="shared" ca="1" si="204"/>
        <v>30.234419999999997</v>
      </c>
      <c r="U487" s="311">
        <f t="shared" ca="1" si="205"/>
        <v>0</v>
      </c>
      <c r="V487" s="306">
        <f t="shared" ca="1" si="206"/>
        <v>1.2256424154152277</v>
      </c>
      <c r="W487" s="304">
        <f t="shared" ca="1" si="207"/>
        <v>26.771875507073766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1.0912672020091314</v>
      </c>
      <c r="AH487" s="304">
        <f t="shared" ca="1" si="231"/>
        <v>-8.6864994887863052</v>
      </c>
    </row>
    <row r="488" spans="1:34" x14ac:dyDescent="0.2">
      <c r="A488" s="347">
        <f t="shared" ca="1" si="209"/>
        <v>1E-4</v>
      </c>
      <c r="B488" s="304">
        <f t="shared" ca="1" si="210"/>
        <v>32.110500000000513</v>
      </c>
      <c r="D488" s="306">
        <f t="shared" ca="1" si="211"/>
        <v>-0.70358724724353339</v>
      </c>
      <c r="E488" s="307">
        <f t="shared" ca="1" si="212"/>
        <v>-1.1520145344113999</v>
      </c>
      <c r="F488" s="304">
        <f t="shared" ca="1" si="213"/>
        <v>1.3498786989870044</v>
      </c>
      <c r="G488" s="306">
        <f t="shared" ca="1" si="214"/>
        <v>8.3801940885105264</v>
      </c>
      <c r="H488" s="307">
        <f t="shared" ca="1" si="215"/>
        <v>-103.1233711533023</v>
      </c>
      <c r="I488" s="304">
        <f t="shared" ca="1" si="216"/>
        <v>103.46331393775694</v>
      </c>
      <c r="J488" s="306">
        <f t="shared" ca="1" si="217"/>
        <v>715.24824024370969</v>
      </c>
      <c r="K488" s="307">
        <f t="shared" ca="1" si="218"/>
        <v>-5.2531450774681527</v>
      </c>
      <c r="L488" s="304">
        <f t="shared" ca="1" si="203"/>
        <v>715.2675308616549</v>
      </c>
      <c r="M488" s="306">
        <f t="shared" ca="1" si="219"/>
        <v>-1.4897107329010257</v>
      </c>
      <c r="N488" s="304">
        <f t="shared" ca="1" si="220"/>
        <v>-85.354137690569445</v>
      </c>
      <c r="P488" s="310">
        <f t="shared" ca="1" si="221"/>
        <v>23</v>
      </c>
      <c r="Q488" s="304">
        <f t="shared" ca="1" si="222"/>
        <v>0</v>
      </c>
      <c r="R488" s="306">
        <f t="shared" ca="1" si="223"/>
        <v>0</v>
      </c>
      <c r="S488" s="307">
        <f t="shared" ca="1" si="224"/>
        <v>3.0819999999999994</v>
      </c>
      <c r="T488" s="304">
        <f t="shared" ca="1" si="204"/>
        <v>30.234419999999997</v>
      </c>
      <c r="U488" s="311">
        <f t="shared" ca="1" si="205"/>
        <v>0</v>
      </c>
      <c r="V488" s="306">
        <f t="shared" ca="1" si="206"/>
        <v>1.2256436793390377</v>
      </c>
      <c r="W488" s="304">
        <f t="shared" ca="1" si="207"/>
        <v>26.771959588563213</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1.0912405304096371</v>
      </c>
      <c r="AH488" s="304">
        <f t="shared" ca="1" si="231"/>
        <v>-8.6865267706274398</v>
      </c>
    </row>
    <row r="489" spans="1:34" x14ac:dyDescent="0.2">
      <c r="A489" s="347">
        <f t="shared" ca="1" si="209"/>
        <v>1E-4</v>
      </c>
      <c r="B489" s="304">
        <f t="shared" ca="1" si="210"/>
        <v>32.110600000000517</v>
      </c>
      <c r="D489" s="306">
        <f t="shared" ca="1" si="211"/>
        <v>-0.70358280772549364</v>
      </c>
      <c r="E489" s="307">
        <f t="shared" ca="1" si="212"/>
        <v>-1.1519868022347417</v>
      </c>
      <c r="F489" s="304">
        <f t="shared" ca="1" si="213"/>
        <v>1.3498527178362516</v>
      </c>
      <c r="G489" s="306">
        <f t="shared" ca="1" si="214"/>
        <v>8.3801237302297533</v>
      </c>
      <c r="H489" s="307">
        <f t="shared" ca="1" si="215"/>
        <v>-103.12348635198252</v>
      </c>
      <c r="I489" s="304">
        <f t="shared" ca="1" si="216"/>
        <v>103.46342305917335</v>
      </c>
      <c r="J489" s="306">
        <f t="shared" ca="1" si="217"/>
        <v>715.24824024370969</v>
      </c>
      <c r="K489" s="307">
        <f t="shared" ca="1" si="218"/>
        <v>-5.2634574203434168</v>
      </c>
      <c r="L489" s="304">
        <f t="shared" ca="1" si="203"/>
        <v>715.26760667301244</v>
      </c>
      <c r="M489" s="306">
        <f t="shared" ca="1" si="219"/>
        <v>-1.4897115008809318</v>
      </c>
      <c r="N489" s="304">
        <f t="shared" ca="1" si="220"/>
        <v>-85.354181692576816</v>
      </c>
      <c r="P489" s="310">
        <f t="shared" ca="1" si="221"/>
        <v>23</v>
      </c>
      <c r="Q489" s="304">
        <f t="shared" ca="1" si="222"/>
        <v>0</v>
      </c>
      <c r="R489" s="306">
        <f t="shared" ca="1" si="223"/>
        <v>0</v>
      </c>
      <c r="S489" s="307">
        <f t="shared" ca="1" si="224"/>
        <v>3.0819999999999994</v>
      </c>
      <c r="T489" s="304">
        <f t="shared" ca="1" si="204"/>
        <v>30.234419999999997</v>
      </c>
      <c r="U489" s="311">
        <f t="shared" ca="1" si="205"/>
        <v>0</v>
      </c>
      <c r="V489" s="306">
        <f t="shared" ca="1" si="206"/>
        <v>1.2256449432655632</v>
      </c>
      <c r="W489" s="304">
        <f t="shared" ca="1" si="207"/>
        <v>26.772043668907717</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1.0912138591694536</v>
      </c>
      <c r="AH489" s="304">
        <f t="shared" ca="1" si="231"/>
        <v>-8.686554052097085</v>
      </c>
    </row>
    <row r="490" spans="1:34" x14ac:dyDescent="0.2">
      <c r="A490" s="347">
        <f t="shared" ca="1" si="209"/>
        <v>1E-4</v>
      </c>
      <c r="B490" s="304">
        <f t="shared" ca="1" si="210"/>
        <v>32.11070000000052</v>
      </c>
      <c r="D490" s="306">
        <f t="shared" ca="1" si="211"/>
        <v>-0.70357836820503272</v>
      </c>
      <c r="E490" s="307">
        <f t="shared" ca="1" si="212"/>
        <v>-1.1519590704357441</v>
      </c>
      <c r="F490" s="304">
        <f t="shared" ca="1" si="213"/>
        <v>1.3498267370908164</v>
      </c>
      <c r="G490" s="306">
        <f t="shared" ca="1" si="214"/>
        <v>8.3800533723929327</v>
      </c>
      <c r="H490" s="307">
        <f t="shared" ca="1" si="215"/>
        <v>-103.12360154788956</v>
      </c>
      <c r="I490" s="304">
        <f t="shared" ca="1" si="216"/>
        <v>103.46353217792269</v>
      </c>
      <c r="J490" s="306">
        <f t="shared" ca="1" si="217"/>
        <v>715.24824024370969</v>
      </c>
      <c r="K490" s="307">
        <f t="shared" ca="1" si="218"/>
        <v>-5.27376977473841</v>
      </c>
      <c r="L490" s="304">
        <f t="shared" ca="1" si="203"/>
        <v>715.26768263312465</v>
      </c>
      <c r="M490" s="306">
        <f t="shared" ca="1" si="219"/>
        <v>-1.48971226885277</v>
      </c>
      <c r="N490" s="304">
        <f t="shared" ca="1" si="220"/>
        <v>-85.354225694121922</v>
      </c>
      <c r="P490" s="310">
        <f t="shared" ca="1" si="221"/>
        <v>23</v>
      </c>
      <c r="Q490" s="304">
        <f t="shared" ca="1" si="222"/>
        <v>0</v>
      </c>
      <c r="R490" s="306">
        <f t="shared" ca="1" si="223"/>
        <v>0</v>
      </c>
      <c r="S490" s="307">
        <f t="shared" ca="1" si="224"/>
        <v>3.0819999999999994</v>
      </c>
      <c r="T490" s="304">
        <f t="shared" ca="1" si="204"/>
        <v>30.234419999999997</v>
      </c>
      <c r="U490" s="311">
        <f t="shared" ca="1" si="205"/>
        <v>0</v>
      </c>
      <c r="V490" s="306">
        <f t="shared" ca="1" si="206"/>
        <v>1.2256462071948042</v>
      </c>
      <c r="W490" s="304">
        <f t="shared" ca="1" si="207"/>
        <v>26.772127748107305</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1.0911871882885844</v>
      </c>
      <c r="AH490" s="304">
        <f t="shared" ca="1" si="231"/>
        <v>-8.6865813331952371</v>
      </c>
    </row>
    <row r="491" spans="1:34" x14ac:dyDescent="0.2">
      <c r="A491" s="347">
        <f t="shared" ca="1" si="209"/>
        <v>1E-4</v>
      </c>
      <c r="B491" s="304">
        <f t="shared" ca="1" si="210"/>
        <v>32.110800000000523</v>
      </c>
      <c r="D491" s="306">
        <f t="shared" ca="1" si="211"/>
        <v>-0.70357392868215662</v>
      </c>
      <c r="E491" s="307">
        <f t="shared" ca="1" si="212"/>
        <v>-1.1519313390143999</v>
      </c>
      <c r="F491" s="304">
        <f t="shared" ca="1" si="213"/>
        <v>1.3498007567506964</v>
      </c>
      <c r="G491" s="306">
        <f t="shared" ca="1" si="214"/>
        <v>8.3799830150000645</v>
      </c>
      <c r="H491" s="307">
        <f t="shared" ca="1" si="215"/>
        <v>-103.12371674102347</v>
      </c>
      <c r="I491" s="304">
        <f t="shared" ca="1" si="216"/>
        <v>103.46364129400499</v>
      </c>
      <c r="J491" s="306">
        <f t="shared" ca="1" si="217"/>
        <v>715.24824024370969</v>
      </c>
      <c r="K491" s="307">
        <f t="shared" ca="1" si="218"/>
        <v>-5.2840821406528553</v>
      </c>
      <c r="L491" s="304">
        <f t="shared" ca="1" si="203"/>
        <v>715.26775874199211</v>
      </c>
      <c r="M491" s="306">
        <f t="shared" ca="1" si="219"/>
        <v>-1.4897130368165405</v>
      </c>
      <c r="N491" s="304">
        <f t="shared" ca="1" si="220"/>
        <v>-85.354269695204792</v>
      </c>
      <c r="P491" s="310">
        <f t="shared" ca="1" si="221"/>
        <v>23</v>
      </c>
      <c r="Q491" s="304">
        <f t="shared" ca="1" si="222"/>
        <v>0</v>
      </c>
      <c r="R491" s="306">
        <f t="shared" ca="1" si="223"/>
        <v>0</v>
      </c>
      <c r="S491" s="307">
        <f t="shared" ca="1" si="224"/>
        <v>3.0819999999999994</v>
      </c>
      <c r="T491" s="304">
        <f t="shared" ca="1" si="204"/>
        <v>30.234419999999997</v>
      </c>
      <c r="U491" s="311">
        <f t="shared" ca="1" si="205"/>
        <v>0</v>
      </c>
      <c r="V491" s="306">
        <f t="shared" ca="1" si="206"/>
        <v>1.2256474711267611</v>
      </c>
      <c r="W491" s="304">
        <f t="shared" ca="1" si="207"/>
        <v>26.772211826162007</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1.0911605177670243</v>
      </c>
      <c r="AH491" s="304">
        <f t="shared" ca="1" si="231"/>
        <v>-8.686608613921905</v>
      </c>
    </row>
    <row r="492" spans="1:34" x14ac:dyDescent="0.2">
      <c r="A492" s="347">
        <f t="shared" ca="1" si="209"/>
        <v>1E-4</v>
      </c>
      <c r="B492" s="304">
        <f t="shared" ca="1" si="210"/>
        <v>32.110900000000527</v>
      </c>
      <c r="D492" s="306">
        <f t="shared" ca="1" si="211"/>
        <v>-0.70356948915686346</v>
      </c>
      <c r="E492" s="307">
        <f t="shared" ca="1" si="212"/>
        <v>-1.1519036079707003</v>
      </c>
      <c r="F492" s="304">
        <f t="shared" ca="1" si="213"/>
        <v>1.349774776815883</v>
      </c>
      <c r="G492" s="306">
        <f t="shared" ca="1" si="214"/>
        <v>8.3799126580511487</v>
      </c>
      <c r="H492" s="307">
        <f t="shared" ca="1" si="215"/>
        <v>-103.12383193138427</v>
      </c>
      <c r="I492" s="304">
        <f t="shared" ca="1" si="216"/>
        <v>103.46375040742026</v>
      </c>
      <c r="J492" s="306">
        <f t="shared" ca="1" si="217"/>
        <v>715.24824024370969</v>
      </c>
      <c r="K492" s="307">
        <f t="shared" ca="1" si="218"/>
        <v>-5.2943945180864755</v>
      </c>
      <c r="L492" s="304">
        <f t="shared" ca="1" si="203"/>
        <v>715.26783499961505</v>
      </c>
      <c r="M492" s="306">
        <f t="shared" ca="1" si="219"/>
        <v>-1.4897138047722438</v>
      </c>
      <c r="N492" s="304">
        <f t="shared" ca="1" si="220"/>
        <v>-85.354313695825439</v>
      </c>
      <c r="P492" s="310">
        <f t="shared" ca="1" si="221"/>
        <v>23</v>
      </c>
      <c r="Q492" s="304">
        <f t="shared" ca="1" si="222"/>
        <v>0</v>
      </c>
      <c r="R492" s="306">
        <f t="shared" ca="1" si="223"/>
        <v>0</v>
      </c>
      <c r="S492" s="307">
        <f t="shared" ca="1" si="224"/>
        <v>3.0819999999999994</v>
      </c>
      <c r="T492" s="304">
        <f t="shared" ca="1" si="204"/>
        <v>30.234419999999997</v>
      </c>
      <c r="U492" s="311">
        <f t="shared" ca="1" si="205"/>
        <v>0</v>
      </c>
      <c r="V492" s="306">
        <f t="shared" ca="1" si="206"/>
        <v>1.2256487350614331</v>
      </c>
      <c r="W492" s="304">
        <f t="shared" ca="1" si="207"/>
        <v>26.772295903071797</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1.0911338476047625</v>
      </c>
      <c r="AH492" s="304">
        <f t="shared" ca="1" si="231"/>
        <v>-8.6866358942770958</v>
      </c>
    </row>
    <row r="493" spans="1:34" x14ac:dyDescent="0.2">
      <c r="A493" s="347">
        <f t="shared" ca="1" si="209"/>
        <v>1E-4</v>
      </c>
      <c r="B493" s="304">
        <f t="shared" ca="1" si="210"/>
        <v>32.11100000000053</v>
      </c>
      <c r="D493" s="306">
        <f t="shared" ca="1" si="211"/>
        <v>-0.70356504962915278</v>
      </c>
      <c r="E493" s="307">
        <f t="shared" ca="1" si="212"/>
        <v>-1.1518758773046489</v>
      </c>
      <c r="F493" s="304">
        <f t="shared" ca="1" si="213"/>
        <v>1.3497487972863791</v>
      </c>
      <c r="G493" s="306">
        <f t="shared" ca="1" si="214"/>
        <v>8.3798423015461854</v>
      </c>
      <c r="H493" s="307">
        <f t="shared" ca="1" si="215"/>
        <v>-103.123947118972</v>
      </c>
      <c r="I493" s="304">
        <f t="shared" ca="1" si="216"/>
        <v>103.46385951816855</v>
      </c>
      <c r="J493" s="306">
        <f t="shared" ca="1" si="217"/>
        <v>715.24824024370969</v>
      </c>
      <c r="K493" s="307">
        <f t="shared" ca="1" si="218"/>
        <v>-5.3047069070389936</v>
      </c>
      <c r="L493" s="304">
        <f t="shared" ca="1" si="203"/>
        <v>715.26791140599414</v>
      </c>
      <c r="M493" s="306">
        <f t="shared" ca="1" si="219"/>
        <v>-1.4897145727198795</v>
      </c>
      <c r="N493" s="304">
        <f t="shared" ca="1" si="220"/>
        <v>-85.354357695983865</v>
      </c>
      <c r="P493" s="310">
        <f t="shared" ca="1" si="221"/>
        <v>23</v>
      </c>
      <c r="Q493" s="304">
        <f t="shared" ca="1" si="222"/>
        <v>0</v>
      </c>
      <c r="R493" s="306">
        <f t="shared" ca="1" si="223"/>
        <v>0</v>
      </c>
      <c r="S493" s="307">
        <f t="shared" ca="1" si="224"/>
        <v>3.0819999999999994</v>
      </c>
      <c r="T493" s="304">
        <f t="shared" ca="1" si="204"/>
        <v>30.234419999999997</v>
      </c>
      <c r="U493" s="311">
        <f t="shared" ca="1" si="205"/>
        <v>0</v>
      </c>
      <c r="V493" s="306">
        <f t="shared" ca="1" si="206"/>
        <v>1.2256499989988212</v>
      </c>
      <c r="W493" s="304">
        <f t="shared" ca="1" si="207"/>
        <v>26.772379978836707</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1.0911071778018062</v>
      </c>
      <c r="AH493" s="304">
        <f t="shared" ca="1" si="231"/>
        <v>-8.686663174260806</v>
      </c>
    </row>
    <row r="494" spans="1:34" x14ac:dyDescent="0.2">
      <c r="A494" s="347">
        <f t="shared" ca="1" si="209"/>
        <v>1E-4</v>
      </c>
      <c r="B494" s="304">
        <f t="shared" ca="1" si="210"/>
        <v>32.111100000000533</v>
      </c>
      <c r="D494" s="306">
        <f t="shared" ca="1" si="211"/>
        <v>-0.70356061009902826</v>
      </c>
      <c r="E494" s="307">
        <f t="shared" ca="1" si="212"/>
        <v>-1.1518481470162421</v>
      </c>
      <c r="F494" s="304">
        <f t="shared" ca="1" si="213"/>
        <v>1.3497228181621836</v>
      </c>
      <c r="G494" s="306">
        <f t="shared" ca="1" si="214"/>
        <v>8.3797719454851762</v>
      </c>
      <c r="H494" s="307">
        <f t="shared" ca="1" si="215"/>
        <v>-103.1240623037867</v>
      </c>
      <c r="I494" s="304">
        <f t="shared" ca="1" si="216"/>
        <v>103.46396862624989</v>
      </c>
      <c r="J494" s="306">
        <f t="shared" ca="1" si="217"/>
        <v>715.24824024370969</v>
      </c>
      <c r="K494" s="307">
        <f t="shared" ca="1" si="218"/>
        <v>-5.3150193075101315</v>
      </c>
      <c r="L494" s="304">
        <f t="shared" ca="1" si="203"/>
        <v>715.26798796112962</v>
      </c>
      <c r="M494" s="306">
        <f t="shared" ca="1" si="219"/>
        <v>-1.4897153406594481</v>
      </c>
      <c r="N494" s="304">
        <f t="shared" ca="1" si="220"/>
        <v>-85.354401695680053</v>
      </c>
      <c r="P494" s="310">
        <f t="shared" ca="1" si="221"/>
        <v>23</v>
      </c>
      <c r="Q494" s="304">
        <f t="shared" ca="1" si="222"/>
        <v>0</v>
      </c>
      <c r="R494" s="306">
        <f t="shared" ca="1" si="223"/>
        <v>0</v>
      </c>
      <c r="S494" s="307">
        <f t="shared" ca="1" si="224"/>
        <v>3.0819999999999994</v>
      </c>
      <c r="T494" s="304">
        <f t="shared" ca="1" si="204"/>
        <v>30.234419999999997</v>
      </c>
      <c r="U494" s="311">
        <f t="shared" ca="1" si="205"/>
        <v>0</v>
      </c>
      <c r="V494" s="306">
        <f t="shared" ca="1" si="206"/>
        <v>1.2256512629389247</v>
      </c>
      <c r="W494" s="304">
        <f t="shared" ca="1" si="207"/>
        <v>26.772464053456741</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1.0910805083581483</v>
      </c>
      <c r="AH494" s="304">
        <f t="shared" ca="1" si="231"/>
        <v>-8.686690453873041</v>
      </c>
    </row>
    <row r="495" spans="1:34" x14ac:dyDescent="0.2">
      <c r="A495" s="347">
        <f t="shared" ca="1" si="209"/>
        <v>1E-4</v>
      </c>
      <c r="B495" s="304">
        <f t="shared" ca="1" si="210"/>
        <v>32.111200000000537</v>
      </c>
      <c r="D495" s="306">
        <f t="shared" ca="1" si="211"/>
        <v>-0.70355617056648811</v>
      </c>
      <c r="E495" s="307">
        <f t="shared" ca="1" si="212"/>
        <v>-1.1518204171054744</v>
      </c>
      <c r="F495" s="304">
        <f t="shared" ca="1" si="213"/>
        <v>1.3496968394432916</v>
      </c>
      <c r="G495" s="306">
        <f t="shared" ca="1" si="214"/>
        <v>8.3797015898681195</v>
      </c>
      <c r="H495" s="307">
        <f t="shared" ca="1" si="215"/>
        <v>-103.12417748582841</v>
      </c>
      <c r="I495" s="304">
        <f t="shared" ca="1" si="216"/>
        <v>103.46407773166433</v>
      </c>
      <c r="J495" s="306">
        <f t="shared" ca="1" si="217"/>
        <v>715.24824024370969</v>
      </c>
      <c r="K495" s="307">
        <f t="shared" ca="1" si="218"/>
        <v>-5.3253317194996121</v>
      </c>
      <c r="L495" s="304">
        <f t="shared" ca="1" si="203"/>
        <v>715.26806466502205</v>
      </c>
      <c r="M495" s="306">
        <f t="shared" ca="1" si="219"/>
        <v>-1.4897161085909494</v>
      </c>
      <c r="N495" s="304">
        <f t="shared" ca="1" si="220"/>
        <v>-85.354445694914034</v>
      </c>
      <c r="P495" s="310">
        <f t="shared" ca="1" si="221"/>
        <v>23</v>
      </c>
      <c r="Q495" s="304">
        <f t="shared" ca="1" si="222"/>
        <v>0</v>
      </c>
      <c r="R495" s="306">
        <f t="shared" ca="1" si="223"/>
        <v>0</v>
      </c>
      <c r="S495" s="307">
        <f t="shared" ca="1" si="224"/>
        <v>3.0819999999999994</v>
      </c>
      <c r="T495" s="304">
        <f t="shared" ca="1" si="204"/>
        <v>30.234419999999997</v>
      </c>
      <c r="U495" s="311">
        <f t="shared" ca="1" si="205"/>
        <v>0</v>
      </c>
      <c r="V495" s="306">
        <f t="shared" ca="1" si="206"/>
        <v>1.225652526881744</v>
      </c>
      <c r="W495" s="304">
        <f t="shared" ca="1" si="207"/>
        <v>26.772548126931916</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1.0910538392737852</v>
      </c>
      <c r="AH495" s="304">
        <f t="shared" ca="1" si="231"/>
        <v>-8.6867177331138041</v>
      </c>
    </row>
    <row r="496" spans="1:34" x14ac:dyDescent="0.2">
      <c r="A496" s="347">
        <f t="shared" ca="1" si="209"/>
        <v>1E-4</v>
      </c>
      <c r="B496" s="304">
        <f t="shared" ca="1" si="210"/>
        <v>32.11130000000054</v>
      </c>
      <c r="D496" s="306">
        <f t="shared" ca="1" si="211"/>
        <v>-0.70355173103153612</v>
      </c>
      <c r="E496" s="307">
        <f t="shared" ca="1" si="212"/>
        <v>-1.151792687572339</v>
      </c>
      <c r="F496" s="304">
        <f t="shared" ca="1" si="213"/>
        <v>1.3496708611296988</v>
      </c>
      <c r="G496" s="306">
        <f t="shared" ca="1" si="214"/>
        <v>8.379631234695017</v>
      </c>
      <c r="H496" s="307">
        <f t="shared" ca="1" si="215"/>
        <v>-103.12429266509717</v>
      </c>
      <c r="I496" s="304">
        <f t="shared" ca="1" si="216"/>
        <v>103.46418683441189</v>
      </c>
      <c r="J496" s="306">
        <f t="shared" ca="1" si="217"/>
        <v>715.24824024370969</v>
      </c>
      <c r="K496" s="307">
        <f t="shared" ca="1" si="218"/>
        <v>-5.3356441430071584</v>
      </c>
      <c r="L496" s="304">
        <f t="shared" ca="1" si="203"/>
        <v>715.26814151767189</v>
      </c>
      <c r="M496" s="306">
        <f t="shared" ca="1" si="219"/>
        <v>-1.4897168765143838</v>
      </c>
      <c r="N496" s="304">
        <f t="shared" ca="1" si="220"/>
        <v>-85.354489693685821</v>
      </c>
      <c r="P496" s="310">
        <f t="shared" ca="1" si="221"/>
        <v>23</v>
      </c>
      <c r="Q496" s="304">
        <f t="shared" ca="1" si="222"/>
        <v>0</v>
      </c>
      <c r="R496" s="306">
        <f t="shared" ca="1" si="223"/>
        <v>0</v>
      </c>
      <c r="S496" s="307">
        <f t="shared" ca="1" si="224"/>
        <v>3.0819999999999994</v>
      </c>
      <c r="T496" s="304">
        <f t="shared" ca="1" si="204"/>
        <v>30.234419999999997</v>
      </c>
      <c r="U496" s="311">
        <f t="shared" ca="1" si="205"/>
        <v>0</v>
      </c>
      <c r="V496" s="306">
        <f t="shared" ca="1" si="206"/>
        <v>1.2256537908272784</v>
      </c>
      <c r="W496" s="304">
        <f t="shared" ca="1" si="207"/>
        <v>26.772632199262222</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1.0910271705487116</v>
      </c>
      <c r="AH496" s="304">
        <f t="shared" ca="1" si="231"/>
        <v>-8.6867450119831027</v>
      </c>
    </row>
    <row r="497" spans="1:34" x14ac:dyDescent="0.2">
      <c r="A497" s="347">
        <f t="shared" ca="1" si="209"/>
        <v>1E-4</v>
      </c>
      <c r="B497" s="304">
        <f t="shared" ca="1" si="210"/>
        <v>32.111400000000543</v>
      </c>
      <c r="D497" s="306">
        <f t="shared" ca="1" si="211"/>
        <v>-0.70354729149416961</v>
      </c>
      <c r="E497" s="307">
        <f t="shared" ca="1" si="212"/>
        <v>-1.151764958416841</v>
      </c>
      <c r="F497" s="304">
        <f t="shared" ca="1" si="213"/>
        <v>1.3496448832214085</v>
      </c>
      <c r="G497" s="306">
        <f t="shared" ca="1" si="214"/>
        <v>8.379560879965867</v>
      </c>
      <c r="H497" s="307">
        <f t="shared" ca="1" si="215"/>
        <v>-103.12440784159301</v>
      </c>
      <c r="I497" s="304">
        <f t="shared" ca="1" si="216"/>
        <v>103.46429593449261</v>
      </c>
      <c r="J497" s="306">
        <f t="shared" ca="1" si="217"/>
        <v>715.24824024370969</v>
      </c>
      <c r="K497" s="307">
        <f t="shared" ca="1" si="218"/>
        <v>-5.3459565780324931</v>
      </c>
      <c r="L497" s="304">
        <f t="shared" ca="1" si="203"/>
        <v>715.26821851907948</v>
      </c>
      <c r="M497" s="306">
        <f t="shared" ca="1" si="219"/>
        <v>-1.4897176444297513</v>
      </c>
      <c r="N497" s="304">
        <f t="shared" ca="1" si="220"/>
        <v>-85.3545336919954</v>
      </c>
      <c r="P497" s="310">
        <f t="shared" ca="1" si="221"/>
        <v>23</v>
      </c>
      <c r="Q497" s="304">
        <f t="shared" ca="1" si="222"/>
        <v>0</v>
      </c>
      <c r="R497" s="306">
        <f t="shared" ca="1" si="223"/>
        <v>0</v>
      </c>
      <c r="S497" s="307">
        <f t="shared" ca="1" si="224"/>
        <v>3.0819999999999994</v>
      </c>
      <c r="T497" s="304">
        <f t="shared" ca="1" si="204"/>
        <v>30.234419999999997</v>
      </c>
      <c r="U497" s="311">
        <f t="shared" ca="1" si="205"/>
        <v>0</v>
      </c>
      <c r="V497" s="306">
        <f t="shared" ca="1" si="206"/>
        <v>1.2256550547755285</v>
      </c>
      <c r="W497" s="304">
        <f t="shared" ca="1" si="207"/>
        <v>26.772716270447692</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1.0910005021829328</v>
      </c>
      <c r="AH497" s="304">
        <f t="shared" ca="1" si="231"/>
        <v>-8.6867722904809312</v>
      </c>
    </row>
    <row r="498" spans="1:34" x14ac:dyDescent="0.2">
      <c r="A498" s="347">
        <f t="shared" ca="1" si="209"/>
        <v>1E-4</v>
      </c>
      <c r="B498" s="304">
        <f t="shared" ca="1" si="210"/>
        <v>32.111500000000547</v>
      </c>
      <c r="D498" s="306">
        <f t="shared" ca="1" si="211"/>
        <v>-0.70354285195439081</v>
      </c>
      <c r="E498" s="307">
        <f t="shared" ca="1" si="212"/>
        <v>-1.1517372296389716</v>
      </c>
      <c r="F498" s="304">
        <f t="shared" ca="1" si="213"/>
        <v>1.3496189057184147</v>
      </c>
      <c r="G498" s="306">
        <f t="shared" ca="1" si="214"/>
        <v>8.3794905256806711</v>
      </c>
      <c r="H498" s="307">
        <f t="shared" ca="1" si="215"/>
        <v>-103.12452301531597</v>
      </c>
      <c r="I498" s="304">
        <f t="shared" ca="1" si="216"/>
        <v>103.46440503190654</v>
      </c>
      <c r="J498" s="306">
        <f t="shared" ca="1" si="217"/>
        <v>715.24824024370969</v>
      </c>
      <c r="K498" s="307">
        <f t="shared" ca="1" si="218"/>
        <v>-5.3562690245753384</v>
      </c>
      <c r="L498" s="304">
        <f t="shared" ca="1" si="203"/>
        <v>715.26829566924539</v>
      </c>
      <c r="M498" s="306">
        <f t="shared" ca="1" si="219"/>
        <v>-1.4897184123370517</v>
      </c>
      <c r="N498" s="304">
        <f t="shared" ca="1" si="220"/>
        <v>-85.35457768984277</v>
      </c>
      <c r="P498" s="310">
        <f t="shared" ca="1" si="221"/>
        <v>23</v>
      </c>
      <c r="Q498" s="304">
        <f t="shared" ca="1" si="222"/>
        <v>0</v>
      </c>
      <c r="R498" s="306">
        <f t="shared" ca="1" si="223"/>
        <v>0</v>
      </c>
      <c r="S498" s="307">
        <f t="shared" ca="1" si="224"/>
        <v>3.0819999999999994</v>
      </c>
      <c r="T498" s="304">
        <f t="shared" ca="1" si="204"/>
        <v>30.234419999999997</v>
      </c>
      <c r="U498" s="311">
        <f t="shared" ca="1" si="205"/>
        <v>0</v>
      </c>
      <c r="V498" s="306">
        <f t="shared" ca="1" si="206"/>
        <v>1.2256563187264937</v>
      </c>
      <c r="W498" s="304">
        <f t="shared" ca="1" si="207"/>
        <v>26.772800340488317</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1.0909738341764399</v>
      </c>
      <c r="AH498" s="304">
        <f t="shared" ca="1" si="231"/>
        <v>-8.6867995686072987</v>
      </c>
    </row>
    <row r="499" spans="1:34" x14ac:dyDescent="0.2">
      <c r="A499" s="347">
        <f t="shared" ca="1" si="209"/>
        <v>1E-4</v>
      </c>
      <c r="B499" s="304">
        <f t="shared" ca="1" si="210"/>
        <v>32.11160000000055</v>
      </c>
      <c r="D499" s="306">
        <f t="shared" ca="1" si="211"/>
        <v>-0.70353841241220338</v>
      </c>
      <c r="E499" s="307">
        <f t="shared" ca="1" si="212"/>
        <v>-1.1517095012387308</v>
      </c>
      <c r="F499" s="304">
        <f t="shared" ca="1" si="213"/>
        <v>1.3495929286207191</v>
      </c>
      <c r="G499" s="306">
        <f t="shared" ca="1" si="214"/>
        <v>8.3794201718394294</v>
      </c>
      <c r="H499" s="307">
        <f t="shared" ca="1" si="215"/>
        <v>-103.1246381862661</v>
      </c>
      <c r="I499" s="304">
        <f t="shared" ca="1" si="216"/>
        <v>103.4645141266537</v>
      </c>
      <c r="J499" s="306">
        <f t="shared" ca="1" si="217"/>
        <v>715.24824024370969</v>
      </c>
      <c r="K499" s="307">
        <f t="shared" ca="1" si="218"/>
        <v>-5.3665814826354179</v>
      </c>
      <c r="L499" s="304">
        <f t="shared" ca="1" si="203"/>
        <v>715.26837296817007</v>
      </c>
      <c r="M499" s="306">
        <f t="shared" ca="1" si="219"/>
        <v>-1.4897191802362857</v>
      </c>
      <c r="N499" s="304">
        <f t="shared" ca="1" si="220"/>
        <v>-85.354621687227976</v>
      </c>
      <c r="P499" s="310">
        <f t="shared" ca="1" si="221"/>
        <v>23</v>
      </c>
      <c r="Q499" s="304">
        <f t="shared" ca="1" si="222"/>
        <v>0</v>
      </c>
      <c r="R499" s="306">
        <f t="shared" ca="1" si="223"/>
        <v>0</v>
      </c>
      <c r="S499" s="307">
        <f t="shared" ca="1" si="224"/>
        <v>3.0819999999999994</v>
      </c>
      <c r="T499" s="304">
        <f t="shared" ca="1" si="204"/>
        <v>30.234419999999997</v>
      </c>
      <c r="U499" s="311">
        <f t="shared" ca="1" si="205"/>
        <v>0</v>
      </c>
      <c r="V499" s="306">
        <f t="shared" ca="1" si="206"/>
        <v>1.2256575826801746</v>
      </c>
      <c r="W499" s="304">
        <f t="shared" ca="1" si="207"/>
        <v>26.772884409384119</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1.0909471665292312</v>
      </c>
      <c r="AH499" s="304">
        <f t="shared" ca="1" si="231"/>
        <v>-8.6868268463622069</v>
      </c>
    </row>
    <row r="500" spans="1:34" x14ac:dyDescent="0.2">
      <c r="A500" s="347">
        <f t="shared" ca="1" si="209"/>
        <v>1E-4</v>
      </c>
      <c r="B500" s="304">
        <f t="shared" ca="1" si="210"/>
        <v>32.111700000000553</v>
      </c>
      <c r="D500" s="306">
        <f t="shared" ca="1" si="211"/>
        <v>-0.70353397286760333</v>
      </c>
      <c r="E500" s="307">
        <f t="shared" ca="1" si="212"/>
        <v>-1.1516817732161133</v>
      </c>
      <c r="F500" s="304">
        <f t="shared" ca="1" si="213"/>
        <v>1.3495669519283156</v>
      </c>
      <c r="G500" s="306">
        <f t="shared" ca="1" si="214"/>
        <v>8.379349818442142</v>
      </c>
      <c r="H500" s="307">
        <f t="shared" ca="1" si="215"/>
        <v>-103.12475335444341</v>
      </c>
      <c r="I500" s="304">
        <f t="shared" ca="1" si="216"/>
        <v>103.46462321873412</v>
      </c>
      <c r="J500" s="306">
        <f t="shared" ca="1" si="217"/>
        <v>715.24824024370969</v>
      </c>
      <c r="K500" s="307">
        <f t="shared" ca="1" si="218"/>
        <v>-5.3768939522124537</v>
      </c>
      <c r="L500" s="304">
        <f t="shared" ca="1" si="203"/>
        <v>715.26845041585386</v>
      </c>
      <c r="M500" s="306">
        <f t="shared" ca="1" si="219"/>
        <v>-1.489719948127453</v>
      </c>
      <c r="N500" s="304">
        <f t="shared" ca="1" si="220"/>
        <v>-85.354665684150987</v>
      </c>
      <c r="P500" s="310">
        <f t="shared" ca="1" si="221"/>
        <v>23</v>
      </c>
      <c r="Q500" s="304">
        <f t="shared" ca="1" si="222"/>
        <v>0</v>
      </c>
      <c r="R500" s="306">
        <f t="shared" ca="1" si="223"/>
        <v>0</v>
      </c>
      <c r="S500" s="307">
        <f t="shared" ca="1" si="224"/>
        <v>3.0819999999999994</v>
      </c>
      <c r="T500" s="304">
        <f t="shared" ca="1" si="204"/>
        <v>30.234419999999997</v>
      </c>
      <c r="U500" s="311">
        <f t="shared" ca="1" si="205"/>
        <v>0</v>
      </c>
      <c r="V500" s="306">
        <f t="shared" ca="1" si="206"/>
        <v>1.2256588466365708</v>
      </c>
      <c r="W500" s="304">
        <f t="shared" ca="1" si="207"/>
        <v>26.772968477135109</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1.0909204992413031</v>
      </c>
      <c r="AH500" s="304">
        <f t="shared" ca="1" si="231"/>
        <v>-8.6868541237456594</v>
      </c>
    </row>
    <row r="501" spans="1:34" x14ac:dyDescent="0.2">
      <c r="A501" s="347">
        <f t="shared" ca="1" si="209"/>
        <v>1E-4</v>
      </c>
      <c r="B501" s="304">
        <f t="shared" ca="1" si="210"/>
        <v>32.111800000000557</v>
      </c>
      <c r="D501" s="306">
        <f t="shared" ca="1" si="211"/>
        <v>-0.70352953332059442</v>
      </c>
      <c r="E501" s="307">
        <f t="shared" ca="1" si="212"/>
        <v>-1.151654045571112</v>
      </c>
      <c r="F501" s="304">
        <f t="shared" ca="1" si="213"/>
        <v>1.3495409756412</v>
      </c>
      <c r="G501" s="306">
        <f t="shared" ca="1" si="214"/>
        <v>8.3792794654888105</v>
      </c>
      <c r="H501" s="307">
        <f t="shared" ca="1" si="215"/>
        <v>-103.12486851984796</v>
      </c>
      <c r="I501" s="304">
        <f t="shared" ca="1" si="216"/>
        <v>103.46473230814784</v>
      </c>
      <c r="J501" s="306">
        <f t="shared" ca="1" si="217"/>
        <v>715.24824024370969</v>
      </c>
      <c r="K501" s="307">
        <f t="shared" ca="1" si="218"/>
        <v>-5.3872064333061687</v>
      </c>
      <c r="L501" s="304">
        <f t="shared" ca="1" si="203"/>
        <v>715.26852801229734</v>
      </c>
      <c r="M501" s="306">
        <f t="shared" ca="1" si="219"/>
        <v>-1.4897207160105539</v>
      </c>
      <c r="N501" s="304">
        <f t="shared" ca="1" si="220"/>
        <v>-85.354709680611819</v>
      </c>
      <c r="P501" s="310">
        <f t="shared" ca="1" si="221"/>
        <v>23</v>
      </c>
      <c r="Q501" s="304">
        <f t="shared" ca="1" si="222"/>
        <v>0</v>
      </c>
      <c r="R501" s="306">
        <f t="shared" ca="1" si="223"/>
        <v>0</v>
      </c>
      <c r="S501" s="307">
        <f t="shared" ca="1" si="224"/>
        <v>3.0819999999999994</v>
      </c>
      <c r="T501" s="304">
        <f t="shared" ca="1" si="204"/>
        <v>30.234419999999997</v>
      </c>
      <c r="U501" s="311">
        <f t="shared" ca="1" si="205"/>
        <v>0</v>
      </c>
      <c r="V501" s="306">
        <f t="shared" ca="1" si="206"/>
        <v>1.2256601105956821</v>
      </c>
      <c r="W501" s="304">
        <f t="shared" ca="1" si="207"/>
        <v>26.773052543741279</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1.0908938323126502</v>
      </c>
      <c r="AH501" s="304">
        <f t="shared" ca="1" si="231"/>
        <v>-8.6868814007576614</v>
      </c>
    </row>
    <row r="502" spans="1:34" x14ac:dyDescent="0.2">
      <c r="A502" s="347">
        <f t="shared" ca="1" si="209"/>
        <v>1E-4</v>
      </c>
      <c r="B502" s="304">
        <f t="shared" ca="1" si="210"/>
        <v>32.11190000000056</v>
      </c>
      <c r="D502" s="306">
        <f t="shared" ca="1" si="211"/>
        <v>-0.70352509377117645</v>
      </c>
      <c r="E502" s="307">
        <f t="shared" ca="1" si="212"/>
        <v>-1.1516263183037321</v>
      </c>
      <c r="F502" s="304">
        <f t="shared" ca="1" si="213"/>
        <v>1.3495149997593772</v>
      </c>
      <c r="G502" s="306">
        <f t="shared" ca="1" si="214"/>
        <v>8.3792091129794333</v>
      </c>
      <c r="H502" s="307">
        <f t="shared" ca="1" si="215"/>
        <v>-103.12498368247979</v>
      </c>
      <c r="I502" s="304">
        <f t="shared" ca="1" si="216"/>
        <v>103.46484139489492</v>
      </c>
      <c r="J502" s="306">
        <f t="shared" ca="1" si="217"/>
        <v>715.24824024370969</v>
      </c>
      <c r="K502" s="307">
        <f t="shared" ca="1" si="218"/>
        <v>-5.3975189259162848</v>
      </c>
      <c r="L502" s="304">
        <f t="shared" ca="1" si="203"/>
        <v>715.26860575750084</v>
      </c>
      <c r="M502" s="306">
        <f t="shared" ca="1" si="219"/>
        <v>-1.4897214838855883</v>
      </c>
      <c r="N502" s="304">
        <f t="shared" ca="1" si="220"/>
        <v>-85.354753676610486</v>
      </c>
      <c r="P502" s="310">
        <f t="shared" ca="1" si="221"/>
        <v>23</v>
      </c>
      <c r="Q502" s="304">
        <f t="shared" ca="1" si="222"/>
        <v>0</v>
      </c>
      <c r="R502" s="306">
        <f t="shared" ca="1" si="223"/>
        <v>0</v>
      </c>
      <c r="S502" s="307">
        <f t="shared" ca="1" si="224"/>
        <v>3.0819999999999994</v>
      </c>
      <c r="T502" s="304">
        <f t="shared" ca="1" si="204"/>
        <v>30.234419999999997</v>
      </c>
      <c r="U502" s="311">
        <f t="shared" ca="1" si="205"/>
        <v>0</v>
      </c>
      <c r="V502" s="306">
        <f t="shared" ca="1" si="206"/>
        <v>1.2256613745575091</v>
      </c>
      <c r="W502" s="304">
        <f t="shared" ca="1" si="207"/>
        <v>26.773136609202663</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1.090867165743278</v>
      </c>
      <c r="AH502" s="304">
        <f t="shared" ca="1" si="231"/>
        <v>-8.6869086773982112</v>
      </c>
    </row>
    <row r="503" spans="1:34" x14ac:dyDescent="0.2">
      <c r="A503" s="347">
        <f t="shared" ca="1" si="209"/>
        <v>1E-4</v>
      </c>
      <c r="B503" s="304">
        <f t="shared" ca="1" si="210"/>
        <v>32.112000000000563</v>
      </c>
      <c r="D503" s="306">
        <f t="shared" ca="1" si="211"/>
        <v>-0.70352065421935106</v>
      </c>
      <c r="E503" s="307">
        <f t="shared" ca="1" si="212"/>
        <v>-1.1515985914139648</v>
      </c>
      <c r="F503" s="304">
        <f t="shared" ca="1" si="213"/>
        <v>1.3494890242828401</v>
      </c>
      <c r="G503" s="306">
        <f t="shared" ca="1" si="214"/>
        <v>8.379138760914012</v>
      </c>
      <c r="H503" s="307">
        <f t="shared" ca="1" si="215"/>
        <v>-103.12509884233893</v>
      </c>
      <c r="I503" s="304">
        <f t="shared" ca="1" si="216"/>
        <v>103.46495047897537</v>
      </c>
      <c r="J503" s="306">
        <f t="shared" ca="1" si="217"/>
        <v>715.24824024370969</v>
      </c>
      <c r="K503" s="307">
        <f t="shared" ca="1" si="218"/>
        <v>-5.4078314300425259</v>
      </c>
      <c r="L503" s="304">
        <f t="shared" ca="1" si="203"/>
        <v>715.26868365146481</v>
      </c>
      <c r="M503" s="306">
        <f t="shared" ca="1" si="219"/>
        <v>-1.4897222517525566</v>
      </c>
      <c r="N503" s="304">
        <f t="shared" ca="1" si="220"/>
        <v>-85.354797672147001</v>
      </c>
      <c r="P503" s="310">
        <f t="shared" ca="1" si="221"/>
        <v>23</v>
      </c>
      <c r="Q503" s="304">
        <f t="shared" ca="1" si="222"/>
        <v>0</v>
      </c>
      <c r="R503" s="306">
        <f t="shared" ca="1" si="223"/>
        <v>0</v>
      </c>
      <c r="S503" s="307">
        <f t="shared" ca="1" si="224"/>
        <v>3.0819999999999994</v>
      </c>
      <c r="T503" s="304">
        <f t="shared" ca="1" si="204"/>
        <v>30.234419999999997</v>
      </c>
      <c r="U503" s="311">
        <f t="shared" ca="1" si="205"/>
        <v>0</v>
      </c>
      <c r="V503" s="306">
        <f t="shared" ca="1" si="206"/>
        <v>1.2256626385220517</v>
      </c>
      <c r="W503" s="304">
        <f t="shared" ca="1" si="207"/>
        <v>26.773220673519265</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1.090840499533174</v>
      </c>
      <c r="AH503" s="304">
        <f t="shared" ca="1" si="231"/>
        <v>-8.6869359536673159</v>
      </c>
    </row>
    <row r="504" spans="1:34" x14ac:dyDescent="0.2">
      <c r="A504" s="347">
        <f t="shared" ca="1" si="209"/>
        <v>1E-4</v>
      </c>
      <c r="B504" s="304">
        <f t="shared" ca="1" si="210"/>
        <v>32.112100000000567</v>
      </c>
      <c r="D504" s="306">
        <f t="shared" ca="1" si="211"/>
        <v>-0.7035162146651186</v>
      </c>
      <c r="E504" s="307">
        <f t="shared" ca="1" si="212"/>
        <v>-1.1515708649018048</v>
      </c>
      <c r="F504" s="304">
        <f t="shared" ca="1" si="213"/>
        <v>1.3494630492115847</v>
      </c>
      <c r="G504" s="306">
        <f t="shared" ca="1" si="214"/>
        <v>8.3790684092925449</v>
      </c>
      <c r="H504" s="307">
        <f t="shared" ca="1" si="215"/>
        <v>-103.12521399942541</v>
      </c>
      <c r="I504" s="304">
        <f t="shared" ca="1" si="216"/>
        <v>103.46505956038924</v>
      </c>
      <c r="J504" s="306">
        <f t="shared" ca="1" si="217"/>
        <v>715.24824024370969</v>
      </c>
      <c r="K504" s="307">
        <f t="shared" ca="1" si="218"/>
        <v>-5.4181439456846139</v>
      </c>
      <c r="L504" s="304">
        <f t="shared" ca="1" si="203"/>
        <v>715.26876169418972</v>
      </c>
      <c r="M504" s="306">
        <f t="shared" ca="1" si="219"/>
        <v>-1.4897230196114586</v>
      </c>
      <c r="N504" s="304">
        <f t="shared" ca="1" si="220"/>
        <v>-85.354841667221351</v>
      </c>
      <c r="P504" s="310">
        <f t="shared" ca="1" si="221"/>
        <v>23</v>
      </c>
      <c r="Q504" s="304">
        <f t="shared" ca="1" si="222"/>
        <v>0</v>
      </c>
      <c r="R504" s="306">
        <f t="shared" ca="1" si="223"/>
        <v>0</v>
      </c>
      <c r="S504" s="307">
        <f t="shared" ca="1" si="224"/>
        <v>3.0819999999999994</v>
      </c>
      <c r="T504" s="304">
        <f t="shared" ca="1" si="204"/>
        <v>30.234419999999997</v>
      </c>
      <c r="U504" s="311">
        <f t="shared" ca="1" si="205"/>
        <v>0</v>
      </c>
      <c r="V504" s="306">
        <f t="shared" ca="1" si="206"/>
        <v>1.225663902489309</v>
      </c>
      <c r="W504" s="304">
        <f t="shared" ca="1" si="207"/>
        <v>26.773304736691085</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1.0908138336823363</v>
      </c>
      <c r="AH504" s="304">
        <f t="shared" ca="1" si="231"/>
        <v>-8.6869632295649808</v>
      </c>
    </row>
    <row r="505" spans="1:34" x14ac:dyDescent="0.2">
      <c r="A505" s="347">
        <f t="shared" ca="1" si="209"/>
        <v>1E-4</v>
      </c>
      <c r="B505" s="304">
        <f t="shared" ca="1" si="210"/>
        <v>32.11220000000057</v>
      </c>
      <c r="D505" s="306">
        <f t="shared" ca="1" si="211"/>
        <v>-0.70351177510848029</v>
      </c>
      <c r="E505" s="307">
        <f t="shared" ca="1" si="212"/>
        <v>-1.1515431387672521</v>
      </c>
      <c r="F505" s="304">
        <f t="shared" ca="1" si="213"/>
        <v>1.3494370745456121</v>
      </c>
      <c r="G505" s="306">
        <f t="shared" ca="1" si="214"/>
        <v>8.3789980581150338</v>
      </c>
      <c r="H505" s="307">
        <f t="shared" ca="1" si="215"/>
        <v>-103.12532915373929</v>
      </c>
      <c r="I505" s="304">
        <f t="shared" ca="1" si="216"/>
        <v>103.46516863913655</v>
      </c>
      <c r="J505" s="306">
        <f t="shared" ca="1" si="217"/>
        <v>715.24824024370969</v>
      </c>
      <c r="K505" s="307">
        <f t="shared" ca="1" si="218"/>
        <v>-5.4284564728422717</v>
      </c>
      <c r="L505" s="304">
        <f t="shared" ca="1" si="203"/>
        <v>715.26883988567613</v>
      </c>
      <c r="M505" s="306">
        <f t="shared" ca="1" si="219"/>
        <v>-1.4897237874622948</v>
      </c>
      <c r="N505" s="304">
        <f t="shared" ca="1" si="220"/>
        <v>-85.354885661833563</v>
      </c>
      <c r="P505" s="310">
        <f t="shared" ca="1" si="221"/>
        <v>23</v>
      </c>
      <c r="Q505" s="304">
        <f t="shared" ca="1" si="222"/>
        <v>0</v>
      </c>
      <c r="R505" s="306">
        <f t="shared" ca="1" si="223"/>
        <v>0</v>
      </c>
      <c r="S505" s="307">
        <f t="shared" ca="1" si="224"/>
        <v>3.0819999999999994</v>
      </c>
      <c r="T505" s="304">
        <f t="shared" ca="1" si="204"/>
        <v>30.234419999999997</v>
      </c>
      <c r="U505" s="311">
        <f t="shared" ca="1" si="205"/>
        <v>0</v>
      </c>
      <c r="V505" s="306">
        <f t="shared" ca="1" si="206"/>
        <v>1.2256651664592815</v>
      </c>
      <c r="W505" s="304">
        <f t="shared" ca="1" si="207"/>
        <v>26.77338879871813</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1.0907871681907686</v>
      </c>
      <c r="AH505" s="304">
        <f t="shared" ca="1" si="231"/>
        <v>-8.6869905050912042</v>
      </c>
    </row>
    <row r="506" spans="1:34" x14ac:dyDescent="0.2">
      <c r="A506" s="347">
        <f t="shared" ca="1" si="209"/>
        <v>1E-4</v>
      </c>
      <c r="B506" s="304">
        <f t="shared" ca="1" si="210"/>
        <v>32.112300000000573</v>
      </c>
      <c r="D506" s="306">
        <f t="shared" ca="1" si="211"/>
        <v>-0.70350733554943401</v>
      </c>
      <c r="E506" s="307">
        <f t="shared" ca="1" si="212"/>
        <v>-1.1515154130103085</v>
      </c>
      <c r="F506" s="304">
        <f t="shared" ca="1" si="213"/>
        <v>1.3494111002849225</v>
      </c>
      <c r="G506" s="306">
        <f t="shared" ca="1" si="214"/>
        <v>8.3789277073814787</v>
      </c>
      <c r="H506" s="307">
        <f t="shared" ca="1" si="215"/>
        <v>-103.12544430528058</v>
      </c>
      <c r="I506" s="304">
        <f t="shared" ca="1" si="216"/>
        <v>103.46527771521735</v>
      </c>
      <c r="J506" s="306">
        <f t="shared" ca="1" si="217"/>
        <v>715.24824024370969</v>
      </c>
      <c r="K506" s="307">
        <f t="shared" ca="1" si="218"/>
        <v>-5.4387690115152223</v>
      </c>
      <c r="L506" s="304">
        <f t="shared" ca="1" si="203"/>
        <v>715.26891822592438</v>
      </c>
      <c r="M506" s="306">
        <f t="shared" ca="1" si="219"/>
        <v>-1.4897245553050649</v>
      </c>
      <c r="N506" s="304">
        <f t="shared" ca="1" si="220"/>
        <v>-85.354929655983611</v>
      </c>
      <c r="P506" s="310">
        <f t="shared" ca="1" si="221"/>
        <v>23</v>
      </c>
      <c r="Q506" s="304">
        <f t="shared" ca="1" si="222"/>
        <v>0</v>
      </c>
      <c r="R506" s="306">
        <f t="shared" ca="1" si="223"/>
        <v>0</v>
      </c>
      <c r="S506" s="307">
        <f t="shared" ca="1" si="224"/>
        <v>3.0819999999999994</v>
      </c>
      <c r="T506" s="304">
        <f t="shared" ca="1" si="204"/>
        <v>30.234419999999997</v>
      </c>
      <c r="U506" s="311">
        <f t="shared" ca="1" si="205"/>
        <v>0</v>
      </c>
      <c r="V506" s="306">
        <f t="shared" ca="1" si="206"/>
        <v>1.2256664304319698</v>
      </c>
      <c r="W506" s="304">
        <f t="shared" ca="1" si="207"/>
        <v>26.773472859600428</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1.0907605030584673</v>
      </c>
      <c r="AH506" s="304">
        <f t="shared" ca="1" si="231"/>
        <v>-8.6870177802459878</v>
      </c>
    </row>
    <row r="507" spans="1:34" x14ac:dyDescent="0.2">
      <c r="A507" s="347">
        <f t="shared" ca="1" si="209"/>
        <v>1E-4</v>
      </c>
      <c r="B507" s="304">
        <f t="shared" ca="1" si="210"/>
        <v>32.112400000000576</v>
      </c>
      <c r="D507" s="306">
        <f t="shared" ca="1" si="211"/>
        <v>-0.7035028959879861</v>
      </c>
      <c r="E507" s="307">
        <f t="shared" ca="1" si="212"/>
        <v>-1.1514876876309614</v>
      </c>
      <c r="F507" s="304">
        <f t="shared" ca="1" si="213"/>
        <v>1.3493851264295089</v>
      </c>
      <c r="G507" s="306">
        <f t="shared" ca="1" si="214"/>
        <v>8.3788573570918796</v>
      </c>
      <c r="H507" s="307">
        <f t="shared" ca="1" si="215"/>
        <v>-103.12555945404934</v>
      </c>
      <c r="I507" s="304">
        <f t="shared" ca="1" si="216"/>
        <v>103.46538678863166</v>
      </c>
      <c r="J507" s="306">
        <f t="shared" ca="1" si="217"/>
        <v>715.24824024370969</v>
      </c>
      <c r="K507" s="307">
        <f t="shared" ca="1" si="218"/>
        <v>-5.4490815617031885</v>
      </c>
      <c r="L507" s="304">
        <f t="shared" ca="1" si="203"/>
        <v>715.26899671493493</v>
      </c>
      <c r="M507" s="306">
        <f t="shared" ca="1" si="219"/>
        <v>-1.4897253231397694</v>
      </c>
      <c r="N507" s="304">
        <f t="shared" ca="1" si="220"/>
        <v>-85.354973649671535</v>
      </c>
      <c r="P507" s="310">
        <f t="shared" ca="1" si="221"/>
        <v>23</v>
      </c>
      <c r="Q507" s="304">
        <f t="shared" ca="1" si="222"/>
        <v>0</v>
      </c>
      <c r="R507" s="306">
        <f t="shared" ca="1" si="223"/>
        <v>0</v>
      </c>
      <c r="S507" s="307">
        <f t="shared" ca="1" si="224"/>
        <v>3.0819999999999994</v>
      </c>
      <c r="T507" s="304">
        <f t="shared" ca="1" si="204"/>
        <v>30.234419999999997</v>
      </c>
      <c r="U507" s="311">
        <f t="shared" ca="1" si="205"/>
        <v>0</v>
      </c>
      <c r="V507" s="306">
        <f t="shared" ca="1" si="206"/>
        <v>1.2256676944073728</v>
      </c>
      <c r="W507" s="304">
        <f t="shared" ca="1" si="207"/>
        <v>26.77355691933797</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1.0907338382854199</v>
      </c>
      <c r="AH507" s="304">
        <f t="shared" ca="1" si="231"/>
        <v>-8.6870450550293423</v>
      </c>
    </row>
    <row r="508" spans="1:34" x14ac:dyDescent="0.2">
      <c r="A508" s="347">
        <f t="shared" ca="1" si="209"/>
        <v>1E-4</v>
      </c>
      <c r="B508" s="304">
        <f t="shared" ca="1" si="210"/>
        <v>32.11250000000058</v>
      </c>
      <c r="D508" s="306">
        <f t="shared" ca="1" si="211"/>
        <v>-0.703498456424132</v>
      </c>
      <c r="E508" s="307">
        <f t="shared" ca="1" si="212"/>
        <v>-1.1514599626292128</v>
      </c>
      <c r="F508" s="304">
        <f t="shared" ca="1" si="213"/>
        <v>1.3493591529793705</v>
      </c>
      <c r="G508" s="306">
        <f t="shared" ca="1" si="214"/>
        <v>8.3787870072462365</v>
      </c>
      <c r="H508" s="307">
        <f t="shared" ca="1" si="215"/>
        <v>-103.1256746000456</v>
      </c>
      <c r="I508" s="304">
        <f t="shared" ca="1" si="216"/>
        <v>103.46549585937956</v>
      </c>
      <c r="J508" s="306">
        <f t="shared" ca="1" si="217"/>
        <v>715.24824024370969</v>
      </c>
      <c r="K508" s="307">
        <f t="shared" ca="1" si="218"/>
        <v>-5.4593941234058931</v>
      </c>
      <c r="L508" s="304">
        <f t="shared" ca="1" si="203"/>
        <v>715.26907535270823</v>
      </c>
      <c r="M508" s="306">
        <f t="shared" ca="1" si="219"/>
        <v>-1.4897260909664078</v>
      </c>
      <c r="N508" s="304">
        <f t="shared" ca="1" si="220"/>
        <v>-85.355017642897323</v>
      </c>
      <c r="P508" s="310">
        <f t="shared" ca="1" si="221"/>
        <v>23</v>
      </c>
      <c r="Q508" s="304">
        <f t="shared" ca="1" si="222"/>
        <v>0</v>
      </c>
      <c r="R508" s="306">
        <f t="shared" ca="1" si="223"/>
        <v>0</v>
      </c>
      <c r="S508" s="307">
        <f t="shared" ca="1" si="224"/>
        <v>3.0819999999999994</v>
      </c>
      <c r="T508" s="304">
        <f t="shared" ca="1" si="204"/>
        <v>30.234419999999997</v>
      </c>
      <c r="U508" s="311">
        <f t="shared" ca="1" si="205"/>
        <v>0</v>
      </c>
      <c r="V508" s="306">
        <f t="shared" ca="1" si="206"/>
        <v>1.2256689583854912</v>
      </c>
      <c r="W508" s="304">
        <f t="shared" ca="1" si="207"/>
        <v>26.773640977930793</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1.0907071738716354</v>
      </c>
      <c r="AH508" s="304">
        <f t="shared" ca="1" si="231"/>
        <v>-8.6870723294412642</v>
      </c>
    </row>
    <row r="509" spans="1:34" x14ac:dyDescent="0.2">
      <c r="A509" s="347">
        <f t="shared" ca="1" si="209"/>
        <v>1E-4</v>
      </c>
      <c r="B509" s="304">
        <f t="shared" ca="1" si="210"/>
        <v>32.112600000000583</v>
      </c>
      <c r="D509" s="306">
        <f t="shared" ca="1" si="211"/>
        <v>-0.70349401685787771</v>
      </c>
      <c r="E509" s="307">
        <f t="shared" ca="1" si="212"/>
        <v>-1.1514322380050537</v>
      </c>
      <c r="F509" s="304">
        <f t="shared" ca="1" si="213"/>
        <v>1.3493331799345032</v>
      </c>
      <c r="G509" s="306">
        <f t="shared" ca="1" si="214"/>
        <v>8.3787166578445511</v>
      </c>
      <c r="H509" s="307">
        <f t="shared" ca="1" si="215"/>
        <v>-103.12578974326939</v>
      </c>
      <c r="I509" s="304">
        <f t="shared" ca="1" si="216"/>
        <v>103.46560492746103</v>
      </c>
      <c r="J509" s="306">
        <f t="shared" ca="1" si="217"/>
        <v>715.24824024370969</v>
      </c>
      <c r="K509" s="307">
        <f t="shared" ca="1" si="218"/>
        <v>-5.4697066966230592</v>
      </c>
      <c r="L509" s="304">
        <f t="shared" ca="1" si="203"/>
        <v>715.26915413924462</v>
      </c>
      <c r="M509" s="306">
        <f t="shared" ca="1" si="219"/>
        <v>-1.489726858784981</v>
      </c>
      <c r="N509" s="304">
        <f t="shared" ca="1" si="220"/>
        <v>-85.355061635661002</v>
      </c>
      <c r="P509" s="310">
        <f t="shared" ca="1" si="221"/>
        <v>23</v>
      </c>
      <c r="Q509" s="304">
        <f t="shared" ca="1" si="222"/>
        <v>0</v>
      </c>
      <c r="R509" s="306">
        <f t="shared" ca="1" si="223"/>
        <v>0</v>
      </c>
      <c r="S509" s="307">
        <f t="shared" ca="1" si="224"/>
        <v>3.0819999999999994</v>
      </c>
      <c r="T509" s="304">
        <f t="shared" ca="1" si="204"/>
        <v>30.234419999999997</v>
      </c>
      <c r="U509" s="311">
        <f t="shared" ca="1" si="205"/>
        <v>0</v>
      </c>
      <c r="V509" s="306">
        <f t="shared" ca="1" si="206"/>
        <v>1.2256702223663245</v>
      </c>
      <c r="W509" s="304">
        <f t="shared" ca="1" si="207"/>
        <v>26.773725035378874</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1.0906805098170995</v>
      </c>
      <c r="AH509" s="304">
        <f t="shared" ca="1" si="231"/>
        <v>-8.687099603481764</v>
      </c>
    </row>
    <row r="510" spans="1:34" x14ac:dyDescent="0.2">
      <c r="A510" s="347">
        <f t="shared" ca="1" si="209"/>
        <v>1E-4</v>
      </c>
      <c r="B510" s="304">
        <f t="shared" ca="1" si="210"/>
        <v>32.112700000000586</v>
      </c>
      <c r="D510" s="306">
        <f t="shared" ca="1" si="211"/>
        <v>-0.70348957728921868</v>
      </c>
      <c r="E510" s="307">
        <f t="shared" ca="1" si="212"/>
        <v>-1.1514045137584876</v>
      </c>
      <c r="F510" s="304">
        <f t="shared" ca="1" si="213"/>
        <v>1.3493072072949077</v>
      </c>
      <c r="G510" s="306">
        <f t="shared" ca="1" si="214"/>
        <v>8.3786463088868217</v>
      </c>
      <c r="H510" s="307">
        <f t="shared" ca="1" si="215"/>
        <v>-103.12590488372076</v>
      </c>
      <c r="I510" s="304">
        <f t="shared" ca="1" si="216"/>
        <v>103.46571399287615</v>
      </c>
      <c r="J510" s="306">
        <f t="shared" ca="1" si="217"/>
        <v>715.24824024370969</v>
      </c>
      <c r="K510" s="307">
        <f t="shared" ca="1" si="218"/>
        <v>-5.4800192813544086</v>
      </c>
      <c r="L510" s="304">
        <f t="shared" ca="1" si="203"/>
        <v>715.26923307454479</v>
      </c>
      <c r="M510" s="306">
        <f t="shared" ca="1" si="219"/>
        <v>-1.4897276265954886</v>
      </c>
      <c r="N510" s="304">
        <f t="shared" ca="1" si="220"/>
        <v>-85.355105627962544</v>
      </c>
      <c r="P510" s="310">
        <f t="shared" ca="1" si="221"/>
        <v>23</v>
      </c>
      <c r="Q510" s="304">
        <f t="shared" ca="1" si="222"/>
        <v>0</v>
      </c>
      <c r="R510" s="306">
        <f t="shared" ca="1" si="223"/>
        <v>0</v>
      </c>
      <c r="S510" s="307">
        <f t="shared" ca="1" si="224"/>
        <v>3.0819999999999994</v>
      </c>
      <c r="T510" s="304">
        <f t="shared" ca="1" si="204"/>
        <v>30.234419999999997</v>
      </c>
      <c r="U510" s="311">
        <f t="shared" ca="1" si="205"/>
        <v>0</v>
      </c>
      <c r="V510" s="306">
        <f t="shared" ca="1" si="206"/>
        <v>1.225671486349873</v>
      </c>
      <c r="W510" s="304">
        <f t="shared" ca="1" si="207"/>
        <v>26.773809091682246</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1.0906538461218194</v>
      </c>
      <c r="AH510" s="304">
        <f t="shared" ca="1" si="231"/>
        <v>-8.6871268771508365</v>
      </c>
    </row>
    <row r="511" spans="1:34" x14ac:dyDescent="0.2">
      <c r="A511" s="347">
        <f t="shared" ca="1" si="209"/>
        <v>1E-4</v>
      </c>
      <c r="B511" s="304">
        <f t="shared" ca="1" si="210"/>
        <v>32.11280000000059</v>
      </c>
      <c r="D511" s="306">
        <f t="shared" ca="1" si="211"/>
        <v>-0.70348513771815935</v>
      </c>
      <c r="E511" s="307">
        <f t="shared" ca="1" si="212"/>
        <v>-1.1513767898895075</v>
      </c>
      <c r="F511" s="304">
        <f t="shared" ca="1" si="213"/>
        <v>1.3492812350605803</v>
      </c>
      <c r="G511" s="306">
        <f t="shared" ca="1" si="214"/>
        <v>8.3785759603730501</v>
      </c>
      <c r="H511" s="307">
        <f t="shared" ca="1" si="215"/>
        <v>-103.12602002139975</v>
      </c>
      <c r="I511" s="304">
        <f t="shared" ca="1" si="216"/>
        <v>103.46582305562491</v>
      </c>
      <c r="J511" s="306">
        <f t="shared" ca="1" si="217"/>
        <v>715.24824024370969</v>
      </c>
      <c r="K511" s="307">
        <f t="shared" ca="1" si="218"/>
        <v>-5.4903318775996643</v>
      </c>
      <c r="L511" s="304">
        <f t="shared" ca="1" si="203"/>
        <v>715.26931215860907</v>
      </c>
      <c r="M511" s="306">
        <f t="shared" ca="1" si="219"/>
        <v>-1.4897283943979309</v>
      </c>
      <c r="N511" s="304">
        <f t="shared" ca="1" si="220"/>
        <v>-85.355149619801992</v>
      </c>
      <c r="P511" s="310">
        <f t="shared" ca="1" si="221"/>
        <v>23</v>
      </c>
      <c r="Q511" s="304">
        <f t="shared" ca="1" si="222"/>
        <v>0</v>
      </c>
      <c r="R511" s="306">
        <f t="shared" ca="1" si="223"/>
        <v>0</v>
      </c>
      <c r="S511" s="307">
        <f t="shared" ca="1" si="224"/>
        <v>3.0819999999999994</v>
      </c>
      <c r="T511" s="304">
        <f t="shared" ca="1" si="204"/>
        <v>30.234419999999997</v>
      </c>
      <c r="U511" s="311">
        <f t="shared" ca="1" si="205"/>
        <v>0</v>
      </c>
      <c r="V511" s="306">
        <f t="shared" ca="1" si="206"/>
        <v>1.2256727503361371</v>
      </c>
      <c r="W511" s="304">
        <f t="shared" ca="1" si="207"/>
        <v>26.773893146840908</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1.0906271827857825</v>
      </c>
      <c r="AH511" s="304">
        <f t="shared" ca="1" si="231"/>
        <v>-8.6871541504484924</v>
      </c>
    </row>
    <row r="512" spans="1:34" x14ac:dyDescent="0.2">
      <c r="A512" s="347">
        <f t="shared" ca="1" si="209"/>
        <v>1E-4</v>
      </c>
      <c r="B512" s="304">
        <f t="shared" ca="1" si="210"/>
        <v>32.112900000000593</v>
      </c>
      <c r="D512" s="306">
        <f t="shared" ca="1" si="211"/>
        <v>-0.70348069814469882</v>
      </c>
      <c r="E512" s="307">
        <f t="shared" ca="1" si="212"/>
        <v>-1.1513490663981134</v>
      </c>
      <c r="F512" s="304">
        <f t="shared" ca="1" si="213"/>
        <v>1.3492552632315207</v>
      </c>
      <c r="G512" s="306">
        <f t="shared" ca="1" si="214"/>
        <v>8.3785056123032362</v>
      </c>
      <c r="H512" s="307">
        <f t="shared" ca="1" si="215"/>
        <v>-103.12613515630639</v>
      </c>
      <c r="I512" s="304">
        <f t="shared" ca="1" si="216"/>
        <v>103.46593211570739</v>
      </c>
      <c r="J512" s="306">
        <f t="shared" ca="1" si="217"/>
        <v>715.24824024370969</v>
      </c>
      <c r="K512" s="307">
        <f t="shared" ca="1" si="218"/>
        <v>-5.5006444853585492</v>
      </c>
      <c r="L512" s="304">
        <f t="shared" ca="1" si="203"/>
        <v>715.26939139143781</v>
      </c>
      <c r="M512" s="306">
        <f t="shared" ca="1" si="219"/>
        <v>-1.4897291621923081</v>
      </c>
      <c r="N512" s="304">
        <f t="shared" ca="1" si="220"/>
        <v>-85.355193611179345</v>
      </c>
      <c r="P512" s="310">
        <f t="shared" ca="1" si="221"/>
        <v>23</v>
      </c>
      <c r="Q512" s="304">
        <f t="shared" ca="1" si="222"/>
        <v>0</v>
      </c>
      <c r="R512" s="306">
        <f t="shared" ca="1" si="223"/>
        <v>0</v>
      </c>
      <c r="S512" s="307">
        <f t="shared" ca="1" si="224"/>
        <v>3.0819999999999994</v>
      </c>
      <c r="T512" s="304">
        <f t="shared" ca="1" si="204"/>
        <v>30.234419999999997</v>
      </c>
      <c r="U512" s="311">
        <f t="shared" ca="1" si="205"/>
        <v>0</v>
      </c>
      <c r="V512" s="306">
        <f t="shared" ca="1" si="206"/>
        <v>1.2256740143251155</v>
      </c>
      <c r="W512" s="304">
        <f t="shared" ca="1" si="207"/>
        <v>26.773977200854873</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1.0906005198089979</v>
      </c>
      <c r="AH512" s="304">
        <f t="shared" ca="1" si="231"/>
        <v>-8.687181423374728</v>
      </c>
    </row>
    <row r="513" spans="1:34" x14ac:dyDescent="0.2">
      <c r="A513" s="347">
        <f t="shared" ca="1" si="209"/>
        <v>1E-4</v>
      </c>
      <c r="B513" s="304">
        <f t="shared" ca="1" si="210"/>
        <v>32.113000000000596</v>
      </c>
      <c r="D513" s="306">
        <f t="shared" ca="1" si="211"/>
        <v>-0.70347625856883766</v>
      </c>
      <c r="E513" s="307">
        <f t="shared" ca="1" si="212"/>
        <v>-1.1513213432842999</v>
      </c>
      <c r="F513" s="304">
        <f t="shared" ca="1" si="213"/>
        <v>1.3492292918077249</v>
      </c>
      <c r="G513" s="306">
        <f t="shared" ca="1" si="214"/>
        <v>8.3784352646773801</v>
      </c>
      <c r="H513" s="307">
        <f t="shared" ca="1" si="215"/>
        <v>-103.12625028844072</v>
      </c>
      <c r="I513" s="304">
        <f t="shared" ca="1" si="216"/>
        <v>103.4660411731236</v>
      </c>
      <c r="J513" s="306">
        <f t="shared" ca="1" si="217"/>
        <v>715.24824024370969</v>
      </c>
      <c r="K513" s="307">
        <f t="shared" ca="1" si="218"/>
        <v>-5.5109571046307861</v>
      </c>
      <c r="L513" s="304">
        <f t="shared" ca="1" si="203"/>
        <v>715.26947077303146</v>
      </c>
      <c r="M513" s="306">
        <f t="shared" ca="1" si="219"/>
        <v>-1.48972992997862</v>
      </c>
      <c r="N513" s="304">
        <f t="shared" ca="1" si="220"/>
        <v>-85.355237602094576</v>
      </c>
      <c r="P513" s="310">
        <f t="shared" ca="1" si="221"/>
        <v>23</v>
      </c>
      <c r="Q513" s="304">
        <f t="shared" ca="1" si="222"/>
        <v>0</v>
      </c>
      <c r="R513" s="306">
        <f t="shared" ca="1" si="223"/>
        <v>0</v>
      </c>
      <c r="S513" s="307">
        <f t="shared" ca="1" si="224"/>
        <v>3.0819999999999994</v>
      </c>
      <c r="T513" s="304">
        <f t="shared" ca="1" si="204"/>
        <v>30.234419999999997</v>
      </c>
      <c r="U513" s="311">
        <f t="shared" ca="1" si="205"/>
        <v>0</v>
      </c>
      <c r="V513" s="306">
        <f t="shared" ca="1" si="206"/>
        <v>1.2256752783168092</v>
      </c>
      <c r="W513" s="304">
        <f t="shared" ca="1" si="207"/>
        <v>26.774061253724152</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1.0905738571914512</v>
      </c>
      <c r="AH513" s="304">
        <f t="shared" ca="1" si="231"/>
        <v>-8.6872086959295522</v>
      </c>
    </row>
    <row r="514" spans="1:34" x14ac:dyDescent="0.2">
      <c r="A514" s="347">
        <f t="shared" ca="1" si="209"/>
        <v>1E-4</v>
      </c>
      <c r="B514" s="304">
        <f t="shared" ca="1" si="210"/>
        <v>32.1131000000006</v>
      </c>
      <c r="D514" s="306">
        <f t="shared" ca="1" si="211"/>
        <v>-0.7034718189905792</v>
      </c>
      <c r="E514" s="307">
        <f t="shared" ca="1" si="212"/>
        <v>-1.1512936205480617</v>
      </c>
      <c r="F514" s="304">
        <f t="shared" ca="1" si="213"/>
        <v>1.3492033207891903</v>
      </c>
      <c r="G514" s="306">
        <f t="shared" ca="1" si="214"/>
        <v>8.3783649174954817</v>
      </c>
      <c r="H514" s="307">
        <f t="shared" ca="1" si="215"/>
        <v>-103.12636541780277</v>
      </c>
      <c r="I514" s="304">
        <f t="shared" ca="1" si="216"/>
        <v>103.4661502278736</v>
      </c>
      <c r="J514" s="306">
        <f t="shared" ca="1" si="217"/>
        <v>715.24824024370969</v>
      </c>
      <c r="K514" s="307">
        <f t="shared" ca="1" si="218"/>
        <v>-5.521269735416098</v>
      </c>
      <c r="L514" s="304">
        <f t="shared" ca="1" si="203"/>
        <v>715.26955030339059</v>
      </c>
      <c r="M514" s="306">
        <f t="shared" ca="1" si="219"/>
        <v>-1.489730697756867</v>
      </c>
      <c r="N514" s="304">
        <f t="shared" ca="1" si="220"/>
        <v>-85.355281592547726</v>
      </c>
      <c r="P514" s="310">
        <f t="shared" ca="1" si="221"/>
        <v>23</v>
      </c>
      <c r="Q514" s="304">
        <f t="shared" ca="1" si="222"/>
        <v>0</v>
      </c>
      <c r="R514" s="306">
        <f t="shared" ca="1" si="223"/>
        <v>0</v>
      </c>
      <c r="S514" s="307">
        <f t="shared" ca="1" si="224"/>
        <v>3.0819999999999994</v>
      </c>
      <c r="T514" s="304">
        <f t="shared" ca="1" si="204"/>
        <v>30.234419999999997</v>
      </c>
      <c r="U514" s="311">
        <f t="shared" ca="1" si="205"/>
        <v>0</v>
      </c>
      <c r="V514" s="306">
        <f t="shared" ca="1" si="206"/>
        <v>1.2256765423112177</v>
      </c>
      <c r="W514" s="304">
        <f t="shared" ca="1" si="207"/>
        <v>26.774145305448748</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1.0905471949331442</v>
      </c>
      <c r="AH514" s="304">
        <f t="shared" ca="1" si="231"/>
        <v>-8.6872359681129652</v>
      </c>
    </row>
    <row r="515" spans="1:34" x14ac:dyDescent="0.2">
      <c r="A515" s="347">
        <f t="shared" ca="1" si="209"/>
        <v>1E-4</v>
      </c>
      <c r="B515" s="304">
        <f t="shared" ca="1" si="210"/>
        <v>32.113200000000603</v>
      </c>
      <c r="D515" s="306">
        <f t="shared" ca="1" si="211"/>
        <v>-0.70346737940992121</v>
      </c>
      <c r="E515" s="307">
        <f t="shared" ca="1" si="212"/>
        <v>-1.1512658981894006</v>
      </c>
      <c r="F515" s="304">
        <f t="shared" ca="1" si="213"/>
        <v>1.3491773501759172</v>
      </c>
      <c r="G515" s="306">
        <f t="shared" ca="1" si="214"/>
        <v>8.3782945707575411</v>
      </c>
      <c r="H515" s="307">
        <f t="shared" ca="1" si="215"/>
        <v>-103.12648054439259</v>
      </c>
      <c r="I515" s="304">
        <f t="shared" ca="1" si="216"/>
        <v>103.46625927995738</v>
      </c>
      <c r="J515" s="306">
        <f t="shared" ca="1" si="217"/>
        <v>715.24824024370969</v>
      </c>
      <c r="K515" s="307">
        <f t="shared" ca="1" si="218"/>
        <v>-5.5315823777142077</v>
      </c>
      <c r="L515" s="304">
        <f t="shared" ca="1" si="203"/>
        <v>715.26962998251565</v>
      </c>
      <c r="M515" s="306">
        <f t="shared" ca="1" si="219"/>
        <v>-1.489731465527049</v>
      </c>
      <c r="N515" s="304">
        <f t="shared" ca="1" si="220"/>
        <v>-85.355325582538796</v>
      </c>
      <c r="P515" s="310">
        <f t="shared" ca="1" si="221"/>
        <v>23</v>
      </c>
      <c r="Q515" s="304">
        <f t="shared" ca="1" si="222"/>
        <v>0</v>
      </c>
      <c r="R515" s="306">
        <f t="shared" ca="1" si="223"/>
        <v>0</v>
      </c>
      <c r="S515" s="307">
        <f t="shared" ca="1" si="224"/>
        <v>3.0819999999999994</v>
      </c>
      <c r="T515" s="304">
        <f t="shared" ca="1" si="204"/>
        <v>30.234419999999997</v>
      </c>
      <c r="U515" s="311">
        <f t="shared" ca="1" si="205"/>
        <v>0</v>
      </c>
      <c r="V515" s="306">
        <f t="shared" ca="1" si="206"/>
        <v>1.2256778063083413</v>
      </c>
      <c r="W515" s="304">
        <f t="shared" ca="1" si="207"/>
        <v>26.774229356028677</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1.0905205330340788</v>
      </c>
      <c r="AH515" s="304">
        <f t="shared" ca="1" si="231"/>
        <v>-8.6872632399249685</v>
      </c>
    </row>
    <row r="516" spans="1:34" x14ac:dyDescent="0.2">
      <c r="A516" s="347">
        <f t="shared" ca="1" si="209"/>
        <v>1E-4</v>
      </c>
      <c r="B516" s="304">
        <f t="shared" ca="1" si="210"/>
        <v>32.113300000000606</v>
      </c>
      <c r="D516" s="306">
        <f t="shared" ca="1" si="211"/>
        <v>-0.70346293982686559</v>
      </c>
      <c r="E516" s="307">
        <f t="shared" ca="1" si="212"/>
        <v>-1.1512381762083113</v>
      </c>
      <c r="F516" s="304">
        <f t="shared" ca="1" si="213"/>
        <v>1.3491513799679022</v>
      </c>
      <c r="G516" s="306">
        <f t="shared" ca="1" si="214"/>
        <v>8.3782242244635583</v>
      </c>
      <c r="H516" s="307">
        <f t="shared" ca="1" si="215"/>
        <v>-103.12659566821021</v>
      </c>
      <c r="I516" s="304">
        <f t="shared" ca="1" si="216"/>
        <v>103.46636832937503</v>
      </c>
      <c r="J516" s="306">
        <f t="shared" ca="1" si="217"/>
        <v>715.24824024370969</v>
      </c>
      <c r="K516" s="307">
        <f t="shared" ca="1" si="218"/>
        <v>-5.5418950315248381</v>
      </c>
      <c r="L516" s="304">
        <f t="shared" ref="L516:L579" ca="1" si="232">SQRT(pos_x^2+pos_z^2)</f>
        <v>715.26970981040699</v>
      </c>
      <c r="M516" s="306">
        <f t="shared" ca="1" si="219"/>
        <v>-1.4897322332891663</v>
      </c>
      <c r="N516" s="304">
        <f t="shared" ca="1" si="220"/>
        <v>-85.355369572067787</v>
      </c>
      <c r="P516" s="310">
        <f t="shared" ca="1" si="221"/>
        <v>23</v>
      </c>
      <c r="Q516" s="304">
        <f t="shared" ca="1" si="222"/>
        <v>0</v>
      </c>
      <c r="R516" s="306">
        <f t="shared" ca="1" si="223"/>
        <v>0</v>
      </c>
      <c r="S516" s="307">
        <f t="shared" ca="1" si="224"/>
        <v>3.0819999999999994</v>
      </c>
      <c r="T516" s="304">
        <f t="shared" ref="T516:T579" ca="1" si="233">m*g</f>
        <v>30.234419999999997</v>
      </c>
      <c r="U516" s="311">
        <f t="shared" ref="U516:U579" ca="1" si="234">IF(pos_xz&lt;L_rampe,Poids*COS(Beta),0)</f>
        <v>0</v>
      </c>
      <c r="V516" s="306">
        <f t="shared" ref="V516:V579" ca="1" si="235">Rho_moyen*(20000-Alt_rampe-pos_z)/(20000+Alt_rampe+pos_z)</f>
        <v>1.2256790703081804</v>
      </c>
      <c r="W516" s="304">
        <f t="shared" ref="W516:W579" ca="1" si="236">1/2*Rho*Sref*Cx*vit_xz^2</f>
        <v>26.774313405463964</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1.0904938714942443</v>
      </c>
      <c r="AH516" s="304">
        <f t="shared" ca="1" si="231"/>
        <v>-8.6872905113655676</v>
      </c>
    </row>
    <row r="517" spans="1:34" x14ac:dyDescent="0.2">
      <c r="A517" s="347">
        <f t="shared" ref="A517:A580" ca="1" si="238">IF(B516+0.01&lt;=T_ini+ROUNDUP(Temps_fin_propu,0), 0.01, IF(K516&gt;0, 0.1, 0.0001))</f>
        <v>1E-4</v>
      </c>
      <c r="B517" s="304">
        <f t="shared" ref="B517:B580" ca="1" si="239">B516+pas</f>
        <v>32.11340000000061</v>
      </c>
      <c r="D517" s="306">
        <f t="shared" ref="D517:D580" ca="1" si="240">IF(AND(L516&lt;L_rampe,Poussee&lt;Poids*SIN(M516)),0,(-W516+Poussee)/m*COS(M516)-U516/m*SIN(M516))</f>
        <v>-0.70345850024141499</v>
      </c>
      <c r="E517" s="307">
        <f t="shared" ref="E517:E580" ca="1" si="241">IF(AND(L516&lt;L_rampe,Poussee&lt;Poids*SIN(M516)),0,(-W516+Poussee)/m*SIN(M516)+U516/m*COS(M516)-Poids/m)</f>
        <v>-1.151210454604783</v>
      </c>
      <c r="F517" s="304">
        <f t="shared" ref="F517:F580" ca="1" si="242">SQRT(acc_x^2+acc_z^2)</f>
        <v>1.349125410165138</v>
      </c>
      <c r="G517" s="306">
        <f t="shared" ref="G517:G580" ca="1" si="243">G516+acc_x*pas</f>
        <v>8.378153878613535</v>
      </c>
      <c r="H517" s="307">
        <f t="shared" ref="H517:H580" ca="1" si="244">H516+acc_z*pas</f>
        <v>-103.12671078925567</v>
      </c>
      <c r="I517" s="304">
        <f t="shared" ref="I517:I580" ca="1" si="245">SQRT(vit_x^2+vit_z^2)</f>
        <v>103.46647737612655</v>
      </c>
      <c r="J517" s="306">
        <f t="shared" ref="J517:J580" ca="1" si="246">J516+0.5*(vit_x+G516)*pas*(K516&gt;=0)</f>
        <v>715.24824024370969</v>
      </c>
      <c r="K517" s="307">
        <f t="shared" ref="K517:K580" ca="1" si="247">K516+0.5*(vit_z+H516)*pas</f>
        <v>-5.5522076968477112</v>
      </c>
      <c r="L517" s="304">
        <f t="shared" ca="1" si="232"/>
        <v>715.26978978706518</v>
      </c>
      <c r="M517" s="306">
        <f t="shared" ref="M517:M580" ca="1" si="248">IF(AND(L516&gt;L_rampe,G517&gt;0),ATAN2(G517,H517),$M$4)</f>
        <v>-1.4897330010432188</v>
      </c>
      <c r="N517" s="304">
        <f t="shared" ref="N517:N580" ca="1" si="249">DEGREES(Beta)</f>
        <v>-85.355413561134696</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3.0819999999999994</v>
      </c>
      <c r="T517" s="304">
        <f t="shared" ca="1" si="233"/>
        <v>30.234419999999997</v>
      </c>
      <c r="U517" s="311">
        <f t="shared" ca="1" si="234"/>
        <v>0</v>
      </c>
      <c r="V517" s="306">
        <f t="shared" ca="1" si="235"/>
        <v>1.2256803343107339</v>
      </c>
      <c r="W517" s="304">
        <f t="shared" ca="1" si="236"/>
        <v>26.774397453754585</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1.0904672103136335</v>
      </c>
      <c r="AH517" s="304">
        <f t="shared" ref="AH517:AH580" ca="1" si="260">IF(AND(L516&lt;L_rampe,Poussee&lt;Poids*SIN(M516)), g*SIN(M516), (-W516+Poussee)/m)</f>
        <v>-8.6873177824347732</v>
      </c>
    </row>
    <row r="518" spans="1:34" x14ac:dyDescent="0.2">
      <c r="A518" s="347">
        <f t="shared" ca="1" si="238"/>
        <v>1E-4</v>
      </c>
      <c r="B518" s="304">
        <f t="shared" ca="1" si="239"/>
        <v>32.113500000000613</v>
      </c>
      <c r="D518" s="306">
        <f t="shared" ca="1" si="240"/>
        <v>-0.70345406065356764</v>
      </c>
      <c r="E518" s="307">
        <f t="shared" ca="1" si="241"/>
        <v>-1.1511827333788265</v>
      </c>
      <c r="F518" s="304">
        <f t="shared" ca="1" si="242"/>
        <v>1.3490994407676327</v>
      </c>
      <c r="G518" s="306">
        <f t="shared" ca="1" si="243"/>
        <v>8.3780835332074695</v>
      </c>
      <c r="H518" s="307">
        <f t="shared" ca="1" si="244"/>
        <v>-103.12682590752901</v>
      </c>
      <c r="I518" s="304">
        <f t="shared" ca="1" si="245"/>
        <v>103.46658642021201</v>
      </c>
      <c r="J518" s="306">
        <f t="shared" ca="1" si="246"/>
        <v>715.24824024370969</v>
      </c>
      <c r="K518" s="307">
        <f t="shared" ca="1" si="247"/>
        <v>-5.5625203736825508</v>
      </c>
      <c r="L518" s="304">
        <f t="shared" ca="1" si="232"/>
        <v>715.26986991249055</v>
      </c>
      <c r="M518" s="306">
        <f t="shared" ca="1" si="248"/>
        <v>-1.4897337687892067</v>
      </c>
      <c r="N518" s="304">
        <f t="shared" ca="1" si="249"/>
        <v>-85.355457549739555</v>
      </c>
      <c r="P518" s="310">
        <f t="shared" ca="1" si="250"/>
        <v>23</v>
      </c>
      <c r="Q518" s="304">
        <f t="shared" ca="1" si="251"/>
        <v>0</v>
      </c>
      <c r="R518" s="306">
        <f t="shared" ca="1" si="252"/>
        <v>0</v>
      </c>
      <c r="S518" s="307">
        <f t="shared" ca="1" si="253"/>
        <v>3.0819999999999994</v>
      </c>
      <c r="T518" s="304">
        <f t="shared" ca="1" si="233"/>
        <v>30.234419999999997</v>
      </c>
      <c r="U518" s="311">
        <f t="shared" ca="1" si="234"/>
        <v>0</v>
      </c>
      <c r="V518" s="306">
        <f t="shared" ca="1" si="235"/>
        <v>1.2256815983160021</v>
      </c>
      <c r="W518" s="304">
        <f t="shared" ca="1" si="236"/>
        <v>26.774481500900592</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1.0904405494922589</v>
      </c>
      <c r="AH518" s="304">
        <f t="shared" ca="1" si="260"/>
        <v>-8.6873450531325727</v>
      </c>
    </row>
    <row r="519" spans="1:34" x14ac:dyDescent="0.2">
      <c r="A519" s="347">
        <f t="shared" ca="1" si="238"/>
        <v>1E-4</v>
      </c>
      <c r="B519" s="304">
        <f t="shared" ca="1" si="239"/>
        <v>32.113600000000616</v>
      </c>
      <c r="D519" s="306">
        <f t="shared" ca="1" si="240"/>
        <v>-0.70344962106332709</v>
      </c>
      <c r="E519" s="307">
        <f t="shared" ca="1" si="241"/>
        <v>-1.1511550125304204</v>
      </c>
      <c r="F519" s="304">
        <f t="shared" ca="1" si="242"/>
        <v>1.3490734717753703</v>
      </c>
      <c r="G519" s="306">
        <f t="shared" ca="1" si="243"/>
        <v>8.3780131882453635</v>
      </c>
      <c r="H519" s="307">
        <f t="shared" ca="1" si="244"/>
        <v>-103.12694102303027</v>
      </c>
      <c r="I519" s="304">
        <f t="shared" ca="1" si="245"/>
        <v>103.46669546163142</v>
      </c>
      <c r="J519" s="306">
        <f t="shared" ca="1" si="246"/>
        <v>715.24824024370969</v>
      </c>
      <c r="K519" s="307">
        <f t="shared" ca="1" si="247"/>
        <v>-5.5728330620290789</v>
      </c>
      <c r="L519" s="304">
        <f t="shared" ca="1" si="232"/>
        <v>715.26995018668356</v>
      </c>
      <c r="M519" s="306">
        <f t="shared" ca="1" si="248"/>
        <v>-1.4897345365271304</v>
      </c>
      <c r="N519" s="304">
        <f t="shared" ca="1" si="249"/>
        <v>-85.355501537882347</v>
      </c>
      <c r="P519" s="310">
        <f t="shared" ca="1" si="250"/>
        <v>23</v>
      </c>
      <c r="Q519" s="304">
        <f t="shared" ca="1" si="251"/>
        <v>0</v>
      </c>
      <c r="R519" s="306">
        <f t="shared" ca="1" si="252"/>
        <v>0</v>
      </c>
      <c r="S519" s="307">
        <f t="shared" ca="1" si="253"/>
        <v>3.0819999999999994</v>
      </c>
      <c r="T519" s="304">
        <f t="shared" ca="1" si="233"/>
        <v>30.234419999999997</v>
      </c>
      <c r="U519" s="311">
        <f t="shared" ca="1" si="234"/>
        <v>0</v>
      </c>
      <c r="V519" s="306">
        <f t="shared" ca="1" si="235"/>
        <v>1.2256828623239855</v>
      </c>
      <c r="W519" s="304">
        <f t="shared" ca="1" si="236"/>
        <v>26.774565546901957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1.0904138890301009</v>
      </c>
      <c r="AH519" s="304">
        <f t="shared" ca="1" si="260"/>
        <v>-8.6873723234589875</v>
      </c>
    </row>
    <row r="520" spans="1:34" x14ac:dyDescent="0.2">
      <c r="A520" s="347">
        <f t="shared" ca="1" si="238"/>
        <v>1E-4</v>
      </c>
      <c r="B520" s="304">
        <f t="shared" ca="1" si="239"/>
        <v>32.11370000000062</v>
      </c>
      <c r="D520" s="306">
        <f t="shared" ca="1" si="240"/>
        <v>-0.70344518147068991</v>
      </c>
      <c r="E520" s="307">
        <f t="shared" ca="1" si="241"/>
        <v>-1.151127292059579</v>
      </c>
      <c r="F520" s="304">
        <f t="shared" ca="1" si="242"/>
        <v>1.3490475031883611</v>
      </c>
      <c r="G520" s="306">
        <f t="shared" ca="1" si="243"/>
        <v>8.377942843727217</v>
      </c>
      <c r="H520" s="307">
        <f t="shared" ca="1" si="244"/>
        <v>-103.12705613575947</v>
      </c>
      <c r="I520" s="304">
        <f t="shared" ca="1" si="245"/>
        <v>103.4668045003848</v>
      </c>
      <c r="J520" s="306">
        <f t="shared" ca="1" si="246"/>
        <v>715.24824024370969</v>
      </c>
      <c r="K520" s="307">
        <f t="shared" ca="1" si="247"/>
        <v>-5.5831457618870184</v>
      </c>
      <c r="L520" s="304">
        <f t="shared" ca="1" si="232"/>
        <v>715.27003060964466</v>
      </c>
      <c r="M520" s="306">
        <f t="shared" ca="1" si="248"/>
        <v>-1.4897353042569896</v>
      </c>
      <c r="N520" s="304">
        <f t="shared" ca="1" si="249"/>
        <v>-85.355545525563087</v>
      </c>
      <c r="P520" s="310">
        <f t="shared" ca="1" si="250"/>
        <v>23</v>
      </c>
      <c r="Q520" s="304">
        <f t="shared" ca="1" si="251"/>
        <v>0</v>
      </c>
      <c r="R520" s="306">
        <f t="shared" ca="1" si="252"/>
        <v>0</v>
      </c>
      <c r="S520" s="307">
        <f t="shared" ca="1" si="253"/>
        <v>3.0819999999999994</v>
      </c>
      <c r="T520" s="304">
        <f t="shared" ca="1" si="233"/>
        <v>30.234419999999997</v>
      </c>
      <c r="U520" s="311">
        <f t="shared" ca="1" si="234"/>
        <v>0</v>
      </c>
      <c r="V520" s="306">
        <f t="shared" ca="1" si="235"/>
        <v>1.2256841263346836</v>
      </c>
      <c r="W520" s="304">
        <f t="shared" ca="1" si="236"/>
        <v>26.774649591758699</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1.0903872289271703</v>
      </c>
      <c r="AH520" s="304">
        <f t="shared" ca="1" si="260"/>
        <v>-8.6873995934140051</v>
      </c>
    </row>
    <row r="521" spans="1:34" x14ac:dyDescent="0.2">
      <c r="A521" s="347">
        <f t="shared" ca="1" si="238"/>
        <v>1E-4</v>
      </c>
      <c r="B521" s="304">
        <f t="shared" ca="1" si="239"/>
        <v>32.113800000000623</v>
      </c>
      <c r="D521" s="306">
        <f t="shared" ca="1" si="240"/>
        <v>-0.70344074187566008</v>
      </c>
      <c r="E521" s="307">
        <f t="shared" ca="1" si="241"/>
        <v>-1.1510995719662933</v>
      </c>
      <c r="F521" s="304">
        <f t="shared" ca="1" si="242"/>
        <v>1.3490215350065999</v>
      </c>
      <c r="G521" s="306">
        <f t="shared" ca="1" si="243"/>
        <v>8.37787249965303</v>
      </c>
      <c r="H521" s="307">
        <f t="shared" ca="1" si="244"/>
        <v>-103.12717124571667</v>
      </c>
      <c r="I521" s="304">
        <f t="shared" ca="1" si="245"/>
        <v>103.46691353647219</v>
      </c>
      <c r="J521" s="306">
        <f t="shared" ca="1" si="246"/>
        <v>715.24824024370969</v>
      </c>
      <c r="K521" s="307">
        <f t="shared" ca="1" si="247"/>
        <v>-5.5934584732560921</v>
      </c>
      <c r="L521" s="304">
        <f t="shared" ca="1" si="232"/>
        <v>715.27011118137432</v>
      </c>
      <c r="M521" s="306">
        <f t="shared" ca="1" si="248"/>
        <v>-1.4897360719787847</v>
      </c>
      <c r="N521" s="304">
        <f t="shared" ca="1" si="249"/>
        <v>-85.355589512781776</v>
      </c>
      <c r="P521" s="310">
        <f t="shared" ca="1" si="250"/>
        <v>23</v>
      </c>
      <c r="Q521" s="304">
        <f t="shared" ca="1" si="251"/>
        <v>0</v>
      </c>
      <c r="R521" s="306">
        <f t="shared" ca="1" si="252"/>
        <v>0</v>
      </c>
      <c r="S521" s="307">
        <f t="shared" ca="1" si="253"/>
        <v>3.0819999999999994</v>
      </c>
      <c r="T521" s="304">
        <f t="shared" ca="1" si="233"/>
        <v>30.234419999999997</v>
      </c>
      <c r="U521" s="311">
        <f t="shared" ca="1" si="234"/>
        <v>0</v>
      </c>
      <c r="V521" s="306">
        <f t="shared" ca="1" si="235"/>
        <v>1.2256853903480966</v>
      </c>
      <c r="W521" s="304">
        <f t="shared" ca="1" si="236"/>
        <v>26.774733635470835</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1.0903605691834599</v>
      </c>
      <c r="AH521" s="304">
        <f t="shared" ca="1" si="260"/>
        <v>-8.6874268629976328</v>
      </c>
    </row>
    <row r="522" spans="1:34" x14ac:dyDescent="0.2">
      <c r="A522" s="347">
        <f t="shared" ca="1" si="238"/>
        <v>1E-4</v>
      </c>
      <c r="B522" s="304">
        <f t="shared" ca="1" si="239"/>
        <v>32.113900000000626</v>
      </c>
      <c r="D522" s="306">
        <f t="shared" ca="1" si="240"/>
        <v>-0.70343630227823761</v>
      </c>
      <c r="E522" s="307">
        <f t="shared" ca="1" si="241"/>
        <v>-1.1510718522505599</v>
      </c>
      <c r="F522" s="304">
        <f t="shared" ca="1" si="242"/>
        <v>1.3489955672300835</v>
      </c>
      <c r="G522" s="306">
        <f t="shared" ca="1" si="243"/>
        <v>8.3778021560228026</v>
      </c>
      <c r="H522" s="307">
        <f t="shared" ca="1" si="244"/>
        <v>-103.12728635290189</v>
      </c>
      <c r="I522" s="304">
        <f t="shared" ca="1" si="245"/>
        <v>103.46702256989366</v>
      </c>
      <c r="J522" s="306">
        <f t="shared" ca="1" si="246"/>
        <v>715.24824024370969</v>
      </c>
      <c r="K522" s="307">
        <f t="shared" ca="1" si="247"/>
        <v>-5.603771196136023</v>
      </c>
      <c r="L522" s="304">
        <f t="shared" ca="1" si="232"/>
        <v>715.27019190187286</v>
      </c>
      <c r="M522" s="306">
        <f t="shared" ca="1" si="248"/>
        <v>-1.4897368396925155</v>
      </c>
      <c r="N522" s="304">
        <f t="shared" ca="1" si="249"/>
        <v>-85.355633499538428</v>
      </c>
      <c r="P522" s="310">
        <f t="shared" ca="1" si="250"/>
        <v>23</v>
      </c>
      <c r="Q522" s="304">
        <f t="shared" ca="1" si="251"/>
        <v>0</v>
      </c>
      <c r="R522" s="306">
        <f t="shared" ca="1" si="252"/>
        <v>0</v>
      </c>
      <c r="S522" s="307">
        <f t="shared" ca="1" si="253"/>
        <v>3.0819999999999994</v>
      </c>
      <c r="T522" s="304">
        <f t="shared" ca="1" si="233"/>
        <v>30.234419999999997</v>
      </c>
      <c r="U522" s="311">
        <f t="shared" ca="1" si="234"/>
        <v>0</v>
      </c>
      <c r="V522" s="306">
        <f t="shared" ca="1" si="235"/>
        <v>1.2256866543642242</v>
      </c>
      <c r="W522" s="304">
        <f t="shared" ca="1" si="236"/>
        <v>26.774817678038364</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1.0903339097989662</v>
      </c>
      <c r="AH522" s="304">
        <f t="shared" ca="1" si="260"/>
        <v>-8.6874541322098757</v>
      </c>
    </row>
    <row r="523" spans="1:34" x14ac:dyDescent="0.2">
      <c r="A523" s="347">
        <f t="shared" ca="1" si="238"/>
        <v>1E-4</v>
      </c>
      <c r="B523" s="304">
        <f t="shared" ca="1" si="239"/>
        <v>32.11400000000063</v>
      </c>
      <c r="D523" s="306">
        <f t="shared" ca="1" si="240"/>
        <v>-0.70343186267842439</v>
      </c>
      <c r="E523" s="307">
        <f t="shared" ca="1" si="241"/>
        <v>-1.1510441329123751</v>
      </c>
      <c r="F523" s="304">
        <f t="shared" ca="1" si="242"/>
        <v>1.3489695998588105</v>
      </c>
      <c r="G523" s="306">
        <f t="shared" ca="1" si="243"/>
        <v>8.3777318128365348</v>
      </c>
      <c r="H523" s="307">
        <f t="shared" ca="1" si="244"/>
        <v>-103.12740145731519</v>
      </c>
      <c r="I523" s="304">
        <f t="shared" ca="1" si="245"/>
        <v>103.46713160064924</v>
      </c>
      <c r="J523" s="306">
        <f t="shared" ca="1" si="246"/>
        <v>715.24824024370969</v>
      </c>
      <c r="K523" s="307">
        <f t="shared" ca="1" si="247"/>
        <v>-5.614083930526534</v>
      </c>
      <c r="L523" s="304">
        <f t="shared" ca="1" si="232"/>
        <v>715.27027277114098</v>
      </c>
      <c r="M523" s="306">
        <f t="shared" ca="1" si="248"/>
        <v>-1.4897376073981825</v>
      </c>
      <c r="N523" s="304">
        <f t="shared" ca="1" si="249"/>
        <v>-85.355677485833056</v>
      </c>
      <c r="P523" s="310">
        <f t="shared" ca="1" si="250"/>
        <v>23</v>
      </c>
      <c r="Q523" s="304">
        <f t="shared" ca="1" si="251"/>
        <v>0</v>
      </c>
      <c r="R523" s="306">
        <f t="shared" ca="1" si="252"/>
        <v>0</v>
      </c>
      <c r="S523" s="307">
        <f t="shared" ca="1" si="253"/>
        <v>3.0819999999999994</v>
      </c>
      <c r="T523" s="304">
        <f t="shared" ca="1" si="233"/>
        <v>30.234419999999997</v>
      </c>
      <c r="U523" s="311">
        <f t="shared" ca="1" si="234"/>
        <v>0</v>
      </c>
      <c r="V523" s="306">
        <f t="shared" ca="1" si="235"/>
        <v>1.2256879183830665</v>
      </c>
      <c r="W523" s="304">
        <f t="shared" ca="1" si="236"/>
        <v>26.774901719461322</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1.0903072507736873</v>
      </c>
      <c r="AH523" s="304">
        <f t="shared" ca="1" si="260"/>
        <v>-8.6874814010507357</v>
      </c>
    </row>
    <row r="524" spans="1:34" x14ac:dyDescent="0.2">
      <c r="A524" s="347">
        <f t="shared" ca="1" si="238"/>
        <v>1E-4</v>
      </c>
      <c r="B524" s="304">
        <f t="shared" ca="1" si="239"/>
        <v>32.114100000000633</v>
      </c>
      <c r="D524" s="306">
        <f t="shared" ca="1" si="240"/>
        <v>-0.70342742307621875</v>
      </c>
      <c r="E524" s="307">
        <f t="shared" ca="1" si="241"/>
        <v>-1.1510164139517283</v>
      </c>
      <c r="F524" s="304">
        <f t="shared" ca="1" si="242"/>
        <v>1.3489436328927706</v>
      </c>
      <c r="G524" s="306">
        <f t="shared" ca="1" si="243"/>
        <v>8.3776614700942265</v>
      </c>
      <c r="H524" s="307">
        <f t="shared" ca="1" si="244"/>
        <v>-103.12751655895659</v>
      </c>
      <c r="I524" s="304">
        <f t="shared" ca="1" si="245"/>
        <v>103.46724062873894</v>
      </c>
      <c r="J524" s="306">
        <f t="shared" ca="1" si="246"/>
        <v>715.24824024370969</v>
      </c>
      <c r="K524" s="307">
        <f t="shared" ca="1" si="247"/>
        <v>-5.6243966764273479</v>
      </c>
      <c r="L524" s="304">
        <f t="shared" ca="1" si="232"/>
        <v>715.27035378917901</v>
      </c>
      <c r="M524" s="306">
        <f t="shared" ca="1" si="248"/>
        <v>-1.4897383750957853</v>
      </c>
      <c r="N524" s="304">
        <f t="shared" ca="1" si="249"/>
        <v>-85.355721471665646</v>
      </c>
      <c r="P524" s="310">
        <f t="shared" ca="1" si="250"/>
        <v>23</v>
      </c>
      <c r="Q524" s="304">
        <f t="shared" ca="1" si="251"/>
        <v>0</v>
      </c>
      <c r="R524" s="306">
        <f t="shared" ca="1" si="252"/>
        <v>0</v>
      </c>
      <c r="S524" s="307">
        <f t="shared" ca="1" si="253"/>
        <v>3.0819999999999994</v>
      </c>
      <c r="T524" s="304">
        <f t="shared" ca="1" si="233"/>
        <v>30.234419999999997</v>
      </c>
      <c r="U524" s="311">
        <f t="shared" ca="1" si="234"/>
        <v>0</v>
      </c>
      <c r="V524" s="306">
        <f t="shared" ca="1" si="235"/>
        <v>1.2256891824046237</v>
      </c>
      <c r="W524" s="304">
        <f t="shared" ca="1" si="236"/>
        <v>26.774985759739689</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1.0902805921076109</v>
      </c>
      <c r="AH524" s="304">
        <f t="shared" ca="1" si="260"/>
        <v>-8.6875086695202235</v>
      </c>
    </row>
    <row r="525" spans="1:34" x14ac:dyDescent="0.2">
      <c r="A525" s="347">
        <f t="shared" ca="1" si="238"/>
        <v>1E-4</v>
      </c>
      <c r="B525" s="304">
        <f t="shared" ca="1" si="239"/>
        <v>32.114200000000636</v>
      </c>
      <c r="D525" s="306">
        <f t="shared" ca="1" si="240"/>
        <v>-0.70342298347162524</v>
      </c>
      <c r="E525" s="307">
        <f t="shared" ca="1" si="241"/>
        <v>-1.1509886953686301</v>
      </c>
      <c r="F525" s="304">
        <f t="shared" ca="1" si="242"/>
        <v>1.3489176663319757</v>
      </c>
      <c r="G525" s="306">
        <f t="shared" ca="1" si="243"/>
        <v>8.3775911277958794</v>
      </c>
      <c r="H525" s="307">
        <f t="shared" ca="1" si="244"/>
        <v>-103.12763165782613</v>
      </c>
      <c r="I525" s="304">
        <f t="shared" ca="1" si="245"/>
        <v>103.46734965416282</v>
      </c>
      <c r="J525" s="306">
        <f t="shared" ca="1" si="246"/>
        <v>715.24824024370969</v>
      </c>
      <c r="K525" s="307">
        <f t="shared" ca="1" si="247"/>
        <v>-5.6347094338381867</v>
      </c>
      <c r="L525" s="304">
        <f t="shared" ca="1" si="232"/>
        <v>715.2704349559873</v>
      </c>
      <c r="M525" s="306">
        <f t="shared" ca="1" si="248"/>
        <v>-1.4897391427853246</v>
      </c>
      <c r="N525" s="304">
        <f t="shared" ca="1" si="249"/>
        <v>-85.355765457036227</v>
      </c>
      <c r="P525" s="310">
        <f t="shared" ca="1" si="250"/>
        <v>23</v>
      </c>
      <c r="Q525" s="304">
        <f t="shared" ca="1" si="251"/>
        <v>0</v>
      </c>
      <c r="R525" s="306">
        <f t="shared" ca="1" si="252"/>
        <v>0</v>
      </c>
      <c r="S525" s="307">
        <f t="shared" ca="1" si="253"/>
        <v>3.0819999999999994</v>
      </c>
      <c r="T525" s="304">
        <f t="shared" ca="1" si="233"/>
        <v>30.234419999999997</v>
      </c>
      <c r="U525" s="311">
        <f t="shared" ca="1" si="234"/>
        <v>0</v>
      </c>
      <c r="V525" s="306">
        <f t="shared" ca="1" si="235"/>
        <v>1.2256904464288956</v>
      </c>
      <c r="W525" s="304">
        <f t="shared" ca="1" si="236"/>
        <v>26.775069798873496</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1.0902539338007475</v>
      </c>
      <c r="AH525" s="304">
        <f t="shared" ca="1" si="260"/>
        <v>-8.6875359376183301</v>
      </c>
    </row>
    <row r="526" spans="1:34" x14ac:dyDescent="0.2">
      <c r="A526" s="347">
        <f t="shared" ca="1" si="238"/>
        <v>1E-4</v>
      </c>
      <c r="B526" s="304">
        <f t="shared" ca="1" si="239"/>
        <v>32.11430000000064</v>
      </c>
      <c r="D526" s="306">
        <f t="shared" ca="1" si="240"/>
        <v>-0.70341854386464076</v>
      </c>
      <c r="E526" s="307">
        <f t="shared" ca="1" si="241"/>
        <v>-1.1509609771630647</v>
      </c>
      <c r="F526" s="304">
        <f t="shared" ca="1" si="242"/>
        <v>1.3488917001764107</v>
      </c>
      <c r="G526" s="306">
        <f t="shared" ca="1" si="243"/>
        <v>8.3775207859414937</v>
      </c>
      <c r="H526" s="307">
        <f t="shared" ca="1" si="244"/>
        <v>-103.12774675392384</v>
      </c>
      <c r="I526" s="304">
        <f t="shared" ca="1" si="245"/>
        <v>103.46745867692088</v>
      </c>
      <c r="J526" s="306">
        <f t="shared" ca="1" si="246"/>
        <v>715.24824024370969</v>
      </c>
      <c r="K526" s="307">
        <f t="shared" ca="1" si="247"/>
        <v>-5.6450222027587742</v>
      </c>
      <c r="L526" s="304">
        <f t="shared" ca="1" si="232"/>
        <v>715.27051627156641</v>
      </c>
      <c r="M526" s="306">
        <f t="shared" ca="1" si="248"/>
        <v>-1.4897399104668003</v>
      </c>
      <c r="N526" s="304">
        <f t="shared" ca="1" si="249"/>
        <v>-85.355809441944785</v>
      </c>
      <c r="P526" s="310">
        <f t="shared" ca="1" si="250"/>
        <v>23</v>
      </c>
      <c r="Q526" s="304">
        <f t="shared" ca="1" si="251"/>
        <v>0</v>
      </c>
      <c r="R526" s="306">
        <f t="shared" ca="1" si="252"/>
        <v>0</v>
      </c>
      <c r="S526" s="307">
        <f t="shared" ca="1" si="253"/>
        <v>3.0819999999999994</v>
      </c>
      <c r="T526" s="304">
        <f t="shared" ca="1" si="233"/>
        <v>30.234419999999997</v>
      </c>
      <c r="U526" s="311">
        <f t="shared" ca="1" si="234"/>
        <v>0</v>
      </c>
      <c r="V526" s="306">
        <f t="shared" ca="1" si="235"/>
        <v>1.2256917104558822</v>
      </c>
      <c r="W526" s="304">
        <f t="shared" ca="1" si="236"/>
        <v>26.775153836862749</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1.0902272758530867</v>
      </c>
      <c r="AH526" s="304">
        <f t="shared" ca="1" si="260"/>
        <v>-8.687563205345068</v>
      </c>
    </row>
    <row r="527" spans="1:34" x14ac:dyDescent="0.2">
      <c r="A527" s="347">
        <f t="shared" ca="1" si="238"/>
        <v>1E-4</v>
      </c>
      <c r="B527" s="304">
        <f t="shared" ca="1" si="239"/>
        <v>32.114400000000643</v>
      </c>
      <c r="D527" s="306">
        <f t="shared" ca="1" si="240"/>
        <v>-0.70341410425526707</v>
      </c>
      <c r="E527" s="307">
        <f t="shared" ca="1" si="241"/>
        <v>-1.1509332593350337</v>
      </c>
      <c r="F527" s="304">
        <f t="shared" ca="1" si="242"/>
        <v>1.3488657344260784</v>
      </c>
      <c r="G527" s="306">
        <f t="shared" ca="1" si="243"/>
        <v>8.3774504445310676</v>
      </c>
      <c r="H527" s="307">
        <f t="shared" ca="1" si="244"/>
        <v>-103.12786184724978</v>
      </c>
      <c r="I527" s="304">
        <f t="shared" ca="1" si="245"/>
        <v>103.46756769701321</v>
      </c>
      <c r="J527" s="306">
        <f t="shared" ca="1" si="246"/>
        <v>715.24824024370969</v>
      </c>
      <c r="K527" s="307">
        <f t="shared" ca="1" si="247"/>
        <v>-5.6553349831888333</v>
      </c>
      <c r="L527" s="304">
        <f t="shared" ca="1" si="232"/>
        <v>715.27059773591668</v>
      </c>
      <c r="M527" s="306">
        <f t="shared" ca="1" si="248"/>
        <v>-1.4897406781402123</v>
      </c>
      <c r="N527" s="304">
        <f t="shared" ca="1" si="249"/>
        <v>-85.355853426391334</v>
      </c>
      <c r="P527" s="310">
        <f t="shared" ca="1" si="250"/>
        <v>23</v>
      </c>
      <c r="Q527" s="304">
        <f t="shared" ca="1" si="251"/>
        <v>0</v>
      </c>
      <c r="R527" s="306">
        <f t="shared" ca="1" si="252"/>
        <v>0</v>
      </c>
      <c r="S527" s="307">
        <f t="shared" ca="1" si="253"/>
        <v>3.0819999999999994</v>
      </c>
      <c r="T527" s="304">
        <f t="shared" ca="1" si="233"/>
        <v>30.234419999999997</v>
      </c>
      <c r="U527" s="311">
        <f t="shared" ca="1" si="234"/>
        <v>0</v>
      </c>
      <c r="V527" s="306">
        <f t="shared" ca="1" si="235"/>
        <v>1.2256929744855833</v>
      </c>
      <c r="W527" s="304">
        <f t="shared" ca="1" si="236"/>
        <v>26.775237873707447</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1.0902006182646247</v>
      </c>
      <c r="AH527" s="304">
        <f t="shared" ca="1" si="260"/>
        <v>-8.6875904727004389</v>
      </c>
    </row>
    <row r="528" spans="1:34" x14ac:dyDescent="0.2">
      <c r="A528" s="347">
        <f t="shared" ca="1" si="238"/>
        <v>1E-4</v>
      </c>
      <c r="B528" s="304">
        <f t="shared" ca="1" si="239"/>
        <v>32.114500000000646</v>
      </c>
      <c r="D528" s="306">
        <f t="shared" ca="1" si="240"/>
        <v>-0.70340966464350763</v>
      </c>
      <c r="E528" s="307">
        <f t="shared" ca="1" si="241"/>
        <v>-1.1509055418845371</v>
      </c>
      <c r="F528" s="304">
        <f t="shared" ca="1" si="242"/>
        <v>1.3488397690809801</v>
      </c>
      <c r="G528" s="306">
        <f t="shared" ca="1" si="243"/>
        <v>8.3773801035646027</v>
      </c>
      <c r="H528" s="307">
        <f t="shared" ca="1" si="244"/>
        <v>-103.12797693780396</v>
      </c>
      <c r="I528" s="304">
        <f t="shared" ca="1" si="245"/>
        <v>103.46767671443979</v>
      </c>
      <c r="J528" s="306">
        <f t="shared" ca="1" si="246"/>
        <v>715.24824024370969</v>
      </c>
      <c r="K528" s="307">
        <f t="shared" ca="1" si="247"/>
        <v>-5.665647775128086</v>
      </c>
      <c r="L528" s="304">
        <f t="shared" ca="1" si="232"/>
        <v>715.27067934903869</v>
      </c>
      <c r="M528" s="306">
        <f t="shared" ca="1" si="248"/>
        <v>-1.4897414458055609</v>
      </c>
      <c r="N528" s="304">
        <f t="shared" ca="1" si="249"/>
        <v>-85.355897410375889</v>
      </c>
      <c r="P528" s="310">
        <f t="shared" ca="1" si="250"/>
        <v>23</v>
      </c>
      <c r="Q528" s="304">
        <f t="shared" ca="1" si="251"/>
        <v>0</v>
      </c>
      <c r="R528" s="306">
        <f t="shared" ca="1" si="252"/>
        <v>0</v>
      </c>
      <c r="S528" s="307">
        <f t="shared" ca="1" si="253"/>
        <v>3.0819999999999994</v>
      </c>
      <c r="T528" s="304">
        <f t="shared" ca="1" si="233"/>
        <v>30.234419999999997</v>
      </c>
      <c r="U528" s="311">
        <f t="shared" ca="1" si="234"/>
        <v>0</v>
      </c>
      <c r="V528" s="306">
        <f t="shared" ca="1" si="235"/>
        <v>1.225694238517999</v>
      </c>
      <c r="W528" s="304">
        <f t="shared" ca="1" si="236"/>
        <v>26.775321909407591</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1.0901739610353633</v>
      </c>
      <c r="AH528" s="304">
        <f t="shared" ca="1" si="260"/>
        <v>-8.687617739684443</v>
      </c>
    </row>
    <row r="529" spans="1:34" x14ac:dyDescent="0.2">
      <c r="A529" s="347">
        <f t="shared" ca="1" si="238"/>
        <v>1E-4</v>
      </c>
      <c r="B529" s="304">
        <f t="shared" ca="1" si="239"/>
        <v>32.11460000000065</v>
      </c>
      <c r="D529" s="306">
        <f t="shared" ca="1" si="240"/>
        <v>-0.70340522502935965</v>
      </c>
      <c r="E529" s="307">
        <f t="shared" ca="1" si="241"/>
        <v>-1.1508778248115732</v>
      </c>
      <c r="F529" s="304">
        <f t="shared" ca="1" si="242"/>
        <v>1.3488138041411135</v>
      </c>
      <c r="G529" s="306">
        <f t="shared" ca="1" si="243"/>
        <v>8.3773097630420992</v>
      </c>
      <c r="H529" s="307">
        <f t="shared" ca="1" si="244"/>
        <v>-103.12809202558644</v>
      </c>
      <c r="I529" s="304">
        <f t="shared" ca="1" si="245"/>
        <v>103.4677857292007</v>
      </c>
      <c r="J529" s="306">
        <f t="shared" ca="1" si="246"/>
        <v>715.24824024370969</v>
      </c>
      <c r="K529" s="307">
        <f t="shared" ca="1" si="247"/>
        <v>-5.6759605785762552</v>
      </c>
      <c r="L529" s="304">
        <f t="shared" ca="1" si="232"/>
        <v>715.27076111093277</v>
      </c>
      <c r="M529" s="306">
        <f t="shared" ca="1" si="248"/>
        <v>-1.4897422134628462</v>
      </c>
      <c r="N529" s="304">
        <f t="shared" ca="1" si="249"/>
        <v>-85.355941393898462</v>
      </c>
      <c r="P529" s="310">
        <f t="shared" ca="1" si="250"/>
        <v>23</v>
      </c>
      <c r="Q529" s="304">
        <f t="shared" ca="1" si="251"/>
        <v>0</v>
      </c>
      <c r="R529" s="306">
        <f t="shared" ca="1" si="252"/>
        <v>0</v>
      </c>
      <c r="S529" s="307">
        <f t="shared" ca="1" si="253"/>
        <v>3.0819999999999994</v>
      </c>
      <c r="T529" s="304">
        <f t="shared" ca="1" si="233"/>
        <v>30.234419999999997</v>
      </c>
      <c r="U529" s="311">
        <f t="shared" ca="1" si="234"/>
        <v>0</v>
      </c>
      <c r="V529" s="306">
        <f t="shared" ca="1" si="235"/>
        <v>1.2256955025531295</v>
      </c>
      <c r="W529" s="304">
        <f t="shared" ca="1" si="236"/>
        <v>26.775405943963239</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1.0901473041653027</v>
      </c>
      <c r="AH529" s="304">
        <f t="shared" ca="1" si="260"/>
        <v>-8.6876450062970783</v>
      </c>
    </row>
    <row r="530" spans="1:34" x14ac:dyDescent="0.2">
      <c r="A530" s="347">
        <f t="shared" ca="1" si="238"/>
        <v>1E-4</v>
      </c>
      <c r="B530" s="304">
        <f t="shared" ca="1" si="239"/>
        <v>32.114700000000653</v>
      </c>
      <c r="D530" s="306">
        <f t="shared" ca="1" si="240"/>
        <v>-0.7034007854128268</v>
      </c>
      <c r="E530" s="307">
        <f t="shared" ca="1" si="241"/>
        <v>-1.1508501081161242</v>
      </c>
      <c r="F530" s="304">
        <f t="shared" ca="1" si="242"/>
        <v>1.3487878396064654</v>
      </c>
      <c r="G530" s="306">
        <f t="shared" ca="1" si="243"/>
        <v>8.3772394229635587</v>
      </c>
      <c r="H530" s="307">
        <f t="shared" ca="1" si="244"/>
        <v>-103.12820711059724</v>
      </c>
      <c r="I530" s="304">
        <f t="shared" ca="1" si="245"/>
        <v>103.46789474129594</v>
      </c>
      <c r="J530" s="306">
        <f t="shared" ca="1" si="246"/>
        <v>715.24824024370969</v>
      </c>
      <c r="K530" s="307">
        <f t="shared" ca="1" si="247"/>
        <v>-5.6862733935330647</v>
      </c>
      <c r="L530" s="304">
        <f t="shared" ca="1" si="232"/>
        <v>715.27084302159938</v>
      </c>
      <c r="M530" s="306">
        <f t="shared" ca="1" si="248"/>
        <v>-1.4897429811120684</v>
      </c>
      <c r="N530" s="304">
        <f t="shared" ca="1" si="249"/>
        <v>-85.355985376959026</v>
      </c>
      <c r="P530" s="310">
        <f t="shared" ca="1" si="250"/>
        <v>23</v>
      </c>
      <c r="Q530" s="304">
        <f t="shared" ca="1" si="251"/>
        <v>0</v>
      </c>
      <c r="R530" s="306">
        <f t="shared" ca="1" si="252"/>
        <v>0</v>
      </c>
      <c r="S530" s="307">
        <f t="shared" ca="1" si="253"/>
        <v>3.0819999999999994</v>
      </c>
      <c r="T530" s="304">
        <f t="shared" ca="1" si="233"/>
        <v>30.234419999999997</v>
      </c>
      <c r="U530" s="311">
        <f t="shared" ca="1" si="234"/>
        <v>0</v>
      </c>
      <c r="V530" s="306">
        <f t="shared" ca="1" si="235"/>
        <v>1.2256967665909744</v>
      </c>
      <c r="W530" s="304">
        <f t="shared" ca="1" si="236"/>
        <v>26.775489977374338</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1.0901206476544232</v>
      </c>
      <c r="AH530" s="304">
        <f t="shared" ca="1" si="260"/>
        <v>-8.6876722725383662</v>
      </c>
    </row>
    <row r="531" spans="1:34" x14ac:dyDescent="0.2">
      <c r="A531" s="347">
        <f t="shared" ca="1" si="238"/>
        <v>1E-4</v>
      </c>
      <c r="B531" s="304">
        <f t="shared" ca="1" si="239"/>
        <v>32.114800000000656</v>
      </c>
      <c r="D531" s="306">
        <f t="shared" ca="1" si="240"/>
        <v>-0.70339634579390675</v>
      </c>
      <c r="E531" s="307">
        <f t="shared" ca="1" si="241"/>
        <v>-1.1508223917982061</v>
      </c>
      <c r="F531" s="304">
        <f t="shared" ca="1" si="242"/>
        <v>1.3487618754770483</v>
      </c>
      <c r="G531" s="306">
        <f t="shared" ca="1" si="243"/>
        <v>8.3771690833289796</v>
      </c>
      <c r="H531" s="307">
        <f t="shared" ca="1" si="244"/>
        <v>-103.12832219283642</v>
      </c>
      <c r="I531" s="304">
        <f t="shared" ca="1" si="245"/>
        <v>103.46800375072556</v>
      </c>
      <c r="J531" s="306">
        <f t="shared" ca="1" si="246"/>
        <v>715.24824024370969</v>
      </c>
      <c r="K531" s="307">
        <f t="shared" ca="1" si="247"/>
        <v>-5.6965862199982364</v>
      </c>
      <c r="L531" s="304">
        <f t="shared" ca="1" si="232"/>
        <v>715.27092508103908</v>
      </c>
      <c r="M531" s="306">
        <f t="shared" ca="1" si="248"/>
        <v>-1.4897437487532272</v>
      </c>
      <c r="N531" s="304">
        <f t="shared" ca="1" si="249"/>
        <v>-85.35602935955761</v>
      </c>
      <c r="P531" s="310">
        <f t="shared" ca="1" si="250"/>
        <v>23</v>
      </c>
      <c r="Q531" s="304">
        <f t="shared" ca="1" si="251"/>
        <v>0</v>
      </c>
      <c r="R531" s="306">
        <f t="shared" ca="1" si="252"/>
        <v>0</v>
      </c>
      <c r="S531" s="307">
        <f t="shared" ca="1" si="253"/>
        <v>3.0819999999999994</v>
      </c>
      <c r="T531" s="304">
        <f t="shared" ca="1" si="233"/>
        <v>30.234419999999997</v>
      </c>
      <c r="U531" s="311">
        <f t="shared" ca="1" si="234"/>
        <v>0</v>
      </c>
      <c r="V531" s="306">
        <f t="shared" ca="1" si="235"/>
        <v>1.2256980306315335</v>
      </c>
      <c r="W531" s="304">
        <f t="shared" ca="1" si="236"/>
        <v>26.775574009640927</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1.0900939915027443</v>
      </c>
      <c r="AH531" s="304">
        <f t="shared" ca="1" si="260"/>
        <v>-8.6876995384082871</v>
      </c>
    </row>
    <row r="532" spans="1:34" x14ac:dyDescent="0.2">
      <c r="A532" s="347">
        <f t="shared" ca="1" si="238"/>
        <v>1E-4</v>
      </c>
      <c r="B532" s="304">
        <f t="shared" ca="1" si="239"/>
        <v>32.114900000000659</v>
      </c>
      <c r="D532" s="306">
        <f t="shared" ca="1" si="240"/>
        <v>-0.70339190617260439</v>
      </c>
      <c r="E532" s="307">
        <f t="shared" ca="1" si="241"/>
        <v>-1.1507946758578065</v>
      </c>
      <c r="F532" s="304">
        <f t="shared" ca="1" si="242"/>
        <v>1.3487359117528546</v>
      </c>
      <c r="G532" s="306">
        <f t="shared" ca="1" si="243"/>
        <v>8.3770987441383618</v>
      </c>
      <c r="H532" s="307">
        <f t="shared" ca="1" si="244"/>
        <v>-103.12843727230401</v>
      </c>
      <c r="I532" s="304">
        <f t="shared" ca="1" si="245"/>
        <v>103.46811275748962</v>
      </c>
      <c r="J532" s="306">
        <f t="shared" ca="1" si="246"/>
        <v>715.24824024370969</v>
      </c>
      <c r="K532" s="307">
        <f t="shared" ca="1" si="247"/>
        <v>-5.7068990579714933</v>
      </c>
      <c r="L532" s="304">
        <f t="shared" ca="1" si="232"/>
        <v>715.27100728925211</v>
      </c>
      <c r="M532" s="306">
        <f t="shared" ca="1" si="248"/>
        <v>-1.4897445163863232</v>
      </c>
      <c r="N532" s="304">
        <f t="shared" ca="1" si="249"/>
        <v>-85.356073341694227</v>
      </c>
      <c r="P532" s="310">
        <f t="shared" ca="1" si="250"/>
        <v>23</v>
      </c>
      <c r="Q532" s="304">
        <f t="shared" ca="1" si="251"/>
        <v>0</v>
      </c>
      <c r="R532" s="306">
        <f t="shared" ca="1" si="252"/>
        <v>0</v>
      </c>
      <c r="S532" s="307">
        <f t="shared" ca="1" si="253"/>
        <v>3.0819999999999994</v>
      </c>
      <c r="T532" s="304">
        <f t="shared" ca="1" si="233"/>
        <v>30.234419999999997</v>
      </c>
      <c r="U532" s="311">
        <f t="shared" ca="1" si="234"/>
        <v>0</v>
      </c>
      <c r="V532" s="306">
        <f t="shared" ca="1" si="235"/>
        <v>1.2256992946748078</v>
      </c>
      <c r="W532" s="304">
        <f t="shared" ca="1" si="236"/>
        <v>26.775658040763041</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1.0900673357102502</v>
      </c>
      <c r="AH532" s="304">
        <f t="shared" ca="1" si="260"/>
        <v>-8.6877268039068571</v>
      </c>
    </row>
    <row r="533" spans="1:34" x14ac:dyDescent="0.2">
      <c r="A533" s="347">
        <f t="shared" ca="1" si="238"/>
        <v>1E-4</v>
      </c>
      <c r="B533" s="304">
        <f t="shared" ca="1" si="239"/>
        <v>32.115000000000663</v>
      </c>
      <c r="D533" s="306">
        <f t="shared" ca="1" si="240"/>
        <v>-0.70338746654891804</v>
      </c>
      <c r="E533" s="307">
        <f t="shared" ca="1" si="241"/>
        <v>-1.1507669602949147</v>
      </c>
      <c r="F533" s="304">
        <f t="shared" ca="1" si="242"/>
        <v>1.348709948433874</v>
      </c>
      <c r="G533" s="306">
        <f t="shared" ca="1" si="243"/>
        <v>8.377028405391707</v>
      </c>
      <c r="H533" s="307">
        <f t="shared" ca="1" si="244"/>
        <v>-103.12855234900005</v>
      </c>
      <c r="I533" s="304">
        <f t="shared" ca="1" si="245"/>
        <v>103.46822176158815</v>
      </c>
      <c r="J533" s="306">
        <f t="shared" ca="1" si="246"/>
        <v>715.24824024370969</v>
      </c>
      <c r="K533" s="307">
        <f t="shared" ca="1" si="247"/>
        <v>-5.7172119074525583</v>
      </c>
      <c r="L533" s="304">
        <f t="shared" ca="1" si="232"/>
        <v>715.27108964623903</v>
      </c>
      <c r="M533" s="306">
        <f t="shared" ca="1" si="248"/>
        <v>-1.4897452840113563</v>
      </c>
      <c r="N533" s="304">
        <f t="shared" ca="1" si="249"/>
        <v>-85.356117323368878</v>
      </c>
      <c r="P533" s="310">
        <f t="shared" ca="1" si="250"/>
        <v>23</v>
      </c>
      <c r="Q533" s="304">
        <f t="shared" ca="1" si="251"/>
        <v>0</v>
      </c>
      <c r="R533" s="306">
        <f t="shared" ca="1" si="252"/>
        <v>0</v>
      </c>
      <c r="S533" s="307">
        <f t="shared" ca="1" si="253"/>
        <v>3.0819999999999994</v>
      </c>
      <c r="T533" s="304">
        <f t="shared" ca="1" si="233"/>
        <v>30.234419999999997</v>
      </c>
      <c r="U533" s="311">
        <f t="shared" ca="1" si="234"/>
        <v>0</v>
      </c>
      <c r="V533" s="306">
        <f t="shared" ca="1" si="235"/>
        <v>1.2257005587207961</v>
      </c>
      <c r="W533" s="304">
        <f t="shared" ca="1" si="236"/>
        <v>26.775742070740666</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1.0900406802769353</v>
      </c>
      <c r="AH533" s="304">
        <f t="shared" ca="1" si="260"/>
        <v>-8.6877540690340833</v>
      </c>
    </row>
    <row r="534" spans="1:34" x14ac:dyDescent="0.2">
      <c r="A534" s="347">
        <f t="shared" ca="1" si="238"/>
        <v>1E-4</v>
      </c>
      <c r="B534" s="304">
        <f t="shared" ca="1" si="239"/>
        <v>32.115100000000666</v>
      </c>
      <c r="D534" s="306">
        <f t="shared" ca="1" si="240"/>
        <v>-0.70338302692284904</v>
      </c>
      <c r="E534" s="307">
        <f t="shared" ca="1" si="241"/>
        <v>-1.150739245109536</v>
      </c>
      <c r="F534" s="304">
        <f t="shared" ca="1" si="242"/>
        <v>1.3486839855201123</v>
      </c>
      <c r="G534" s="306">
        <f t="shared" ca="1" si="243"/>
        <v>8.3769580670890154</v>
      </c>
      <c r="H534" s="307">
        <f t="shared" ca="1" si="244"/>
        <v>-103.12866742292455</v>
      </c>
      <c r="I534" s="304">
        <f t="shared" ca="1" si="245"/>
        <v>103.46833076302114</v>
      </c>
      <c r="J534" s="306">
        <f t="shared" ca="1" si="246"/>
        <v>715.24824024370969</v>
      </c>
      <c r="K534" s="307">
        <f t="shared" ca="1" si="247"/>
        <v>-5.7275247684411541</v>
      </c>
      <c r="L534" s="304">
        <f t="shared" ca="1" si="232"/>
        <v>715.27117215200042</v>
      </c>
      <c r="M534" s="306">
        <f t="shared" ca="1" si="248"/>
        <v>-1.4897460516283267</v>
      </c>
      <c r="N534" s="304">
        <f t="shared" ca="1" si="249"/>
        <v>-85.356161304581562</v>
      </c>
      <c r="P534" s="310">
        <f t="shared" ca="1" si="250"/>
        <v>23</v>
      </c>
      <c r="Q534" s="304">
        <f t="shared" ca="1" si="251"/>
        <v>0</v>
      </c>
      <c r="R534" s="306">
        <f t="shared" ca="1" si="252"/>
        <v>0</v>
      </c>
      <c r="S534" s="307">
        <f t="shared" ca="1" si="253"/>
        <v>3.0819999999999994</v>
      </c>
      <c r="T534" s="304">
        <f t="shared" ca="1" si="233"/>
        <v>30.234419999999997</v>
      </c>
      <c r="U534" s="311">
        <f t="shared" ca="1" si="234"/>
        <v>0</v>
      </c>
      <c r="V534" s="306">
        <f t="shared" ca="1" si="235"/>
        <v>1.2257018227694989</v>
      </c>
      <c r="W534" s="304">
        <f t="shared" ca="1" si="236"/>
        <v>26.775826099573791</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1.0900140252027981</v>
      </c>
      <c r="AH534" s="304">
        <f t="shared" ca="1" si="260"/>
        <v>-8.6877813337899639</v>
      </c>
    </row>
    <row r="535" spans="1:34" x14ac:dyDescent="0.2">
      <c r="A535" s="347">
        <f t="shared" ca="1" si="238"/>
        <v>1E-4</v>
      </c>
      <c r="B535" s="304">
        <f t="shared" ca="1" si="239"/>
        <v>32.115200000000669</v>
      </c>
      <c r="D535" s="306">
        <f t="shared" ca="1" si="240"/>
        <v>-0.70337858729439651</v>
      </c>
      <c r="E535" s="307">
        <f t="shared" ca="1" si="241"/>
        <v>-1.1507115303016704</v>
      </c>
      <c r="F535" s="304">
        <f t="shared" ca="1" si="242"/>
        <v>1.3486580230115688</v>
      </c>
      <c r="G535" s="306">
        <f t="shared" ca="1" si="243"/>
        <v>8.3768877292302868</v>
      </c>
      <c r="H535" s="307">
        <f t="shared" ca="1" si="244"/>
        <v>-103.12878249407758</v>
      </c>
      <c r="I535" s="304">
        <f t="shared" ca="1" si="245"/>
        <v>103.46843976178867</v>
      </c>
      <c r="J535" s="306">
        <f t="shared" ca="1" si="246"/>
        <v>715.24824024370969</v>
      </c>
      <c r="K535" s="307">
        <f t="shared" ca="1" si="247"/>
        <v>-5.7378376409370038</v>
      </c>
      <c r="L535" s="304">
        <f t="shared" ca="1" si="232"/>
        <v>715.27125480653649</v>
      </c>
      <c r="M535" s="306">
        <f t="shared" ca="1" si="248"/>
        <v>-1.4897468192372345</v>
      </c>
      <c r="N535" s="304">
        <f t="shared" ca="1" si="249"/>
        <v>-85.356205285332294</v>
      </c>
      <c r="P535" s="310">
        <f t="shared" ca="1" si="250"/>
        <v>23</v>
      </c>
      <c r="Q535" s="304">
        <f t="shared" ca="1" si="251"/>
        <v>0</v>
      </c>
      <c r="R535" s="306">
        <f t="shared" ca="1" si="252"/>
        <v>0</v>
      </c>
      <c r="S535" s="307">
        <f t="shared" ca="1" si="253"/>
        <v>3.0819999999999994</v>
      </c>
      <c r="T535" s="304">
        <f t="shared" ca="1" si="233"/>
        <v>30.234419999999997</v>
      </c>
      <c r="U535" s="311">
        <f t="shared" ca="1" si="234"/>
        <v>0</v>
      </c>
      <c r="V535" s="306">
        <f t="shared" ca="1" si="235"/>
        <v>1.2257030868209162</v>
      </c>
      <c r="W535" s="304">
        <f t="shared" ca="1" si="236"/>
        <v>26.775910127262456</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1.0899873704878473</v>
      </c>
      <c r="AH535" s="304">
        <f t="shared" ca="1" si="260"/>
        <v>-8.6878085981744952</v>
      </c>
    </row>
    <row r="536" spans="1:34" x14ac:dyDescent="0.2">
      <c r="A536" s="347">
        <f t="shared" ca="1" si="238"/>
        <v>1E-4</v>
      </c>
      <c r="B536" s="304">
        <f t="shared" ca="1" si="239"/>
        <v>32.115300000000673</v>
      </c>
      <c r="D536" s="306">
        <f t="shared" ca="1" si="240"/>
        <v>-0.70337414766356343</v>
      </c>
      <c r="E536" s="307">
        <f t="shared" ca="1" si="241"/>
        <v>-1.1506838158713091</v>
      </c>
      <c r="F536" s="304">
        <f t="shared" ca="1" si="242"/>
        <v>1.3486320609082378</v>
      </c>
      <c r="G536" s="306">
        <f t="shared" ca="1" si="243"/>
        <v>8.3768173918155213</v>
      </c>
      <c r="H536" s="307">
        <f t="shared" ca="1" si="244"/>
        <v>-103.12889756245917</v>
      </c>
      <c r="I536" s="304">
        <f t="shared" ca="1" si="245"/>
        <v>103.46854875789077</v>
      </c>
      <c r="J536" s="306">
        <f t="shared" ca="1" si="246"/>
        <v>715.24824024370969</v>
      </c>
      <c r="K536" s="307">
        <f t="shared" ca="1" si="247"/>
        <v>-5.748150524939831</v>
      </c>
      <c r="L536" s="304">
        <f t="shared" ca="1" si="232"/>
        <v>715.27133760984771</v>
      </c>
      <c r="M536" s="306">
        <f t="shared" ca="1" si="248"/>
        <v>-1.4897475868380796</v>
      </c>
      <c r="N536" s="304">
        <f t="shared" ca="1" si="249"/>
        <v>-85.356249265621074</v>
      </c>
      <c r="P536" s="310">
        <f t="shared" ca="1" si="250"/>
        <v>23</v>
      </c>
      <c r="Q536" s="304">
        <f t="shared" ca="1" si="251"/>
        <v>0</v>
      </c>
      <c r="R536" s="306">
        <f t="shared" ca="1" si="252"/>
        <v>0</v>
      </c>
      <c r="S536" s="307">
        <f t="shared" ca="1" si="253"/>
        <v>3.0819999999999994</v>
      </c>
      <c r="T536" s="304">
        <f t="shared" ca="1" si="233"/>
        <v>30.234419999999997</v>
      </c>
      <c r="U536" s="311">
        <f t="shared" ca="1" si="234"/>
        <v>0</v>
      </c>
      <c r="V536" s="306">
        <f t="shared" ca="1" si="235"/>
        <v>1.225704350875048</v>
      </c>
      <c r="W536" s="304">
        <f t="shared" ca="1" si="236"/>
        <v>26.775994153806671</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1.089960716132067</v>
      </c>
      <c r="AH536" s="304">
        <f t="shared" ca="1" si="260"/>
        <v>-8.6878358621876899</v>
      </c>
    </row>
    <row r="537" spans="1:34" x14ac:dyDescent="0.2">
      <c r="A537" s="347">
        <f t="shared" ca="1" si="238"/>
        <v>1E-4</v>
      </c>
      <c r="B537" s="304">
        <f t="shared" ca="1" si="239"/>
        <v>32.115400000000676</v>
      </c>
      <c r="D537" s="306">
        <f t="shared" ca="1" si="240"/>
        <v>-0.70336970803035104</v>
      </c>
      <c r="E537" s="307">
        <f t="shared" ca="1" si="241"/>
        <v>-1.1506561018184467</v>
      </c>
      <c r="F537" s="304">
        <f t="shared" ca="1" si="242"/>
        <v>1.3486060992101159</v>
      </c>
      <c r="G537" s="306">
        <f t="shared" ca="1" si="243"/>
        <v>8.3767470548447189</v>
      </c>
      <c r="H537" s="307">
        <f t="shared" ca="1" si="244"/>
        <v>-103.12901262806936</v>
      </c>
      <c r="I537" s="304">
        <f t="shared" ca="1" si="245"/>
        <v>103.46865775132748</v>
      </c>
      <c r="J537" s="306">
        <f t="shared" ca="1" si="246"/>
        <v>715.24824024370969</v>
      </c>
      <c r="K537" s="307">
        <f t="shared" ca="1" si="247"/>
        <v>-5.7584634204493579</v>
      </c>
      <c r="L537" s="304">
        <f t="shared" ca="1" si="232"/>
        <v>715.27142056193475</v>
      </c>
      <c r="M537" s="306">
        <f t="shared" ca="1" si="248"/>
        <v>-1.4897483544308625</v>
      </c>
      <c r="N537" s="304">
        <f t="shared" ca="1" si="249"/>
        <v>-85.356293245447915</v>
      </c>
      <c r="P537" s="310">
        <f t="shared" ca="1" si="250"/>
        <v>23</v>
      </c>
      <c r="Q537" s="304">
        <f t="shared" ca="1" si="251"/>
        <v>0</v>
      </c>
      <c r="R537" s="306">
        <f t="shared" ca="1" si="252"/>
        <v>0</v>
      </c>
      <c r="S537" s="307">
        <f t="shared" ca="1" si="253"/>
        <v>3.0819999999999994</v>
      </c>
      <c r="T537" s="304">
        <f t="shared" ca="1" si="233"/>
        <v>30.234419999999997</v>
      </c>
      <c r="U537" s="311">
        <f t="shared" ca="1" si="234"/>
        <v>0</v>
      </c>
      <c r="V537" s="306">
        <f t="shared" ca="1" si="235"/>
        <v>1.2257056149318941</v>
      </c>
      <c r="W537" s="304">
        <f t="shared" ca="1" si="236"/>
        <v>26.776078179206433</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1.0899340621354554</v>
      </c>
      <c r="AH537" s="304">
        <f t="shared" ca="1" si="260"/>
        <v>-8.6878631258295513</v>
      </c>
    </row>
    <row r="538" spans="1:34" x14ac:dyDescent="0.2">
      <c r="A538" s="347">
        <f t="shared" ca="1" si="238"/>
        <v>1E-4</v>
      </c>
      <c r="B538" s="304">
        <f t="shared" ca="1" si="239"/>
        <v>32.115500000000679</v>
      </c>
      <c r="D538" s="306">
        <f t="shared" ca="1" si="240"/>
        <v>-0.70336526839475721</v>
      </c>
      <c r="E538" s="307">
        <f t="shared" ca="1" si="241"/>
        <v>-1.1506283881430832</v>
      </c>
      <c r="F538" s="304">
        <f t="shared" ca="1" si="242"/>
        <v>1.3485801379172018</v>
      </c>
      <c r="G538" s="306">
        <f t="shared" ca="1" si="243"/>
        <v>8.3766767183178796</v>
      </c>
      <c r="H538" s="307">
        <f t="shared" ca="1" si="244"/>
        <v>-103.12912769090818</v>
      </c>
      <c r="I538" s="304">
        <f t="shared" ca="1" si="245"/>
        <v>103.46876674209881</v>
      </c>
      <c r="J538" s="306">
        <f t="shared" ca="1" si="246"/>
        <v>715.24824024370969</v>
      </c>
      <c r="K538" s="307">
        <f t="shared" ca="1" si="247"/>
        <v>-5.7687763274653063</v>
      </c>
      <c r="L538" s="304">
        <f t="shared" ca="1" si="232"/>
        <v>715.27150366279784</v>
      </c>
      <c r="M538" s="306">
        <f t="shared" ca="1" si="248"/>
        <v>-1.489749122015583</v>
      </c>
      <c r="N538" s="304">
        <f t="shared" ca="1" si="249"/>
        <v>-85.356337224812819</v>
      </c>
      <c r="P538" s="310">
        <f t="shared" ca="1" si="250"/>
        <v>23</v>
      </c>
      <c r="Q538" s="304">
        <f t="shared" ca="1" si="251"/>
        <v>0</v>
      </c>
      <c r="R538" s="306">
        <f t="shared" ca="1" si="252"/>
        <v>0</v>
      </c>
      <c r="S538" s="307">
        <f t="shared" ca="1" si="253"/>
        <v>3.0819999999999994</v>
      </c>
      <c r="T538" s="304">
        <f t="shared" ca="1" si="233"/>
        <v>30.234419999999997</v>
      </c>
      <c r="U538" s="311">
        <f t="shared" ca="1" si="234"/>
        <v>0</v>
      </c>
      <c r="V538" s="306">
        <f t="shared" ca="1" si="235"/>
        <v>1.2257068789914543</v>
      </c>
      <c r="W538" s="304">
        <f t="shared" ca="1" si="236"/>
        <v>26.776162203461748</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1.0899074084980143</v>
      </c>
      <c r="AH538" s="304">
        <f t="shared" ca="1" si="260"/>
        <v>-8.6878903891000778</v>
      </c>
    </row>
    <row r="539" spans="1:34" x14ac:dyDescent="0.2">
      <c r="A539" s="347">
        <f t="shared" ca="1" si="238"/>
        <v>1E-4</v>
      </c>
      <c r="B539" s="304">
        <f t="shared" ca="1" si="239"/>
        <v>32.115600000000683</v>
      </c>
      <c r="D539" s="306">
        <f t="shared" ca="1" si="240"/>
        <v>-0.70336082875678552</v>
      </c>
      <c r="E539" s="307">
        <f t="shared" ca="1" si="241"/>
        <v>-1.1506006748452187</v>
      </c>
      <c r="F539" s="304">
        <f t="shared" ca="1" si="242"/>
        <v>1.3485541770294973</v>
      </c>
      <c r="G539" s="306">
        <f t="shared" ca="1" si="243"/>
        <v>8.3766063822350034</v>
      </c>
      <c r="H539" s="307">
        <f t="shared" ca="1" si="244"/>
        <v>-103.12924275097566</v>
      </c>
      <c r="I539" s="304">
        <f t="shared" ca="1" si="245"/>
        <v>103.46887573020481</v>
      </c>
      <c r="J539" s="306">
        <f t="shared" ca="1" si="246"/>
        <v>715.24824024370969</v>
      </c>
      <c r="K539" s="307">
        <f t="shared" ca="1" si="247"/>
        <v>-5.7790892459874001</v>
      </c>
      <c r="L539" s="304">
        <f t="shared" ca="1" si="232"/>
        <v>715.27158691243744</v>
      </c>
      <c r="M539" s="306">
        <f t="shared" ca="1" si="248"/>
        <v>-1.4897498895922412</v>
      </c>
      <c r="N539" s="304">
        <f t="shared" ca="1" si="249"/>
        <v>-85.356381203715785</v>
      </c>
      <c r="P539" s="310">
        <f t="shared" ca="1" si="250"/>
        <v>23</v>
      </c>
      <c r="Q539" s="304">
        <f t="shared" ca="1" si="251"/>
        <v>0</v>
      </c>
      <c r="R539" s="306">
        <f t="shared" ca="1" si="252"/>
        <v>0</v>
      </c>
      <c r="S539" s="307">
        <f t="shared" ca="1" si="253"/>
        <v>3.0819999999999994</v>
      </c>
      <c r="T539" s="304">
        <f t="shared" ca="1" si="233"/>
        <v>30.234419999999997</v>
      </c>
      <c r="U539" s="311">
        <f t="shared" ca="1" si="234"/>
        <v>0</v>
      </c>
      <c r="V539" s="306">
        <f t="shared" ca="1" si="235"/>
        <v>1.2257081430537291</v>
      </c>
      <c r="W539" s="304">
        <f t="shared" ca="1" si="236"/>
        <v>26.776246226572642</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1.0898807552197418</v>
      </c>
      <c r="AH539" s="304">
        <f t="shared" ca="1" si="260"/>
        <v>-8.6879176519992711</v>
      </c>
    </row>
    <row r="540" spans="1:34" x14ac:dyDescent="0.2">
      <c r="A540" s="347">
        <f t="shared" ca="1" si="238"/>
        <v>1E-4</v>
      </c>
      <c r="B540" s="304">
        <f t="shared" ca="1" si="239"/>
        <v>32.115700000000686</v>
      </c>
      <c r="D540" s="306">
        <f t="shared" ca="1" si="240"/>
        <v>-0.70335638911643628</v>
      </c>
      <c r="E540" s="307">
        <f t="shared" ca="1" si="241"/>
        <v>-1.1505729619248424</v>
      </c>
      <c r="F540" s="304">
        <f t="shared" ca="1" si="242"/>
        <v>1.3485282165469941</v>
      </c>
      <c r="G540" s="306">
        <f t="shared" ca="1" si="243"/>
        <v>8.3765360465960921</v>
      </c>
      <c r="H540" s="307">
        <f t="shared" ca="1" si="244"/>
        <v>-103.12935780827186</v>
      </c>
      <c r="I540" s="304">
        <f t="shared" ca="1" si="245"/>
        <v>103.46898471564553</v>
      </c>
      <c r="J540" s="306">
        <f t="shared" ca="1" si="246"/>
        <v>715.24824024370969</v>
      </c>
      <c r="K540" s="307">
        <f t="shared" ca="1" si="247"/>
        <v>-5.7894021760153622</v>
      </c>
      <c r="L540" s="304">
        <f t="shared" ca="1" si="232"/>
        <v>715.27167031085412</v>
      </c>
      <c r="M540" s="306">
        <f t="shared" ca="1" si="248"/>
        <v>-1.4897506571608372</v>
      </c>
      <c r="N540" s="304">
        <f t="shared" ca="1" si="249"/>
        <v>-85.356425182156826</v>
      </c>
      <c r="P540" s="310">
        <f t="shared" ca="1" si="250"/>
        <v>23</v>
      </c>
      <c r="Q540" s="304">
        <f t="shared" ca="1" si="251"/>
        <v>0</v>
      </c>
      <c r="R540" s="306">
        <f t="shared" ca="1" si="252"/>
        <v>0</v>
      </c>
      <c r="S540" s="307">
        <f t="shared" ca="1" si="253"/>
        <v>3.0819999999999994</v>
      </c>
      <c r="T540" s="304">
        <f t="shared" ca="1" si="233"/>
        <v>30.234419999999997</v>
      </c>
      <c r="U540" s="311">
        <f t="shared" ca="1" si="234"/>
        <v>0</v>
      </c>
      <c r="V540" s="306">
        <f t="shared" ca="1" si="235"/>
        <v>1.2257094071187176</v>
      </c>
      <c r="W540" s="304">
        <f t="shared" ca="1" si="236"/>
        <v>26.7763302485391</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1.089854102300631</v>
      </c>
      <c r="AH540" s="304">
        <f t="shared" ca="1" si="260"/>
        <v>-8.6879449145271401</v>
      </c>
    </row>
    <row r="541" spans="1:34" x14ac:dyDescent="0.2">
      <c r="A541" s="347">
        <f t="shared" ca="1" si="238"/>
        <v>1E-4</v>
      </c>
      <c r="B541" s="304">
        <f t="shared" ca="1" si="239"/>
        <v>32.115800000000689</v>
      </c>
      <c r="D541" s="306">
        <f t="shared" ca="1" si="240"/>
        <v>-0.7033519494737106</v>
      </c>
      <c r="E541" s="307">
        <f t="shared" ca="1" si="241"/>
        <v>-1.1505452493819632</v>
      </c>
      <c r="F541" s="304">
        <f t="shared" ca="1" si="242"/>
        <v>1.3485022564697002</v>
      </c>
      <c r="G541" s="306">
        <f t="shared" ca="1" si="243"/>
        <v>8.3764657114011438</v>
      </c>
      <c r="H541" s="307">
        <f t="shared" ca="1" si="244"/>
        <v>-103.1294728627968</v>
      </c>
      <c r="I541" s="304">
        <f t="shared" ca="1" si="245"/>
        <v>103.46909369842098</v>
      </c>
      <c r="J541" s="306">
        <f t="shared" ca="1" si="246"/>
        <v>715.24824024370969</v>
      </c>
      <c r="K541" s="307">
        <f t="shared" ca="1" si="247"/>
        <v>-5.7997151175489154</v>
      </c>
      <c r="L541" s="304">
        <f t="shared" ca="1" si="232"/>
        <v>715.2717538580481</v>
      </c>
      <c r="M541" s="306">
        <f t="shared" ca="1" si="248"/>
        <v>-1.4897514247213715</v>
      </c>
      <c r="N541" s="304">
        <f t="shared" ca="1" si="249"/>
        <v>-85.356469160135958</v>
      </c>
      <c r="P541" s="310">
        <f t="shared" ca="1" si="250"/>
        <v>23</v>
      </c>
      <c r="Q541" s="304">
        <f t="shared" ca="1" si="251"/>
        <v>0</v>
      </c>
      <c r="R541" s="306">
        <f t="shared" ca="1" si="252"/>
        <v>0</v>
      </c>
      <c r="S541" s="307">
        <f t="shared" ca="1" si="253"/>
        <v>3.0819999999999994</v>
      </c>
      <c r="T541" s="304">
        <f t="shared" ca="1" si="233"/>
        <v>30.234419999999997</v>
      </c>
      <c r="U541" s="311">
        <f t="shared" ca="1" si="234"/>
        <v>0</v>
      </c>
      <c r="V541" s="306">
        <f t="shared" ca="1" si="235"/>
        <v>1.225710671186421</v>
      </c>
      <c r="W541" s="304">
        <f t="shared" ca="1" si="236"/>
        <v>26.776414269361162</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1.0898274497406817</v>
      </c>
      <c r="AH541" s="304">
        <f t="shared" ca="1" si="260"/>
        <v>-8.6879721766836813</v>
      </c>
    </row>
    <row r="542" spans="1:34" x14ac:dyDescent="0.2">
      <c r="A542" s="347">
        <f t="shared" ca="1" si="238"/>
        <v>1E-4</v>
      </c>
      <c r="B542" s="304">
        <f t="shared" ca="1" si="239"/>
        <v>32.115900000000693</v>
      </c>
      <c r="D542" s="306">
        <f t="shared" ca="1" si="240"/>
        <v>-0.70334750982860716</v>
      </c>
      <c r="E542" s="307">
        <f t="shared" ca="1" si="241"/>
        <v>-1.1505175372165635</v>
      </c>
      <c r="F542" s="304">
        <f t="shared" ca="1" si="242"/>
        <v>1.3484762967976001</v>
      </c>
      <c r="G542" s="306">
        <f t="shared" ca="1" si="243"/>
        <v>8.3763953766501604</v>
      </c>
      <c r="H542" s="307">
        <f t="shared" ca="1" si="244"/>
        <v>-103.12958791455053</v>
      </c>
      <c r="I542" s="304">
        <f t="shared" ca="1" si="245"/>
        <v>103.46920267853122</v>
      </c>
      <c r="J542" s="306">
        <f t="shared" ca="1" si="246"/>
        <v>715.24824024370969</v>
      </c>
      <c r="K542" s="307">
        <f t="shared" ca="1" si="247"/>
        <v>-5.8100280705877827</v>
      </c>
      <c r="L542" s="304">
        <f t="shared" ca="1" si="232"/>
        <v>715.27183755402007</v>
      </c>
      <c r="M542" s="306">
        <f t="shared" ca="1" si="248"/>
        <v>-1.4897521922738439</v>
      </c>
      <c r="N542" s="304">
        <f t="shared" ca="1" si="249"/>
        <v>-85.356513137653181</v>
      </c>
      <c r="P542" s="310">
        <f t="shared" ca="1" si="250"/>
        <v>23</v>
      </c>
      <c r="Q542" s="304">
        <f t="shared" ca="1" si="251"/>
        <v>0</v>
      </c>
      <c r="R542" s="306">
        <f t="shared" ca="1" si="252"/>
        <v>0</v>
      </c>
      <c r="S542" s="307">
        <f t="shared" ca="1" si="253"/>
        <v>3.0819999999999994</v>
      </c>
      <c r="T542" s="304">
        <f t="shared" ca="1" si="233"/>
        <v>30.234419999999997</v>
      </c>
      <c r="U542" s="311">
        <f t="shared" ca="1" si="234"/>
        <v>0</v>
      </c>
      <c r="V542" s="306">
        <f t="shared" ca="1" si="235"/>
        <v>1.2257119352568384</v>
      </c>
      <c r="W542" s="304">
        <f t="shared" ca="1" si="236"/>
        <v>26.776498289038827</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1.0898007975398887</v>
      </c>
      <c r="AH542" s="304">
        <f t="shared" ca="1" si="260"/>
        <v>-8.6879994384689052</v>
      </c>
    </row>
    <row r="543" spans="1:34" x14ac:dyDescent="0.2">
      <c r="A543" s="347">
        <f t="shared" ca="1" si="238"/>
        <v>1E-4</v>
      </c>
      <c r="B543" s="304">
        <f t="shared" ca="1" si="239"/>
        <v>32.116000000000696</v>
      </c>
      <c r="D543" s="306">
        <f t="shared" ca="1" si="240"/>
        <v>-0.70334307018112752</v>
      </c>
      <c r="E543" s="307">
        <f t="shared" ca="1" si="241"/>
        <v>-1.1504898254286449</v>
      </c>
      <c r="F543" s="304">
        <f t="shared" ca="1" si="242"/>
        <v>1.3484503375306962</v>
      </c>
      <c r="G543" s="306">
        <f t="shared" ca="1" si="243"/>
        <v>8.3763250423431419</v>
      </c>
      <c r="H543" s="307">
        <f t="shared" ca="1" si="244"/>
        <v>-103.12970296353306</v>
      </c>
      <c r="I543" s="304">
        <f t="shared" ca="1" si="245"/>
        <v>103.46931165597626</v>
      </c>
      <c r="J543" s="306">
        <f t="shared" ca="1" si="246"/>
        <v>715.24824024370969</v>
      </c>
      <c r="K543" s="307">
        <f t="shared" ca="1" si="247"/>
        <v>-5.8203410351316869</v>
      </c>
      <c r="L543" s="304">
        <f t="shared" ca="1" si="232"/>
        <v>715.27192139877036</v>
      </c>
      <c r="M543" s="306">
        <f t="shared" ca="1" si="248"/>
        <v>-1.4897529598182544</v>
      </c>
      <c r="N543" s="304">
        <f t="shared" ca="1" si="249"/>
        <v>-85.356557114708494</v>
      </c>
      <c r="P543" s="310">
        <f t="shared" ca="1" si="250"/>
        <v>23</v>
      </c>
      <c r="Q543" s="304">
        <f t="shared" ca="1" si="251"/>
        <v>0</v>
      </c>
      <c r="R543" s="306">
        <f t="shared" ca="1" si="252"/>
        <v>0</v>
      </c>
      <c r="S543" s="307">
        <f t="shared" ca="1" si="253"/>
        <v>3.0819999999999994</v>
      </c>
      <c r="T543" s="304">
        <f t="shared" ca="1" si="233"/>
        <v>30.234419999999997</v>
      </c>
      <c r="U543" s="311">
        <f t="shared" ca="1" si="234"/>
        <v>0</v>
      </c>
      <c r="V543" s="306">
        <f t="shared" ca="1" si="235"/>
        <v>1.2257131993299699</v>
      </c>
      <c r="W543" s="304">
        <f t="shared" ca="1" si="236"/>
        <v>26.776582307572088</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1.0897741456982466</v>
      </c>
      <c r="AH543" s="304">
        <f t="shared" ca="1" si="260"/>
        <v>-8.6880266998828137</v>
      </c>
    </row>
    <row r="544" spans="1:34" x14ac:dyDescent="0.2">
      <c r="A544" s="347">
        <f t="shared" ca="1" si="238"/>
        <v>1E-4</v>
      </c>
      <c r="B544" s="304">
        <f t="shared" ca="1" si="239"/>
        <v>32.116100000000699</v>
      </c>
      <c r="D544" s="306">
        <f t="shared" ca="1" si="240"/>
        <v>-0.7033386305312751</v>
      </c>
      <c r="E544" s="307">
        <f t="shared" ca="1" si="241"/>
        <v>-1.150462114018211</v>
      </c>
      <c r="F544" s="304">
        <f t="shared" ca="1" si="242"/>
        <v>1.3484243786689933</v>
      </c>
      <c r="G544" s="306">
        <f t="shared" ca="1" si="243"/>
        <v>8.3762547084800882</v>
      </c>
      <c r="H544" s="307">
        <f t="shared" ca="1" si="244"/>
        <v>-103.12981800974447</v>
      </c>
      <c r="I544" s="304">
        <f t="shared" ca="1" si="245"/>
        <v>103.46942063075616</v>
      </c>
      <c r="J544" s="306">
        <f t="shared" ca="1" si="246"/>
        <v>715.24824024370969</v>
      </c>
      <c r="K544" s="307">
        <f t="shared" ca="1" si="247"/>
        <v>-5.8306540111803509</v>
      </c>
      <c r="L544" s="304">
        <f t="shared" ca="1" si="232"/>
        <v>715.27200539229943</v>
      </c>
      <c r="M544" s="306">
        <f t="shared" ca="1" si="248"/>
        <v>-1.4897537273546033</v>
      </c>
      <c r="N544" s="304">
        <f t="shared" ca="1" si="249"/>
        <v>-85.356601091301911</v>
      </c>
      <c r="P544" s="310">
        <f t="shared" ca="1" si="250"/>
        <v>23</v>
      </c>
      <c r="Q544" s="304">
        <f t="shared" ca="1" si="251"/>
        <v>0</v>
      </c>
      <c r="R544" s="306">
        <f t="shared" ca="1" si="252"/>
        <v>0</v>
      </c>
      <c r="S544" s="307">
        <f t="shared" ca="1" si="253"/>
        <v>3.0819999999999994</v>
      </c>
      <c r="T544" s="304">
        <f t="shared" ca="1" si="233"/>
        <v>30.234419999999997</v>
      </c>
      <c r="U544" s="311">
        <f t="shared" ca="1" si="234"/>
        <v>0</v>
      </c>
      <c r="V544" s="306">
        <f t="shared" ca="1" si="235"/>
        <v>1.2257144634058159</v>
      </c>
      <c r="W544" s="304">
        <f t="shared" ca="1" si="236"/>
        <v>26.776666324960988</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1.0897474942157608</v>
      </c>
      <c r="AH544" s="304">
        <f t="shared" ca="1" si="260"/>
        <v>-8.6880539609254033</v>
      </c>
    </row>
    <row r="545" spans="1:34" x14ac:dyDescent="0.2">
      <c r="A545" s="347">
        <f t="shared" ca="1" si="238"/>
        <v>1E-4</v>
      </c>
      <c r="B545" s="304">
        <f t="shared" ca="1" si="239"/>
        <v>32.116200000000703</v>
      </c>
      <c r="D545" s="306">
        <f t="shared" ca="1" si="240"/>
        <v>-0.70333419087904825</v>
      </c>
      <c r="E545" s="307">
        <f t="shared" ca="1" si="241"/>
        <v>-1.1504344029852458</v>
      </c>
      <c r="F545" s="304">
        <f t="shared" ca="1" si="242"/>
        <v>1.3483984202124772</v>
      </c>
      <c r="G545" s="306">
        <f t="shared" ca="1" si="243"/>
        <v>8.3761843750610012</v>
      </c>
      <c r="H545" s="307">
        <f t="shared" ca="1" si="244"/>
        <v>-103.12993305318477</v>
      </c>
      <c r="I545" s="304">
        <f t="shared" ca="1" si="245"/>
        <v>103.46952960287095</v>
      </c>
      <c r="J545" s="306">
        <f t="shared" ca="1" si="246"/>
        <v>715.24824024370969</v>
      </c>
      <c r="K545" s="307">
        <f t="shared" ca="1" si="247"/>
        <v>-5.8409669987334976</v>
      </c>
      <c r="L545" s="304">
        <f t="shared" ca="1" si="232"/>
        <v>715.27208953460763</v>
      </c>
      <c r="M545" s="306">
        <f t="shared" ca="1" si="248"/>
        <v>-1.4897544948828909</v>
      </c>
      <c r="N545" s="304">
        <f t="shared" ca="1" si="249"/>
        <v>-85.356645067433448</v>
      </c>
      <c r="P545" s="310">
        <f t="shared" ca="1" si="250"/>
        <v>23</v>
      </c>
      <c r="Q545" s="304">
        <f t="shared" ca="1" si="251"/>
        <v>0</v>
      </c>
      <c r="R545" s="306">
        <f t="shared" ca="1" si="252"/>
        <v>0</v>
      </c>
      <c r="S545" s="307">
        <f t="shared" ca="1" si="253"/>
        <v>3.0819999999999994</v>
      </c>
      <c r="T545" s="304">
        <f t="shared" ca="1" si="233"/>
        <v>30.234419999999997</v>
      </c>
      <c r="U545" s="311">
        <f t="shared" ca="1" si="234"/>
        <v>0</v>
      </c>
      <c r="V545" s="306">
        <f t="shared" ca="1" si="235"/>
        <v>1.2257157274843757</v>
      </c>
      <c r="W545" s="304">
        <f t="shared" ca="1" si="236"/>
        <v>26.776750341205506</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1.0897208430924188</v>
      </c>
      <c r="AH545" s="304">
        <f t="shared" ca="1" si="260"/>
        <v>-8.6880812215966881</v>
      </c>
    </row>
    <row r="546" spans="1:34" x14ac:dyDescent="0.2">
      <c r="A546" s="347">
        <f t="shared" ca="1" si="238"/>
        <v>1E-4</v>
      </c>
      <c r="B546" s="304">
        <f t="shared" ca="1" si="239"/>
        <v>32.116300000000706</v>
      </c>
      <c r="D546" s="306">
        <f t="shared" ca="1" si="240"/>
        <v>-0.70332975122444641</v>
      </c>
      <c r="E546" s="307">
        <f t="shared" ca="1" si="241"/>
        <v>-1.1504066923297565</v>
      </c>
      <c r="F546" s="304">
        <f t="shared" ca="1" si="242"/>
        <v>1.3483724621611539</v>
      </c>
      <c r="G546" s="306">
        <f t="shared" ca="1" si="243"/>
        <v>8.3761140420858791</v>
      </c>
      <c r="H546" s="307">
        <f t="shared" ca="1" si="244"/>
        <v>-103.130048093854</v>
      </c>
      <c r="I546" s="304">
        <f t="shared" ca="1" si="245"/>
        <v>103.46963857232066</v>
      </c>
      <c r="J546" s="306">
        <f t="shared" ca="1" si="246"/>
        <v>715.24824024370969</v>
      </c>
      <c r="K546" s="307">
        <f t="shared" ca="1" si="247"/>
        <v>-5.8512799977908498</v>
      </c>
      <c r="L546" s="304">
        <f t="shared" ca="1" si="232"/>
        <v>715.27217382569552</v>
      </c>
      <c r="M546" s="306">
        <f t="shared" ca="1" si="248"/>
        <v>-1.489755262403117</v>
      </c>
      <c r="N546" s="304">
        <f t="shared" ca="1" si="249"/>
        <v>-85.356689043103088</v>
      </c>
      <c r="P546" s="310">
        <f t="shared" ca="1" si="250"/>
        <v>23</v>
      </c>
      <c r="Q546" s="304">
        <f t="shared" ca="1" si="251"/>
        <v>0</v>
      </c>
      <c r="R546" s="306">
        <f t="shared" ca="1" si="252"/>
        <v>0</v>
      </c>
      <c r="S546" s="307">
        <f t="shared" ca="1" si="253"/>
        <v>3.0819999999999994</v>
      </c>
      <c r="T546" s="304">
        <f t="shared" ca="1" si="233"/>
        <v>30.234419999999997</v>
      </c>
      <c r="U546" s="311">
        <f t="shared" ca="1" si="234"/>
        <v>0</v>
      </c>
      <c r="V546" s="306">
        <f t="shared" ca="1" si="235"/>
        <v>1.2257169915656498</v>
      </c>
      <c r="W546" s="304">
        <f t="shared" ca="1" si="236"/>
        <v>26.776834356305663</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1.089694192328226</v>
      </c>
      <c r="AH546" s="304">
        <f t="shared" ca="1" si="260"/>
        <v>-8.688108481896661</v>
      </c>
    </row>
    <row r="547" spans="1:34" x14ac:dyDescent="0.2">
      <c r="A547" s="347">
        <f t="shared" ca="1" si="238"/>
        <v>1E-4</v>
      </c>
      <c r="B547" s="304">
        <f t="shared" ca="1" si="239"/>
        <v>32.116400000000709</v>
      </c>
      <c r="D547" s="306">
        <f t="shared" ca="1" si="240"/>
        <v>-0.70332531156747347</v>
      </c>
      <c r="E547" s="307">
        <f t="shared" ca="1" si="241"/>
        <v>-1.1503789820517376</v>
      </c>
      <c r="F547" s="304">
        <f t="shared" ca="1" si="242"/>
        <v>1.3483465045150209</v>
      </c>
      <c r="G547" s="306">
        <f t="shared" ca="1" si="243"/>
        <v>8.3760437095547218</v>
      </c>
      <c r="H547" s="307">
        <f t="shared" ca="1" si="244"/>
        <v>-103.13016313175221</v>
      </c>
      <c r="I547" s="304">
        <f t="shared" ca="1" si="245"/>
        <v>103.46974753910534</v>
      </c>
      <c r="J547" s="306">
        <f t="shared" ca="1" si="246"/>
        <v>715.24824024370969</v>
      </c>
      <c r="K547" s="307">
        <f t="shared" ca="1" si="247"/>
        <v>-5.8615930083521306</v>
      </c>
      <c r="L547" s="304">
        <f t="shared" ca="1" si="232"/>
        <v>715.27225826556355</v>
      </c>
      <c r="M547" s="306">
        <f t="shared" ca="1" si="248"/>
        <v>-1.4897560299152817</v>
      </c>
      <c r="N547" s="304">
        <f t="shared" ca="1" si="249"/>
        <v>-85.356733018310848</v>
      </c>
      <c r="P547" s="310">
        <f t="shared" ca="1" si="250"/>
        <v>23</v>
      </c>
      <c r="Q547" s="304">
        <f t="shared" ca="1" si="251"/>
        <v>0</v>
      </c>
      <c r="R547" s="306">
        <f t="shared" ca="1" si="252"/>
        <v>0</v>
      </c>
      <c r="S547" s="307">
        <f t="shared" ca="1" si="253"/>
        <v>3.0819999999999994</v>
      </c>
      <c r="T547" s="304">
        <f t="shared" ca="1" si="233"/>
        <v>30.234419999999997</v>
      </c>
      <c r="U547" s="311">
        <f t="shared" ca="1" si="234"/>
        <v>0</v>
      </c>
      <c r="V547" s="306">
        <f t="shared" ca="1" si="235"/>
        <v>1.2257182556496378</v>
      </c>
      <c r="W547" s="304">
        <f t="shared" ca="1" si="236"/>
        <v>26.776918370261477</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1.0896675419231734</v>
      </c>
      <c r="AH547" s="304">
        <f t="shared" ca="1" si="260"/>
        <v>-8.6881357418253309</v>
      </c>
    </row>
    <row r="548" spans="1:34" x14ac:dyDescent="0.2">
      <c r="A548" s="347">
        <f t="shared" ca="1" si="238"/>
        <v>1E-4</v>
      </c>
      <c r="B548" s="304">
        <f t="shared" ca="1" si="239"/>
        <v>32.116500000000713</v>
      </c>
      <c r="D548" s="306">
        <f t="shared" ca="1" si="240"/>
        <v>-0.70332087190812942</v>
      </c>
      <c r="E548" s="307">
        <f t="shared" ca="1" si="241"/>
        <v>-1.1503512721511839</v>
      </c>
      <c r="F548" s="304">
        <f t="shared" ca="1" si="242"/>
        <v>1.348320547274074</v>
      </c>
      <c r="G548" s="306">
        <f t="shared" ca="1" si="243"/>
        <v>8.3759733774675311</v>
      </c>
      <c r="H548" s="307">
        <f t="shared" ca="1" si="244"/>
        <v>-103.13027816687942</v>
      </c>
      <c r="I548" s="304">
        <f t="shared" ca="1" si="245"/>
        <v>103.46985650322499</v>
      </c>
      <c r="J548" s="306">
        <f t="shared" ca="1" si="246"/>
        <v>715.24824024370969</v>
      </c>
      <c r="K548" s="307">
        <f t="shared" ca="1" si="247"/>
        <v>-5.8719060304170618</v>
      </c>
      <c r="L548" s="304">
        <f t="shared" ca="1" si="232"/>
        <v>715.27234285421207</v>
      </c>
      <c r="M548" s="306">
        <f t="shared" ca="1" si="248"/>
        <v>-1.4897567974193853</v>
      </c>
      <c r="N548" s="304">
        <f t="shared" ca="1" si="249"/>
        <v>-85.356776993056741</v>
      </c>
      <c r="P548" s="310">
        <f t="shared" ca="1" si="250"/>
        <v>23</v>
      </c>
      <c r="Q548" s="304">
        <f t="shared" ca="1" si="251"/>
        <v>0</v>
      </c>
      <c r="R548" s="306">
        <f t="shared" ca="1" si="252"/>
        <v>0</v>
      </c>
      <c r="S548" s="307">
        <f t="shared" ca="1" si="253"/>
        <v>3.0819999999999994</v>
      </c>
      <c r="T548" s="304">
        <f t="shared" ca="1" si="233"/>
        <v>30.234419999999997</v>
      </c>
      <c r="U548" s="311">
        <f t="shared" ca="1" si="234"/>
        <v>0</v>
      </c>
      <c r="V548" s="306">
        <f t="shared" ca="1" si="235"/>
        <v>1.2257195197363402</v>
      </c>
      <c r="W548" s="304">
        <f t="shared" ca="1" si="236"/>
        <v>26.777002383072944</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1.0896408918772611</v>
      </c>
      <c r="AH548" s="304">
        <f t="shared" ca="1" si="260"/>
        <v>-8.6881630013826996</v>
      </c>
    </row>
    <row r="549" spans="1:34" x14ac:dyDescent="0.2">
      <c r="A549" s="347">
        <f t="shared" ca="1" si="238"/>
        <v>1E-4</v>
      </c>
      <c r="B549" s="304">
        <f t="shared" ca="1" si="239"/>
        <v>32.116600000000716</v>
      </c>
      <c r="D549" s="306">
        <f t="shared" ca="1" si="240"/>
        <v>-0.70331643224641405</v>
      </c>
      <c r="E549" s="307">
        <f t="shared" ca="1" si="241"/>
        <v>-1.1503235626280919</v>
      </c>
      <c r="F549" s="304">
        <f t="shared" ca="1" si="242"/>
        <v>1.3482945904383101</v>
      </c>
      <c r="G549" s="306">
        <f t="shared" ca="1" si="243"/>
        <v>8.3759030458243071</v>
      </c>
      <c r="H549" s="307">
        <f t="shared" ca="1" si="244"/>
        <v>-103.13039319923568</v>
      </c>
      <c r="I549" s="304">
        <f t="shared" ca="1" si="245"/>
        <v>103.46996546467969</v>
      </c>
      <c r="J549" s="306">
        <f t="shared" ca="1" si="246"/>
        <v>715.24824024370969</v>
      </c>
      <c r="K549" s="307">
        <f t="shared" ca="1" si="247"/>
        <v>-5.8822190639853673</v>
      </c>
      <c r="L549" s="304">
        <f t="shared" ca="1" si="232"/>
        <v>715.27242759164164</v>
      </c>
      <c r="M549" s="306">
        <f t="shared" ca="1" si="248"/>
        <v>-1.4897575649154275</v>
      </c>
      <c r="N549" s="304">
        <f t="shared" ca="1" si="249"/>
        <v>-85.356820967340767</v>
      </c>
      <c r="P549" s="310">
        <f t="shared" ca="1" si="250"/>
        <v>23</v>
      </c>
      <c r="Q549" s="304">
        <f t="shared" ca="1" si="251"/>
        <v>0</v>
      </c>
      <c r="R549" s="306">
        <f t="shared" ca="1" si="252"/>
        <v>0</v>
      </c>
      <c r="S549" s="307">
        <f t="shared" ca="1" si="253"/>
        <v>3.0819999999999994</v>
      </c>
      <c r="T549" s="304">
        <f t="shared" ca="1" si="233"/>
        <v>30.234419999999997</v>
      </c>
      <c r="U549" s="311">
        <f t="shared" ca="1" si="234"/>
        <v>0</v>
      </c>
      <c r="V549" s="306">
        <f t="shared" ca="1" si="235"/>
        <v>1.2257207838257562</v>
      </c>
      <c r="W549" s="304">
        <f t="shared" ca="1" si="236"/>
        <v>26.777086394740078</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1.0896142421904838</v>
      </c>
      <c r="AH549" s="304">
        <f t="shared" ca="1" si="260"/>
        <v>-8.6881902605687706</v>
      </c>
    </row>
    <row r="550" spans="1:34" x14ac:dyDescent="0.2">
      <c r="A550" s="347">
        <f t="shared" ca="1" si="238"/>
        <v>1E-4</v>
      </c>
      <c r="B550" s="304">
        <f t="shared" ca="1" si="239"/>
        <v>32.116700000000719</v>
      </c>
      <c r="D550" s="306">
        <f t="shared" ca="1" si="240"/>
        <v>-0.70331199258233057</v>
      </c>
      <c r="E550" s="307">
        <f t="shared" ca="1" si="241"/>
        <v>-1.1502958534824632</v>
      </c>
      <c r="F550" s="304">
        <f t="shared" ca="1" si="242"/>
        <v>1.3482686340077323</v>
      </c>
      <c r="G550" s="306">
        <f t="shared" ca="1" si="243"/>
        <v>8.3758327146250497</v>
      </c>
      <c r="H550" s="307">
        <f t="shared" ca="1" si="244"/>
        <v>-103.13050822882103</v>
      </c>
      <c r="I550" s="304">
        <f t="shared" ca="1" si="245"/>
        <v>103.47007442346944</v>
      </c>
      <c r="J550" s="306">
        <f t="shared" ca="1" si="246"/>
        <v>715.24824024370969</v>
      </c>
      <c r="K550" s="307">
        <f t="shared" ca="1" si="247"/>
        <v>-5.8925321090567699</v>
      </c>
      <c r="L550" s="304">
        <f t="shared" ca="1" si="232"/>
        <v>715.2725124778525</v>
      </c>
      <c r="M550" s="306">
        <f t="shared" ca="1" si="248"/>
        <v>-1.4897583324034092</v>
      </c>
      <c r="N550" s="304">
        <f t="shared" ca="1" si="249"/>
        <v>-85.356864941162939</v>
      </c>
      <c r="P550" s="310">
        <f t="shared" ca="1" si="250"/>
        <v>23</v>
      </c>
      <c r="Q550" s="304">
        <f t="shared" ca="1" si="251"/>
        <v>0</v>
      </c>
      <c r="R550" s="306">
        <f t="shared" ca="1" si="252"/>
        <v>0</v>
      </c>
      <c r="S550" s="307">
        <f t="shared" ca="1" si="253"/>
        <v>3.0819999999999994</v>
      </c>
      <c r="T550" s="304">
        <f t="shared" ca="1" si="233"/>
        <v>30.234419999999997</v>
      </c>
      <c r="U550" s="311">
        <f t="shared" ca="1" si="234"/>
        <v>0</v>
      </c>
      <c r="V550" s="306">
        <f t="shared" ca="1" si="235"/>
        <v>1.2257220479178867</v>
      </c>
      <c r="W550" s="304">
        <f t="shared" ca="1" si="236"/>
        <v>26.777170405262904</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1.0895875928628431</v>
      </c>
      <c r="AH550" s="304">
        <f t="shared" ca="1" si="260"/>
        <v>-8.688217519383544</v>
      </c>
    </row>
    <row r="551" spans="1:34" x14ac:dyDescent="0.2">
      <c r="A551" s="347">
        <f t="shared" ca="1" si="238"/>
        <v>1E-4</v>
      </c>
      <c r="B551" s="304">
        <f t="shared" ca="1" si="239"/>
        <v>32.116800000000723</v>
      </c>
      <c r="D551" s="306">
        <f t="shared" ca="1" si="240"/>
        <v>-0.7033075529158761</v>
      </c>
      <c r="E551" s="307">
        <f t="shared" ca="1" si="241"/>
        <v>-1.1502681447142873</v>
      </c>
      <c r="F551" s="304">
        <f t="shared" ca="1" si="242"/>
        <v>1.3482426779823307</v>
      </c>
      <c r="G551" s="306">
        <f t="shared" ca="1" si="243"/>
        <v>8.375762383869759</v>
      </c>
      <c r="H551" s="307">
        <f t="shared" ca="1" si="244"/>
        <v>-103.1306232556355</v>
      </c>
      <c r="I551" s="304">
        <f t="shared" ca="1" si="245"/>
        <v>103.4701833795943</v>
      </c>
      <c r="J551" s="306">
        <f t="shared" ca="1" si="246"/>
        <v>715.24824024370969</v>
      </c>
      <c r="K551" s="307">
        <f t="shared" ca="1" si="247"/>
        <v>-5.9028451656309926</v>
      </c>
      <c r="L551" s="304">
        <f t="shared" ca="1" si="232"/>
        <v>715.27259751284532</v>
      </c>
      <c r="M551" s="306">
        <f t="shared" ca="1" si="248"/>
        <v>-1.4897590998833299</v>
      </c>
      <c r="N551" s="304">
        <f t="shared" ca="1" si="249"/>
        <v>-85.35690891452326</v>
      </c>
      <c r="P551" s="310">
        <f t="shared" ca="1" si="250"/>
        <v>23</v>
      </c>
      <c r="Q551" s="304">
        <f t="shared" ca="1" si="251"/>
        <v>0</v>
      </c>
      <c r="R551" s="306">
        <f t="shared" ca="1" si="252"/>
        <v>0</v>
      </c>
      <c r="S551" s="307">
        <f t="shared" ca="1" si="253"/>
        <v>3.0819999999999994</v>
      </c>
      <c r="T551" s="304">
        <f t="shared" ca="1" si="233"/>
        <v>30.234419999999997</v>
      </c>
      <c r="U551" s="311">
        <f t="shared" ca="1" si="234"/>
        <v>0</v>
      </c>
      <c r="V551" s="306">
        <f t="shared" ca="1" si="235"/>
        <v>1.2257233120127307</v>
      </c>
      <c r="W551" s="304">
        <f t="shared" ca="1" si="236"/>
        <v>26.777254414641401</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1.0895609438943286</v>
      </c>
      <c r="AH551" s="304">
        <f t="shared" ca="1" si="260"/>
        <v>-8.6882447778270304</v>
      </c>
    </row>
    <row r="552" spans="1:34" x14ac:dyDescent="0.2">
      <c r="A552" s="347">
        <f t="shared" ca="1" si="238"/>
        <v>1E-4</v>
      </c>
      <c r="B552" s="304">
        <f t="shared" ca="1" si="239"/>
        <v>32.116900000000726</v>
      </c>
      <c r="D552" s="306">
        <f t="shared" ca="1" si="240"/>
        <v>-0.70330311324705297</v>
      </c>
      <c r="E552" s="307">
        <f t="shared" ca="1" si="241"/>
        <v>-1.1502404363235694</v>
      </c>
      <c r="F552" s="304">
        <f t="shared" ca="1" si="242"/>
        <v>1.3482167223621107</v>
      </c>
      <c r="G552" s="306">
        <f t="shared" ca="1" si="243"/>
        <v>8.3756920535584349</v>
      </c>
      <c r="H552" s="307">
        <f t="shared" ca="1" si="244"/>
        <v>-103.13073827967914</v>
      </c>
      <c r="I552" s="304">
        <f t="shared" ca="1" si="245"/>
        <v>103.47029233305432</v>
      </c>
      <c r="J552" s="306">
        <f t="shared" ca="1" si="246"/>
        <v>715.24824024370969</v>
      </c>
      <c r="K552" s="307">
        <f t="shared" ca="1" si="247"/>
        <v>-5.9131582337077582</v>
      </c>
      <c r="L552" s="304">
        <f t="shared" ca="1" si="232"/>
        <v>715.27268269662045</v>
      </c>
      <c r="M552" s="306">
        <f t="shared" ca="1" si="248"/>
        <v>-1.4897598673551897</v>
      </c>
      <c r="N552" s="304">
        <f t="shared" ca="1" si="249"/>
        <v>-85.356952887421713</v>
      </c>
      <c r="P552" s="310">
        <f t="shared" ca="1" si="250"/>
        <v>23</v>
      </c>
      <c r="Q552" s="304">
        <f t="shared" ca="1" si="251"/>
        <v>0</v>
      </c>
      <c r="R552" s="306">
        <f t="shared" ca="1" si="252"/>
        <v>0</v>
      </c>
      <c r="S552" s="307">
        <f t="shared" ca="1" si="253"/>
        <v>3.0819999999999994</v>
      </c>
      <c r="T552" s="304">
        <f t="shared" ca="1" si="233"/>
        <v>30.234419999999997</v>
      </c>
      <c r="U552" s="311">
        <f t="shared" ca="1" si="234"/>
        <v>0</v>
      </c>
      <c r="V552" s="306">
        <f t="shared" ca="1" si="235"/>
        <v>1.2257245761102888</v>
      </c>
      <c r="W552" s="304">
        <f t="shared" ca="1" si="236"/>
        <v>26.777338422875619</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1.0895342952849472</v>
      </c>
      <c r="AH552" s="304">
        <f t="shared" ca="1" si="260"/>
        <v>-8.6882720358992227</v>
      </c>
    </row>
    <row r="553" spans="1:34" x14ac:dyDescent="0.2">
      <c r="A553" s="347">
        <f t="shared" ca="1" si="238"/>
        <v>1E-4</v>
      </c>
      <c r="B553" s="304">
        <f t="shared" ca="1" si="239"/>
        <v>32.117000000000729</v>
      </c>
      <c r="D553" s="306">
        <f t="shared" ca="1" si="240"/>
        <v>-0.7032986735758644</v>
      </c>
      <c r="E553" s="307">
        <f t="shared" ca="1" si="241"/>
        <v>-1.1502127283102919</v>
      </c>
      <c r="F553" s="304">
        <f t="shared" ca="1" si="242"/>
        <v>1.348190767147059</v>
      </c>
      <c r="G553" s="306">
        <f t="shared" ca="1" si="243"/>
        <v>8.3756217236910775</v>
      </c>
      <c r="H553" s="307">
        <f t="shared" ca="1" si="244"/>
        <v>-103.13085330095197</v>
      </c>
      <c r="I553" s="304">
        <f t="shared" ca="1" si="245"/>
        <v>103.47040128384948</v>
      </c>
      <c r="J553" s="306">
        <f t="shared" ca="1" si="246"/>
        <v>715.24824024370969</v>
      </c>
      <c r="K553" s="307">
        <f t="shared" ca="1" si="247"/>
        <v>-5.9234713132867896</v>
      </c>
      <c r="L553" s="304">
        <f t="shared" ca="1" si="232"/>
        <v>715.27276802917834</v>
      </c>
      <c r="M553" s="306">
        <f t="shared" ca="1" si="248"/>
        <v>-1.4897606348189891</v>
      </c>
      <c r="N553" s="304">
        <f t="shared" ca="1" si="249"/>
        <v>-85.356996859858356</v>
      </c>
      <c r="P553" s="310">
        <f t="shared" ca="1" si="250"/>
        <v>23</v>
      </c>
      <c r="Q553" s="304">
        <f t="shared" ca="1" si="251"/>
        <v>0</v>
      </c>
      <c r="R553" s="306">
        <f t="shared" ca="1" si="252"/>
        <v>0</v>
      </c>
      <c r="S553" s="307">
        <f t="shared" ca="1" si="253"/>
        <v>3.0819999999999994</v>
      </c>
      <c r="T553" s="304">
        <f t="shared" ca="1" si="233"/>
        <v>30.234419999999997</v>
      </c>
      <c r="U553" s="311">
        <f t="shared" ca="1" si="234"/>
        <v>0</v>
      </c>
      <c r="V553" s="306">
        <f t="shared" ca="1" si="235"/>
        <v>1.2257258402105609</v>
      </c>
      <c r="W553" s="304">
        <f t="shared" ca="1" si="236"/>
        <v>26.777422429965526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1.0895076470346847</v>
      </c>
      <c r="AH553" s="304">
        <f t="shared" ca="1" si="260"/>
        <v>-8.6882992936001369</v>
      </c>
    </row>
    <row r="554" spans="1:34" x14ac:dyDescent="0.2">
      <c r="A554" s="347">
        <f t="shared" ca="1" si="238"/>
        <v>1E-4</v>
      </c>
      <c r="B554" s="304">
        <f t="shared" ca="1" si="239"/>
        <v>32.117100000000733</v>
      </c>
      <c r="D554" s="306">
        <f t="shared" ca="1" si="240"/>
        <v>-0.70329423390230716</v>
      </c>
      <c r="E554" s="307">
        <f t="shared" ca="1" si="241"/>
        <v>-1.1501850206744688</v>
      </c>
      <c r="F554" s="304">
        <f t="shared" ca="1" si="242"/>
        <v>1.3481648123371865</v>
      </c>
      <c r="G554" s="306">
        <f t="shared" ca="1" si="243"/>
        <v>8.3755513942676867</v>
      </c>
      <c r="H554" s="307">
        <f t="shared" ca="1" si="244"/>
        <v>-103.13096831945404</v>
      </c>
      <c r="I554" s="304">
        <f t="shared" ca="1" si="245"/>
        <v>103.47051023197987</v>
      </c>
      <c r="J554" s="306">
        <f t="shared" ca="1" si="246"/>
        <v>715.24824024370969</v>
      </c>
      <c r="K554" s="307">
        <f t="shared" ca="1" si="247"/>
        <v>-5.9337844043678096</v>
      </c>
      <c r="L554" s="304">
        <f t="shared" ca="1" si="232"/>
        <v>715.27285351051944</v>
      </c>
      <c r="M554" s="306">
        <f t="shared" ca="1" si="248"/>
        <v>-1.4897614022747279</v>
      </c>
      <c r="N554" s="304">
        <f t="shared" ca="1" si="249"/>
        <v>-85.357040831833146</v>
      </c>
      <c r="P554" s="310">
        <f t="shared" ca="1" si="250"/>
        <v>23</v>
      </c>
      <c r="Q554" s="304">
        <f t="shared" ca="1" si="251"/>
        <v>0</v>
      </c>
      <c r="R554" s="306">
        <f t="shared" ca="1" si="252"/>
        <v>0</v>
      </c>
      <c r="S554" s="307">
        <f t="shared" ca="1" si="253"/>
        <v>3.0819999999999994</v>
      </c>
      <c r="T554" s="304">
        <f t="shared" ca="1" si="233"/>
        <v>30.234419999999997</v>
      </c>
      <c r="U554" s="311">
        <f t="shared" ca="1" si="234"/>
        <v>0</v>
      </c>
      <c r="V554" s="306">
        <f t="shared" ca="1" si="235"/>
        <v>1.2257271043135471</v>
      </c>
      <c r="W554" s="304">
        <f t="shared" ca="1" si="236"/>
        <v>26.777506435911175</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1.0894809991435483</v>
      </c>
      <c r="AH554" s="304">
        <f t="shared" ca="1" si="260"/>
        <v>-8.688326550929764</v>
      </c>
    </row>
    <row r="555" spans="1:34" x14ac:dyDescent="0.2">
      <c r="A555" s="347">
        <f t="shared" ca="1" si="238"/>
        <v>1E-4</v>
      </c>
      <c r="B555" s="304">
        <f t="shared" ca="1" si="239"/>
        <v>32.117200000000736</v>
      </c>
      <c r="D555" s="306">
        <f t="shared" ca="1" si="240"/>
        <v>-0.70328979422638582</v>
      </c>
      <c r="E555" s="307">
        <f t="shared" ca="1" si="241"/>
        <v>-1.1501573134160825</v>
      </c>
      <c r="F555" s="304">
        <f t="shared" ca="1" si="242"/>
        <v>1.3481388579324804</v>
      </c>
      <c r="G555" s="306">
        <f t="shared" ca="1" si="243"/>
        <v>8.3754810652882643</v>
      </c>
      <c r="H555" s="307">
        <f t="shared" ca="1" si="244"/>
        <v>-103.13108333518538</v>
      </c>
      <c r="I555" s="304">
        <f t="shared" ca="1" si="245"/>
        <v>103.4706191774455</v>
      </c>
      <c r="J555" s="306">
        <f t="shared" ca="1" si="246"/>
        <v>715.24824024370969</v>
      </c>
      <c r="K555" s="307">
        <f t="shared" ca="1" si="247"/>
        <v>-5.9440975069505413</v>
      </c>
      <c r="L555" s="304">
        <f t="shared" ca="1" si="232"/>
        <v>715.2729391406441</v>
      </c>
      <c r="M555" s="306">
        <f t="shared" ca="1" si="248"/>
        <v>-1.4897621697224062</v>
      </c>
      <c r="N555" s="304">
        <f t="shared" ca="1" si="249"/>
        <v>-85.357084803346112</v>
      </c>
      <c r="P555" s="310">
        <f t="shared" ca="1" si="250"/>
        <v>23</v>
      </c>
      <c r="Q555" s="304">
        <f t="shared" ca="1" si="251"/>
        <v>0</v>
      </c>
      <c r="R555" s="306">
        <f t="shared" ca="1" si="252"/>
        <v>0</v>
      </c>
      <c r="S555" s="307">
        <f t="shared" ca="1" si="253"/>
        <v>3.0819999999999994</v>
      </c>
      <c r="T555" s="304">
        <f t="shared" ca="1" si="233"/>
        <v>30.234419999999997</v>
      </c>
      <c r="U555" s="311">
        <f t="shared" ca="1" si="234"/>
        <v>0</v>
      </c>
      <c r="V555" s="306">
        <f t="shared" ca="1" si="235"/>
        <v>1.2257283684192468</v>
      </c>
      <c r="W555" s="304">
        <f t="shared" ca="1" si="236"/>
        <v>26.777590440712537</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1.0894543516115256</v>
      </c>
      <c r="AH555" s="304">
        <f t="shared" ca="1" si="260"/>
        <v>-8.6883538078881184</v>
      </c>
    </row>
    <row r="556" spans="1:34" x14ac:dyDescent="0.2">
      <c r="A556" s="347">
        <f t="shared" ca="1" si="238"/>
        <v>1E-4</v>
      </c>
      <c r="B556" s="304">
        <f t="shared" ca="1" si="239"/>
        <v>32.117300000000739</v>
      </c>
      <c r="D556" s="306">
        <f t="shared" ca="1" si="240"/>
        <v>-0.70328535454809948</v>
      </c>
      <c r="E556" s="307">
        <f t="shared" ca="1" si="241"/>
        <v>-1.1501296065351401</v>
      </c>
      <c r="F556" s="304">
        <f t="shared" ca="1" si="242"/>
        <v>1.3481129039329467</v>
      </c>
      <c r="G556" s="306">
        <f t="shared" ca="1" si="243"/>
        <v>8.3754107367528103</v>
      </c>
      <c r="H556" s="307">
        <f t="shared" ca="1" si="244"/>
        <v>-103.13119834814603</v>
      </c>
      <c r="I556" s="304">
        <f t="shared" ca="1" si="245"/>
        <v>103.47072812024642</v>
      </c>
      <c r="J556" s="306">
        <f t="shared" ca="1" si="246"/>
        <v>715.24824024370969</v>
      </c>
      <c r="K556" s="307">
        <f t="shared" ca="1" si="247"/>
        <v>-5.9544106210347074</v>
      </c>
      <c r="L556" s="304">
        <f t="shared" ca="1" si="232"/>
        <v>715.27302491955288</v>
      </c>
      <c r="M556" s="306">
        <f t="shared" ca="1" si="248"/>
        <v>-1.4897629371620245</v>
      </c>
      <c r="N556" s="304">
        <f t="shared" ca="1" si="249"/>
        <v>-85.357128774397268</v>
      </c>
      <c r="P556" s="310">
        <f t="shared" ca="1" si="250"/>
        <v>23</v>
      </c>
      <c r="Q556" s="304">
        <f t="shared" ca="1" si="251"/>
        <v>0</v>
      </c>
      <c r="R556" s="306">
        <f t="shared" ca="1" si="252"/>
        <v>0</v>
      </c>
      <c r="S556" s="307">
        <f t="shared" ca="1" si="253"/>
        <v>3.0819999999999994</v>
      </c>
      <c r="T556" s="304">
        <f t="shared" ca="1" si="233"/>
        <v>30.234419999999997</v>
      </c>
      <c r="U556" s="311">
        <f t="shared" ca="1" si="234"/>
        <v>0</v>
      </c>
      <c r="V556" s="306">
        <f t="shared" ca="1" si="235"/>
        <v>1.2257296325276603</v>
      </c>
      <c r="W556" s="304">
        <f t="shared" ca="1" si="236"/>
        <v>26.777674444369637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1.0894277044386218</v>
      </c>
      <c r="AH556" s="304">
        <f t="shared" ca="1" si="260"/>
        <v>-8.6883810644751929</v>
      </c>
    </row>
    <row r="557" spans="1:34" x14ac:dyDescent="0.2">
      <c r="A557" s="347">
        <f t="shared" ca="1" si="238"/>
        <v>1E-4</v>
      </c>
      <c r="B557" s="304">
        <f t="shared" ca="1" si="239"/>
        <v>32.117400000000742</v>
      </c>
      <c r="D557" s="306">
        <f t="shared" ca="1" si="240"/>
        <v>-0.70328091486744637</v>
      </c>
      <c r="E557" s="307">
        <f t="shared" ca="1" si="241"/>
        <v>-1.1501019000316361</v>
      </c>
      <c r="F557" s="304">
        <f t="shared" ca="1" si="242"/>
        <v>1.3480869503385795</v>
      </c>
      <c r="G557" s="306">
        <f t="shared" ca="1" si="243"/>
        <v>8.375340408661323</v>
      </c>
      <c r="H557" s="307">
        <f t="shared" ca="1" si="244"/>
        <v>-103.13131335833603</v>
      </c>
      <c r="I557" s="304">
        <f t="shared" ca="1" si="245"/>
        <v>103.47083706038265</v>
      </c>
      <c r="J557" s="306">
        <f t="shared" ca="1" si="246"/>
        <v>715.24824024370969</v>
      </c>
      <c r="K557" s="307">
        <f t="shared" ca="1" si="247"/>
        <v>-5.9647237466200318</v>
      </c>
      <c r="L557" s="304">
        <f t="shared" ca="1" si="232"/>
        <v>715.27311084724624</v>
      </c>
      <c r="M557" s="306">
        <f t="shared" ca="1" si="248"/>
        <v>-1.4897637045935823</v>
      </c>
      <c r="N557" s="304">
        <f t="shared" ca="1" si="249"/>
        <v>-85.357172744986599</v>
      </c>
      <c r="P557" s="310">
        <f t="shared" ca="1" si="250"/>
        <v>23</v>
      </c>
      <c r="Q557" s="304">
        <f t="shared" ca="1" si="251"/>
        <v>0</v>
      </c>
      <c r="R557" s="306">
        <f t="shared" ca="1" si="252"/>
        <v>0</v>
      </c>
      <c r="S557" s="307">
        <f t="shared" ca="1" si="253"/>
        <v>3.0819999999999994</v>
      </c>
      <c r="T557" s="304">
        <f t="shared" ca="1" si="233"/>
        <v>30.234419999999997</v>
      </c>
      <c r="U557" s="311">
        <f t="shared" ca="1" si="234"/>
        <v>0</v>
      </c>
      <c r="V557" s="306">
        <f t="shared" ca="1" si="235"/>
        <v>1.2257308966387879</v>
      </c>
      <c r="W557" s="304">
        <f t="shared" ca="1" si="236"/>
        <v>26.777758446882494</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1.0894010576248352</v>
      </c>
      <c r="AH557" s="304">
        <f t="shared" ca="1" si="260"/>
        <v>-8.6884083206909928</v>
      </c>
    </row>
    <row r="558" spans="1:34" x14ac:dyDescent="0.2">
      <c r="A558" s="347">
        <f t="shared" ca="1" si="238"/>
        <v>1E-4</v>
      </c>
      <c r="B558" s="304">
        <f t="shared" ca="1" si="239"/>
        <v>32.117500000000746</v>
      </c>
      <c r="D558" s="306">
        <f t="shared" ca="1" si="240"/>
        <v>-0.70327647518443237</v>
      </c>
      <c r="E558" s="307">
        <f t="shared" ca="1" si="241"/>
        <v>-1.1500741939055601</v>
      </c>
      <c r="F558" s="304">
        <f t="shared" ca="1" si="242"/>
        <v>1.3480609971493736</v>
      </c>
      <c r="G558" s="306">
        <f t="shared" ca="1" si="243"/>
        <v>8.3752700810138041</v>
      </c>
      <c r="H558" s="307">
        <f t="shared" ca="1" si="244"/>
        <v>-103.13142836575543</v>
      </c>
      <c r="I558" s="304">
        <f t="shared" ca="1" si="245"/>
        <v>103.47094599785424</v>
      </c>
      <c r="J558" s="306">
        <f t="shared" ca="1" si="246"/>
        <v>715.24824024370969</v>
      </c>
      <c r="K558" s="307">
        <f t="shared" ca="1" si="247"/>
        <v>-5.9750368837062364</v>
      </c>
      <c r="L558" s="304">
        <f t="shared" ca="1" si="232"/>
        <v>715.27319692372453</v>
      </c>
      <c r="M558" s="306">
        <f t="shared" ca="1" si="248"/>
        <v>-1.4897644720170802</v>
      </c>
      <c r="N558" s="304">
        <f t="shared" ca="1" si="249"/>
        <v>-85.35721671511412</v>
      </c>
      <c r="P558" s="310">
        <f t="shared" ca="1" si="250"/>
        <v>23</v>
      </c>
      <c r="Q558" s="304">
        <f t="shared" ca="1" si="251"/>
        <v>0</v>
      </c>
      <c r="R558" s="306">
        <f t="shared" ca="1" si="252"/>
        <v>0</v>
      </c>
      <c r="S558" s="307">
        <f t="shared" ca="1" si="253"/>
        <v>3.0819999999999994</v>
      </c>
      <c r="T558" s="304">
        <f t="shared" ca="1" si="233"/>
        <v>30.234419999999997</v>
      </c>
      <c r="U558" s="311">
        <f t="shared" ca="1" si="234"/>
        <v>0</v>
      </c>
      <c r="V558" s="306">
        <f t="shared" ca="1" si="235"/>
        <v>1.225732160752629</v>
      </c>
      <c r="W558" s="304">
        <f t="shared" ca="1" si="236"/>
        <v>26.777842448251107</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1.0893744111701515</v>
      </c>
      <c r="AH558" s="304">
        <f t="shared" ca="1" si="260"/>
        <v>-8.6884355765355288</v>
      </c>
    </row>
    <row r="559" spans="1:34" x14ac:dyDescent="0.2">
      <c r="A559" s="347">
        <f t="shared" ca="1" si="238"/>
        <v>1E-4</v>
      </c>
      <c r="B559" s="304">
        <f t="shared" ca="1" si="239"/>
        <v>32.117600000000749</v>
      </c>
      <c r="D559" s="306">
        <f t="shared" ca="1" si="240"/>
        <v>-0.70327203549905515</v>
      </c>
      <c r="E559" s="307">
        <f t="shared" ca="1" si="241"/>
        <v>-1.1500464881569172</v>
      </c>
      <c r="F559" s="304">
        <f t="shared" ca="1" si="242"/>
        <v>1.3480350443653319</v>
      </c>
      <c r="G559" s="306">
        <f t="shared" ca="1" si="243"/>
        <v>8.3751997538102536</v>
      </c>
      <c r="H559" s="307">
        <f t="shared" ca="1" si="244"/>
        <v>-103.13154337040424</v>
      </c>
      <c r="I559" s="304">
        <f t="shared" ca="1" si="245"/>
        <v>103.47105493266122</v>
      </c>
      <c r="J559" s="306">
        <f t="shared" ca="1" si="246"/>
        <v>715.24824024370969</v>
      </c>
      <c r="K559" s="307">
        <f t="shared" ca="1" si="247"/>
        <v>-5.9853500322930442</v>
      </c>
      <c r="L559" s="304">
        <f t="shared" ca="1" si="232"/>
        <v>715.27328314898807</v>
      </c>
      <c r="M559" s="306">
        <f t="shared" ca="1" si="248"/>
        <v>-1.489765239432518</v>
      </c>
      <c r="N559" s="304">
        <f t="shared" ca="1" si="249"/>
        <v>-85.357260684779845</v>
      </c>
      <c r="P559" s="310">
        <f t="shared" ca="1" si="250"/>
        <v>23</v>
      </c>
      <c r="Q559" s="304">
        <f t="shared" ca="1" si="251"/>
        <v>0</v>
      </c>
      <c r="R559" s="306">
        <f t="shared" ca="1" si="252"/>
        <v>0</v>
      </c>
      <c r="S559" s="307">
        <f t="shared" ca="1" si="253"/>
        <v>3.0819999999999994</v>
      </c>
      <c r="T559" s="304">
        <f t="shared" ca="1" si="233"/>
        <v>30.234419999999997</v>
      </c>
      <c r="U559" s="311">
        <f t="shared" ca="1" si="234"/>
        <v>0</v>
      </c>
      <c r="V559" s="306">
        <f t="shared" ca="1" si="235"/>
        <v>1.2257334248691842</v>
      </c>
      <c r="W559" s="304">
        <f t="shared" ca="1" si="236"/>
        <v>26.77792644847549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1.089347765074578</v>
      </c>
      <c r="AH559" s="304">
        <f t="shared" ca="1" si="260"/>
        <v>-8.6884628320087973</v>
      </c>
    </row>
    <row r="560" spans="1:34" x14ac:dyDescent="0.2">
      <c r="A560" s="347">
        <f t="shared" ca="1" si="238"/>
        <v>1E-4</v>
      </c>
      <c r="B560" s="304">
        <f t="shared" ca="1" si="239"/>
        <v>32.117700000000752</v>
      </c>
      <c r="D560" s="306">
        <f t="shared" ca="1" si="240"/>
        <v>-0.70326759581131659</v>
      </c>
      <c r="E560" s="307">
        <f t="shared" ca="1" si="241"/>
        <v>-1.1500187827857005</v>
      </c>
      <c r="F560" s="304">
        <f t="shared" ca="1" si="242"/>
        <v>1.34800909198645</v>
      </c>
      <c r="G560" s="306">
        <f t="shared" ca="1" si="243"/>
        <v>8.3751294270506733</v>
      </c>
      <c r="H560" s="307">
        <f t="shared" ca="1" si="244"/>
        <v>-103.13165837228253</v>
      </c>
      <c r="I560" s="304">
        <f t="shared" ca="1" si="245"/>
        <v>103.47116386480363</v>
      </c>
      <c r="J560" s="306">
        <f t="shared" ca="1" si="246"/>
        <v>715.24824024370969</v>
      </c>
      <c r="K560" s="307">
        <f t="shared" ca="1" si="247"/>
        <v>-5.9956631923801789</v>
      </c>
      <c r="L560" s="304">
        <f t="shared" ca="1" si="232"/>
        <v>715.27336952303756</v>
      </c>
      <c r="M560" s="306">
        <f t="shared" ca="1" si="248"/>
        <v>-1.4897660068398964</v>
      </c>
      <c r="N560" s="304">
        <f t="shared" ca="1" si="249"/>
        <v>-85.357304653983789</v>
      </c>
      <c r="P560" s="310">
        <f t="shared" ca="1" si="250"/>
        <v>23</v>
      </c>
      <c r="Q560" s="304">
        <f t="shared" ca="1" si="251"/>
        <v>0</v>
      </c>
      <c r="R560" s="306">
        <f t="shared" ca="1" si="252"/>
        <v>0</v>
      </c>
      <c r="S560" s="307">
        <f t="shared" ca="1" si="253"/>
        <v>3.0819999999999994</v>
      </c>
      <c r="T560" s="304">
        <f t="shared" ca="1" si="233"/>
        <v>30.234419999999997</v>
      </c>
      <c r="U560" s="311">
        <f t="shared" ca="1" si="234"/>
        <v>0</v>
      </c>
      <c r="V560" s="306">
        <f t="shared" ca="1" si="235"/>
        <v>1.2257346889884533</v>
      </c>
      <c r="W560" s="304">
        <f t="shared" ca="1" si="236"/>
        <v>26.778010447555658</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1.0893211193381074</v>
      </c>
      <c r="AH560" s="304">
        <f t="shared" ca="1" si="260"/>
        <v>-8.6884900871108037</v>
      </c>
    </row>
    <row r="561" spans="1:34" x14ac:dyDescent="0.2">
      <c r="A561" s="347">
        <f t="shared" ca="1" si="238"/>
        <v>1E-4</v>
      </c>
      <c r="B561" s="304">
        <f t="shared" ca="1" si="239"/>
        <v>32.117800000000756</v>
      </c>
      <c r="D561" s="306">
        <f t="shared" ca="1" si="240"/>
        <v>-0.70326315612121471</v>
      </c>
      <c r="E561" s="307">
        <f t="shared" ca="1" si="241"/>
        <v>-1.1499910777919045</v>
      </c>
      <c r="F561" s="304">
        <f t="shared" ca="1" si="242"/>
        <v>1.347983140012722</v>
      </c>
      <c r="G561" s="306">
        <f t="shared" ca="1" si="243"/>
        <v>8.3750591007350614</v>
      </c>
      <c r="H561" s="307">
        <f t="shared" ca="1" si="244"/>
        <v>-103.13177337139031</v>
      </c>
      <c r="I561" s="304">
        <f t="shared" ca="1" si="245"/>
        <v>103.47127279428149</v>
      </c>
      <c r="J561" s="306">
        <f t="shared" ca="1" si="246"/>
        <v>715.24824024370969</v>
      </c>
      <c r="K561" s="307">
        <f t="shared" ca="1" si="247"/>
        <v>-6.0059763639673625</v>
      </c>
      <c r="L561" s="304">
        <f t="shared" ca="1" si="232"/>
        <v>715.27345604587344</v>
      </c>
      <c r="M561" s="306">
        <f t="shared" ca="1" si="248"/>
        <v>-1.4897667742392147</v>
      </c>
      <c r="N561" s="304">
        <f t="shared" ca="1" si="249"/>
        <v>-85.357348622725937</v>
      </c>
      <c r="P561" s="310">
        <f t="shared" ca="1" si="250"/>
        <v>23</v>
      </c>
      <c r="Q561" s="304">
        <f t="shared" ca="1" si="251"/>
        <v>0</v>
      </c>
      <c r="R561" s="306">
        <f t="shared" ca="1" si="252"/>
        <v>0</v>
      </c>
      <c r="S561" s="307">
        <f t="shared" ca="1" si="253"/>
        <v>3.0819999999999994</v>
      </c>
      <c r="T561" s="304">
        <f t="shared" ca="1" si="233"/>
        <v>30.234419999999997</v>
      </c>
      <c r="U561" s="311">
        <f t="shared" ca="1" si="234"/>
        <v>0</v>
      </c>
      <c r="V561" s="306">
        <f t="shared" ca="1" si="235"/>
        <v>1.2257359531104353</v>
      </c>
      <c r="W561" s="304">
        <f t="shared" ca="1" si="236"/>
        <v>26.778094445491597</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1.089294473960738</v>
      </c>
      <c r="AH561" s="304">
        <f t="shared" ca="1" si="260"/>
        <v>-8.6885173418415516</v>
      </c>
    </row>
    <row r="562" spans="1:34" x14ac:dyDescent="0.2">
      <c r="A562" s="347">
        <f t="shared" ca="1" si="238"/>
        <v>1E-4</v>
      </c>
      <c r="B562" s="304">
        <f t="shared" ca="1" si="239"/>
        <v>32.117900000000759</v>
      </c>
      <c r="D562" s="306">
        <f t="shared" ca="1" si="240"/>
        <v>-0.70325871642875459</v>
      </c>
      <c r="E562" s="307">
        <f t="shared" ca="1" si="241"/>
        <v>-1.1499633731755363</v>
      </c>
      <c r="F562" s="304">
        <f t="shared" ca="1" si="242"/>
        <v>1.3479571884441572</v>
      </c>
      <c r="G562" s="306">
        <f t="shared" ca="1" si="243"/>
        <v>8.374988774863418</v>
      </c>
      <c r="H562" s="307">
        <f t="shared" ca="1" si="244"/>
        <v>-103.13188836772763</v>
      </c>
      <c r="I562" s="304">
        <f t="shared" ca="1" si="245"/>
        <v>103.47138172109486</v>
      </c>
      <c r="J562" s="306">
        <f t="shared" ca="1" si="246"/>
        <v>715.24824024370969</v>
      </c>
      <c r="K562" s="307">
        <f t="shared" ca="1" si="247"/>
        <v>-6.0162895470543187</v>
      </c>
      <c r="L562" s="304">
        <f t="shared" ca="1" si="232"/>
        <v>715.27354271749596</v>
      </c>
      <c r="M562" s="306">
        <f t="shared" ca="1" si="248"/>
        <v>-1.4897675416304734</v>
      </c>
      <c r="N562" s="304">
        <f t="shared" ca="1" si="249"/>
        <v>-85.357392591006302</v>
      </c>
      <c r="P562" s="310">
        <f t="shared" ca="1" si="250"/>
        <v>23</v>
      </c>
      <c r="Q562" s="304">
        <f t="shared" ca="1" si="251"/>
        <v>0</v>
      </c>
      <c r="R562" s="306">
        <f t="shared" ca="1" si="252"/>
        <v>0</v>
      </c>
      <c r="S562" s="307">
        <f t="shared" ca="1" si="253"/>
        <v>3.0819999999999994</v>
      </c>
      <c r="T562" s="304">
        <f t="shared" ca="1" si="233"/>
        <v>30.234419999999997</v>
      </c>
      <c r="U562" s="311">
        <f t="shared" ca="1" si="234"/>
        <v>0</v>
      </c>
      <c r="V562" s="306">
        <f t="shared" ca="1" si="235"/>
        <v>1.2257372172351315</v>
      </c>
      <c r="W562" s="304">
        <f t="shared" ca="1" si="236"/>
        <v>26.778178442283352</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1.089267828942468</v>
      </c>
      <c r="AH562" s="304">
        <f t="shared" ca="1" si="260"/>
        <v>-8.688544596201039</v>
      </c>
    </row>
    <row r="563" spans="1:34" x14ac:dyDescent="0.2">
      <c r="A563" s="347">
        <f t="shared" ca="1" si="238"/>
        <v>1E-4</v>
      </c>
      <c r="B563" s="304">
        <f t="shared" ca="1" si="239"/>
        <v>32.118000000000762</v>
      </c>
      <c r="D563" s="306">
        <f t="shared" ca="1" si="240"/>
        <v>-0.70325427673393504</v>
      </c>
      <c r="E563" s="307">
        <f t="shared" ca="1" si="241"/>
        <v>-1.1499356689365765</v>
      </c>
      <c r="F563" s="304">
        <f t="shared" ca="1" si="242"/>
        <v>1.3479312372807382</v>
      </c>
      <c r="G563" s="306">
        <f t="shared" ca="1" si="243"/>
        <v>8.3749184494357447</v>
      </c>
      <c r="H563" s="307">
        <f t="shared" ca="1" si="244"/>
        <v>-103.13200336129452</v>
      </c>
      <c r="I563" s="304">
        <f t="shared" ca="1" si="245"/>
        <v>103.47149064524375</v>
      </c>
      <c r="J563" s="306">
        <f t="shared" ca="1" si="246"/>
        <v>715.24824024370969</v>
      </c>
      <c r="K563" s="307">
        <f t="shared" ca="1" si="247"/>
        <v>-6.0266027416407697</v>
      </c>
      <c r="L563" s="304">
        <f t="shared" ca="1" si="232"/>
        <v>715.27362953790555</v>
      </c>
      <c r="M563" s="306">
        <f t="shared" ca="1" si="248"/>
        <v>-1.4897683090136726</v>
      </c>
      <c r="N563" s="304">
        <f t="shared" ca="1" si="249"/>
        <v>-85.357436558824887</v>
      </c>
      <c r="P563" s="310">
        <f t="shared" ca="1" si="250"/>
        <v>23</v>
      </c>
      <c r="Q563" s="304">
        <f t="shared" ca="1" si="251"/>
        <v>0</v>
      </c>
      <c r="R563" s="306">
        <f t="shared" ca="1" si="252"/>
        <v>0</v>
      </c>
      <c r="S563" s="307">
        <f t="shared" ca="1" si="253"/>
        <v>3.0819999999999994</v>
      </c>
      <c r="T563" s="304">
        <f t="shared" ca="1" si="233"/>
        <v>30.234419999999997</v>
      </c>
      <c r="U563" s="311">
        <f t="shared" ca="1" si="234"/>
        <v>0</v>
      </c>
      <c r="V563" s="306">
        <f t="shared" ca="1" si="235"/>
        <v>1.2257384813625414</v>
      </c>
      <c r="W563" s="304">
        <f t="shared" ca="1" si="236"/>
        <v>26.778262437930909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1.0892411842832921</v>
      </c>
      <c r="AH563" s="304">
        <f t="shared" ca="1" si="260"/>
        <v>-8.6885718501892786</v>
      </c>
    </row>
    <row r="564" spans="1:34" x14ac:dyDescent="0.2">
      <c r="A564" s="347">
        <f t="shared" ca="1" si="238"/>
        <v>1E-4</v>
      </c>
      <c r="B564" s="304">
        <f t="shared" ca="1" si="239"/>
        <v>32.118100000000766</v>
      </c>
      <c r="D564" s="306">
        <f t="shared" ca="1" si="240"/>
        <v>-0.70324983703675725</v>
      </c>
      <c r="E564" s="307">
        <f t="shared" ca="1" si="241"/>
        <v>-1.1499079650750357</v>
      </c>
      <c r="F564" s="304">
        <f t="shared" ca="1" si="242"/>
        <v>1.347905286522475</v>
      </c>
      <c r="G564" s="306">
        <f t="shared" ca="1" si="243"/>
        <v>8.3748481244520416</v>
      </c>
      <c r="H564" s="307">
        <f t="shared" ca="1" si="244"/>
        <v>-103.13211835209103</v>
      </c>
      <c r="I564" s="304">
        <f t="shared" ca="1" si="245"/>
        <v>103.47159956672822</v>
      </c>
      <c r="J564" s="306">
        <f t="shared" ca="1" si="246"/>
        <v>715.24824024370969</v>
      </c>
      <c r="K564" s="307">
        <f t="shared" ca="1" si="247"/>
        <v>-6.0369159477264391</v>
      </c>
      <c r="L564" s="304">
        <f t="shared" ca="1" si="232"/>
        <v>715.2737165071029</v>
      </c>
      <c r="M564" s="306">
        <f t="shared" ca="1" si="248"/>
        <v>-1.4897690763888125</v>
      </c>
      <c r="N564" s="304">
        <f t="shared" ca="1" si="249"/>
        <v>-85.357480526181703</v>
      </c>
      <c r="P564" s="310">
        <f t="shared" ca="1" si="250"/>
        <v>23</v>
      </c>
      <c r="Q564" s="304">
        <f t="shared" ca="1" si="251"/>
        <v>0</v>
      </c>
      <c r="R564" s="306">
        <f t="shared" ca="1" si="252"/>
        <v>0</v>
      </c>
      <c r="S564" s="307">
        <f t="shared" ca="1" si="253"/>
        <v>3.0819999999999994</v>
      </c>
      <c r="T564" s="304">
        <f t="shared" ca="1" si="233"/>
        <v>30.234419999999997</v>
      </c>
      <c r="U564" s="311">
        <f t="shared" ca="1" si="234"/>
        <v>0</v>
      </c>
      <c r="V564" s="306">
        <f t="shared" ca="1" si="235"/>
        <v>1.2257397454926648</v>
      </c>
      <c r="W564" s="304">
        <f t="shared" ca="1" si="236"/>
        <v>26.778346432434287</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1.0892145399832085</v>
      </c>
      <c r="AH564" s="304">
        <f t="shared" ca="1" si="260"/>
        <v>-8.6885991038062667</v>
      </c>
    </row>
    <row r="565" spans="1:34" x14ac:dyDescent="0.2">
      <c r="A565" s="347">
        <f t="shared" ca="1" si="238"/>
        <v>1E-4</v>
      </c>
      <c r="B565" s="304">
        <f t="shared" ca="1" si="239"/>
        <v>32.118200000000769</v>
      </c>
      <c r="D565" s="306">
        <f t="shared" ca="1" si="240"/>
        <v>-0.70324539733722125</v>
      </c>
      <c r="E565" s="307">
        <f t="shared" ca="1" si="241"/>
        <v>-1.1498802615909032</v>
      </c>
      <c r="F565" s="304">
        <f t="shared" ca="1" si="242"/>
        <v>1.3478793361693584</v>
      </c>
      <c r="G565" s="306">
        <f t="shared" ca="1" si="243"/>
        <v>8.3747777999123088</v>
      </c>
      <c r="H565" s="307">
        <f t="shared" ca="1" si="244"/>
        <v>-103.13223334011718</v>
      </c>
      <c r="I565" s="304">
        <f t="shared" ca="1" si="245"/>
        <v>103.47170848554828</v>
      </c>
      <c r="J565" s="306">
        <f t="shared" ca="1" si="246"/>
        <v>715.24824024370969</v>
      </c>
      <c r="K565" s="307">
        <f t="shared" ca="1" si="247"/>
        <v>-6.0472291653110499</v>
      </c>
      <c r="L565" s="304">
        <f t="shared" ca="1" si="232"/>
        <v>715.27380362508825</v>
      </c>
      <c r="M565" s="306">
        <f t="shared" ca="1" si="248"/>
        <v>-1.4897698437558933</v>
      </c>
      <c r="N565" s="304">
        <f t="shared" ca="1" si="249"/>
        <v>-85.357524493076767</v>
      </c>
      <c r="P565" s="310">
        <f t="shared" ca="1" si="250"/>
        <v>23</v>
      </c>
      <c r="Q565" s="304">
        <f t="shared" ca="1" si="251"/>
        <v>0</v>
      </c>
      <c r="R565" s="306">
        <f t="shared" ca="1" si="252"/>
        <v>0</v>
      </c>
      <c r="S565" s="307">
        <f t="shared" ca="1" si="253"/>
        <v>3.0819999999999994</v>
      </c>
      <c r="T565" s="304">
        <f t="shared" ca="1" si="233"/>
        <v>30.234419999999997</v>
      </c>
      <c r="U565" s="311">
        <f t="shared" ca="1" si="234"/>
        <v>0</v>
      </c>
      <c r="V565" s="306">
        <f t="shared" ca="1" si="235"/>
        <v>1.2257410096255015</v>
      </c>
      <c r="W565" s="304">
        <f t="shared" ca="1" si="236"/>
        <v>26.778430425793477</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1.0891878960422137</v>
      </c>
      <c r="AH565" s="304">
        <f t="shared" ca="1" si="260"/>
        <v>-8.6886263570520086</v>
      </c>
    </row>
    <row r="566" spans="1:34" x14ac:dyDescent="0.2">
      <c r="A566" s="347">
        <f t="shared" ca="1" si="238"/>
        <v>1E-4</v>
      </c>
      <c r="B566" s="304">
        <f t="shared" ca="1" si="239"/>
        <v>32.118300000000772</v>
      </c>
      <c r="D566" s="306">
        <f t="shared" ca="1" si="240"/>
        <v>-0.70324095763532657</v>
      </c>
      <c r="E566" s="307">
        <f t="shared" ca="1" si="241"/>
        <v>-1.1498525584841808</v>
      </c>
      <c r="F566" s="304">
        <f t="shared" ca="1" si="242"/>
        <v>1.3478533862213899</v>
      </c>
      <c r="G566" s="306">
        <f t="shared" ca="1" si="243"/>
        <v>8.3747074758165461</v>
      </c>
      <c r="H566" s="307">
        <f t="shared" ca="1" si="244"/>
        <v>-103.13234832537303</v>
      </c>
      <c r="I566" s="304">
        <f t="shared" ca="1" si="245"/>
        <v>103.47181740170397</v>
      </c>
      <c r="J566" s="306">
        <f t="shared" ca="1" si="246"/>
        <v>715.24824024370969</v>
      </c>
      <c r="K566" s="307">
        <f t="shared" ca="1" si="247"/>
        <v>-6.0575423943943241</v>
      </c>
      <c r="L566" s="304">
        <f t="shared" ca="1" si="232"/>
        <v>715.27389089186204</v>
      </c>
      <c r="M566" s="306">
        <f t="shared" ca="1" si="248"/>
        <v>-1.4897706111149147</v>
      </c>
      <c r="N566" s="304">
        <f t="shared" ca="1" si="249"/>
        <v>-85.357568459510063</v>
      </c>
      <c r="P566" s="310">
        <f t="shared" ca="1" si="250"/>
        <v>23</v>
      </c>
      <c r="Q566" s="304">
        <f t="shared" ca="1" si="251"/>
        <v>0</v>
      </c>
      <c r="R566" s="306">
        <f t="shared" ca="1" si="252"/>
        <v>0</v>
      </c>
      <c r="S566" s="307">
        <f t="shared" ca="1" si="253"/>
        <v>3.0819999999999994</v>
      </c>
      <c r="T566" s="304">
        <f t="shared" ca="1" si="233"/>
        <v>30.234419999999997</v>
      </c>
      <c r="U566" s="311">
        <f t="shared" ca="1" si="234"/>
        <v>0</v>
      </c>
      <c r="V566" s="306">
        <f t="shared" ca="1" si="235"/>
        <v>1.2257422737610524</v>
      </c>
      <c r="W566" s="304">
        <f t="shared" ca="1" si="236"/>
        <v>26.77851441800852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1.0891612524603111</v>
      </c>
      <c r="AH566" s="304">
        <f t="shared" ca="1" si="260"/>
        <v>-8.6886536099265026</v>
      </c>
    </row>
    <row r="567" spans="1:34" x14ac:dyDescent="0.2">
      <c r="A567" s="347">
        <f t="shared" ca="1" si="238"/>
        <v>1E-4</v>
      </c>
      <c r="B567" s="304">
        <f t="shared" ca="1" si="239"/>
        <v>32.118400000000776</v>
      </c>
      <c r="D567" s="306">
        <f t="shared" ca="1" si="240"/>
        <v>-0.70323651793107755</v>
      </c>
      <c r="E567" s="307">
        <f t="shared" ca="1" si="241"/>
        <v>-1.1498248557548596</v>
      </c>
      <c r="F567" s="304">
        <f t="shared" ca="1" si="242"/>
        <v>1.3478274366785647</v>
      </c>
      <c r="G567" s="306">
        <f t="shared" ca="1" si="243"/>
        <v>8.3746371521647536</v>
      </c>
      <c r="H567" s="307">
        <f t="shared" ca="1" si="244"/>
        <v>-103.1324633078586</v>
      </c>
      <c r="I567" s="304">
        <f t="shared" ca="1" si="245"/>
        <v>103.47192631519536</v>
      </c>
      <c r="J567" s="306">
        <f t="shared" ca="1" si="246"/>
        <v>715.24824024370969</v>
      </c>
      <c r="K567" s="307">
        <f t="shared" ca="1" si="247"/>
        <v>-6.0678556349759853</v>
      </c>
      <c r="L567" s="304">
        <f t="shared" ca="1" si="232"/>
        <v>715.27397830742473</v>
      </c>
      <c r="M567" s="306">
        <f t="shared" ca="1" si="248"/>
        <v>-1.489771378465877</v>
      </c>
      <c r="N567" s="304">
        <f t="shared" ca="1" si="249"/>
        <v>-85.357612425481605</v>
      </c>
      <c r="P567" s="310">
        <f t="shared" ca="1" si="250"/>
        <v>23</v>
      </c>
      <c r="Q567" s="304">
        <f t="shared" ca="1" si="251"/>
        <v>0</v>
      </c>
      <c r="R567" s="306">
        <f t="shared" ca="1" si="252"/>
        <v>0</v>
      </c>
      <c r="S567" s="307">
        <f t="shared" ca="1" si="253"/>
        <v>3.0819999999999994</v>
      </c>
      <c r="T567" s="304">
        <f t="shared" ca="1" si="233"/>
        <v>30.234419999999997</v>
      </c>
      <c r="U567" s="311">
        <f t="shared" ca="1" si="234"/>
        <v>0</v>
      </c>
      <c r="V567" s="306">
        <f t="shared" ca="1" si="235"/>
        <v>1.2257435378993164</v>
      </c>
      <c r="W567" s="304">
        <f t="shared" ca="1" si="236"/>
        <v>26.778598409079411</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1.0891346092374867</v>
      </c>
      <c r="AH567" s="304">
        <f t="shared" ca="1" si="260"/>
        <v>-8.6886808624297611</v>
      </c>
    </row>
    <row r="568" spans="1:34" x14ac:dyDescent="0.2">
      <c r="A568" s="347">
        <f t="shared" ca="1" si="238"/>
        <v>1E-4</v>
      </c>
      <c r="B568" s="304">
        <f t="shared" ca="1" si="239"/>
        <v>32.118500000000779</v>
      </c>
      <c r="D568" s="306">
        <f t="shared" ca="1" si="240"/>
        <v>-0.70323207822447376</v>
      </c>
      <c r="E568" s="307">
        <f t="shared" ca="1" si="241"/>
        <v>-1.1497971534029379</v>
      </c>
      <c r="F568" s="304">
        <f t="shared" ca="1" si="242"/>
        <v>1.3478014875408808</v>
      </c>
      <c r="G568" s="306">
        <f t="shared" ca="1" si="243"/>
        <v>8.3745668289569313</v>
      </c>
      <c r="H568" s="307">
        <f t="shared" ca="1" si="244"/>
        <v>-103.13257828757393</v>
      </c>
      <c r="I568" s="304">
        <f t="shared" ca="1" si="245"/>
        <v>103.47203522602247</v>
      </c>
      <c r="J568" s="306">
        <f t="shared" ca="1" si="246"/>
        <v>715.24824024370969</v>
      </c>
      <c r="K568" s="307">
        <f t="shared" ca="1" si="247"/>
        <v>-6.0781688870557566</v>
      </c>
      <c r="L568" s="304">
        <f t="shared" ca="1" si="232"/>
        <v>715.27406587177688</v>
      </c>
      <c r="M568" s="306">
        <f t="shared" ca="1" si="248"/>
        <v>-1.4897721458087805</v>
      </c>
      <c r="N568" s="304">
        <f t="shared" ca="1" si="249"/>
        <v>-85.357656390991423</v>
      </c>
      <c r="P568" s="310">
        <f t="shared" ca="1" si="250"/>
        <v>23</v>
      </c>
      <c r="Q568" s="304">
        <f t="shared" ca="1" si="251"/>
        <v>0</v>
      </c>
      <c r="R568" s="306">
        <f t="shared" ca="1" si="252"/>
        <v>0</v>
      </c>
      <c r="S568" s="307">
        <f t="shared" ca="1" si="253"/>
        <v>3.0819999999999994</v>
      </c>
      <c r="T568" s="304">
        <f t="shared" ca="1" si="233"/>
        <v>30.234419999999997</v>
      </c>
      <c r="U568" s="311">
        <f t="shared" ca="1" si="234"/>
        <v>0</v>
      </c>
      <c r="V568" s="306">
        <f t="shared" ca="1" si="235"/>
        <v>1.2257448020402939</v>
      </c>
      <c r="W568" s="304">
        <f t="shared" ca="1" si="236"/>
        <v>26.778682399006161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1.0891079663737404</v>
      </c>
      <c r="AH568" s="304">
        <f t="shared" ca="1" si="260"/>
        <v>-8.6887081145617842</v>
      </c>
    </row>
    <row r="569" spans="1:34" x14ac:dyDescent="0.2">
      <c r="A569" s="347">
        <f t="shared" ca="1" si="238"/>
        <v>1E-4</v>
      </c>
      <c r="B569" s="304">
        <f t="shared" ca="1" si="239"/>
        <v>32.118600000000782</v>
      </c>
      <c r="D569" s="306">
        <f t="shared" ca="1" si="240"/>
        <v>-0.70322763851551506</v>
      </c>
      <c r="E569" s="307">
        <f t="shared" ca="1" si="241"/>
        <v>-1.1497694514284138</v>
      </c>
      <c r="F569" s="304">
        <f t="shared" ca="1" si="242"/>
        <v>1.3477755388083372</v>
      </c>
      <c r="G569" s="306">
        <f t="shared" ca="1" si="243"/>
        <v>8.3744965061930792</v>
      </c>
      <c r="H569" s="307">
        <f t="shared" ca="1" si="244"/>
        <v>-103.13269326451908</v>
      </c>
      <c r="I569" s="304">
        <f t="shared" ca="1" si="245"/>
        <v>103.4721441341853</v>
      </c>
      <c r="J569" s="306">
        <f t="shared" ca="1" si="246"/>
        <v>715.24824024370969</v>
      </c>
      <c r="K569" s="307">
        <f t="shared" ca="1" si="247"/>
        <v>-6.0884821506333617</v>
      </c>
      <c r="L569" s="304">
        <f t="shared" ca="1" si="232"/>
        <v>715.27415358491885</v>
      </c>
      <c r="M569" s="306">
        <f t="shared" ca="1" si="248"/>
        <v>-1.489772913143625</v>
      </c>
      <c r="N569" s="304">
        <f t="shared" ca="1" si="249"/>
        <v>-85.357700356039487</v>
      </c>
      <c r="P569" s="310">
        <f t="shared" ca="1" si="250"/>
        <v>23</v>
      </c>
      <c r="Q569" s="304">
        <f t="shared" ca="1" si="251"/>
        <v>0</v>
      </c>
      <c r="R569" s="306">
        <f t="shared" ca="1" si="252"/>
        <v>0</v>
      </c>
      <c r="S569" s="307">
        <f t="shared" ca="1" si="253"/>
        <v>3.0819999999999994</v>
      </c>
      <c r="T569" s="304">
        <f t="shared" ca="1" si="233"/>
        <v>30.234419999999997</v>
      </c>
      <c r="U569" s="311">
        <f t="shared" ca="1" si="234"/>
        <v>0</v>
      </c>
      <c r="V569" s="306">
        <f t="shared" ca="1" si="235"/>
        <v>1.225746066183985</v>
      </c>
      <c r="W569" s="304">
        <f t="shared" ca="1" si="236"/>
        <v>26.778766387788764</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1.089081323869074</v>
      </c>
      <c r="AH569" s="304">
        <f t="shared" ca="1" si="260"/>
        <v>-8.6887353663225717</v>
      </c>
    </row>
    <row r="570" spans="1:34" x14ac:dyDescent="0.2">
      <c r="A570" s="347">
        <f t="shared" ca="1" si="238"/>
        <v>1E-4</v>
      </c>
      <c r="B570" s="304">
        <f t="shared" ca="1" si="239"/>
        <v>32.118700000000786</v>
      </c>
      <c r="D570" s="306">
        <f t="shared" ca="1" si="240"/>
        <v>-0.7032231988042027</v>
      </c>
      <c r="E570" s="307">
        <f t="shared" ca="1" si="241"/>
        <v>-1.1497417498312874</v>
      </c>
      <c r="F570" s="304">
        <f t="shared" ca="1" si="242"/>
        <v>1.3477495904809342</v>
      </c>
      <c r="G570" s="306">
        <f t="shared" ca="1" si="243"/>
        <v>8.374426183873199</v>
      </c>
      <c r="H570" s="307">
        <f t="shared" ca="1" si="244"/>
        <v>-103.13280823869405</v>
      </c>
      <c r="I570" s="304">
        <f t="shared" ca="1" si="245"/>
        <v>103.47225303968393</v>
      </c>
      <c r="J570" s="306">
        <f t="shared" ca="1" si="246"/>
        <v>715.24824024370969</v>
      </c>
      <c r="K570" s="307">
        <f t="shared" ca="1" si="247"/>
        <v>-6.0987954257085226</v>
      </c>
      <c r="L570" s="304">
        <f t="shared" ca="1" si="232"/>
        <v>715.27424144685097</v>
      </c>
      <c r="M570" s="306">
        <f t="shared" ca="1" si="248"/>
        <v>-1.4897736804704111</v>
      </c>
      <c r="N570" s="304">
        <f t="shared" ca="1" si="249"/>
        <v>-85.357744320625827</v>
      </c>
      <c r="P570" s="310">
        <f t="shared" ca="1" si="250"/>
        <v>23</v>
      </c>
      <c r="Q570" s="304">
        <f t="shared" ca="1" si="251"/>
        <v>0</v>
      </c>
      <c r="R570" s="306">
        <f t="shared" ca="1" si="252"/>
        <v>0</v>
      </c>
      <c r="S570" s="307">
        <f t="shared" ca="1" si="253"/>
        <v>3.0819999999999994</v>
      </c>
      <c r="T570" s="304">
        <f t="shared" ca="1" si="233"/>
        <v>30.234419999999997</v>
      </c>
      <c r="U570" s="311">
        <f t="shared" ca="1" si="234"/>
        <v>0</v>
      </c>
      <c r="V570" s="306">
        <f t="shared" ca="1" si="235"/>
        <v>1.2257473303303894</v>
      </c>
      <c r="W570" s="304">
        <f t="shared" ca="1" si="236"/>
        <v>26.778850375427254</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1.0890546817234874</v>
      </c>
      <c r="AH570" s="304">
        <f t="shared" ca="1" si="260"/>
        <v>-8.6887626177121255</v>
      </c>
    </row>
    <row r="571" spans="1:34" x14ac:dyDescent="0.2">
      <c r="A571" s="347">
        <f t="shared" ca="1" si="238"/>
        <v>1E-4</v>
      </c>
      <c r="B571" s="304">
        <f t="shared" ca="1" si="239"/>
        <v>32.118800000000789</v>
      </c>
      <c r="D571" s="306">
        <f t="shared" ca="1" si="240"/>
        <v>-0.70321875909053544</v>
      </c>
      <c r="E571" s="307">
        <f t="shared" ca="1" si="241"/>
        <v>-1.1497140486115498</v>
      </c>
      <c r="F571" s="304">
        <f t="shared" ca="1" si="242"/>
        <v>1.3477236425586641</v>
      </c>
      <c r="G571" s="306">
        <f t="shared" ca="1" si="243"/>
        <v>8.3743558619972891</v>
      </c>
      <c r="H571" s="307">
        <f t="shared" ca="1" si="244"/>
        <v>-103.13292321009891</v>
      </c>
      <c r="I571" s="304">
        <f t="shared" ca="1" si="245"/>
        <v>103.47236194251838</v>
      </c>
      <c r="J571" s="306">
        <f t="shared" ca="1" si="246"/>
        <v>715.24824024370969</v>
      </c>
      <c r="K571" s="307">
        <f t="shared" ca="1" si="247"/>
        <v>-6.1091087122809622</v>
      </c>
      <c r="L571" s="304">
        <f t="shared" ca="1" si="232"/>
        <v>715.27432945757391</v>
      </c>
      <c r="M571" s="306">
        <f t="shared" ca="1" si="248"/>
        <v>-1.4897744477891384</v>
      </c>
      <c r="N571" s="304">
        <f t="shared" ca="1" si="249"/>
        <v>-85.357788284750441</v>
      </c>
      <c r="P571" s="310">
        <f t="shared" ca="1" si="250"/>
        <v>23</v>
      </c>
      <c r="Q571" s="304">
        <f t="shared" ca="1" si="251"/>
        <v>0</v>
      </c>
      <c r="R571" s="306">
        <f t="shared" ca="1" si="252"/>
        <v>0</v>
      </c>
      <c r="S571" s="307">
        <f t="shared" ca="1" si="253"/>
        <v>3.0819999999999994</v>
      </c>
      <c r="T571" s="304">
        <f t="shared" ca="1" si="233"/>
        <v>30.234419999999997</v>
      </c>
      <c r="U571" s="311">
        <f t="shared" ca="1" si="234"/>
        <v>0</v>
      </c>
      <c r="V571" s="306">
        <f t="shared" ca="1" si="235"/>
        <v>1.2257485944795075</v>
      </c>
      <c r="W571" s="304">
        <f t="shared" ca="1" si="236"/>
        <v>26.778934361921632</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1.0890280399369683</v>
      </c>
      <c r="AH571" s="304">
        <f t="shared" ca="1" si="260"/>
        <v>-8.6887898687304546</v>
      </c>
    </row>
    <row r="572" spans="1:34" x14ac:dyDescent="0.2">
      <c r="A572" s="347">
        <f t="shared" ca="1" si="238"/>
        <v>1E-4</v>
      </c>
      <c r="B572" s="304">
        <f t="shared" ca="1" si="239"/>
        <v>32.118900000000792</v>
      </c>
      <c r="D572" s="306">
        <f t="shared" ca="1" si="240"/>
        <v>-0.7032143193745185</v>
      </c>
      <c r="E572" s="307">
        <f t="shared" ca="1" si="241"/>
        <v>-1.149686347769201</v>
      </c>
      <c r="F572" s="304">
        <f t="shared" ca="1" si="242"/>
        <v>1.3476976950415296</v>
      </c>
      <c r="G572" s="306">
        <f t="shared" ca="1" si="243"/>
        <v>8.3742855405653511</v>
      </c>
      <c r="H572" s="307">
        <f t="shared" ca="1" si="244"/>
        <v>-103.13303817873368</v>
      </c>
      <c r="I572" s="304">
        <f t="shared" ca="1" si="245"/>
        <v>103.47247084268869</v>
      </c>
      <c r="J572" s="306">
        <f t="shared" ca="1" si="246"/>
        <v>715.24824024370969</v>
      </c>
      <c r="K572" s="307">
        <f t="shared" ca="1" si="247"/>
        <v>-6.1194220103504042</v>
      </c>
      <c r="L572" s="304">
        <f t="shared" ca="1" si="232"/>
        <v>715.27441761708792</v>
      </c>
      <c r="M572" s="306">
        <f t="shared" ca="1" si="248"/>
        <v>-1.4897752150998071</v>
      </c>
      <c r="N572" s="304">
        <f t="shared" ca="1" si="249"/>
        <v>-85.357832248413345</v>
      </c>
      <c r="P572" s="310">
        <f t="shared" ca="1" si="250"/>
        <v>23</v>
      </c>
      <c r="Q572" s="304">
        <f t="shared" ca="1" si="251"/>
        <v>0</v>
      </c>
      <c r="R572" s="306">
        <f t="shared" ca="1" si="252"/>
        <v>0</v>
      </c>
      <c r="S572" s="307">
        <f t="shared" ca="1" si="253"/>
        <v>3.0819999999999994</v>
      </c>
      <c r="T572" s="304">
        <f t="shared" ca="1" si="233"/>
        <v>30.234419999999997</v>
      </c>
      <c r="U572" s="311">
        <f t="shared" ca="1" si="234"/>
        <v>0</v>
      </c>
      <c r="V572" s="306">
        <f t="shared" ca="1" si="235"/>
        <v>1.2257498586313387</v>
      </c>
      <c r="W572" s="304">
        <f t="shared" ca="1" si="236"/>
        <v>26.779018347271911</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1.0890013985095184</v>
      </c>
      <c r="AH572" s="304">
        <f t="shared" ca="1" si="260"/>
        <v>-8.6888171193775587</v>
      </c>
    </row>
    <row r="573" spans="1:34" x14ac:dyDescent="0.2">
      <c r="A573" s="347">
        <f t="shared" ca="1" si="238"/>
        <v>1E-4</v>
      </c>
      <c r="B573" s="304">
        <f t="shared" ca="1" si="239"/>
        <v>32.119000000000796</v>
      </c>
      <c r="D573" s="306">
        <f t="shared" ca="1" si="240"/>
        <v>-0.70320987965615012</v>
      </c>
      <c r="E573" s="307">
        <f t="shared" ca="1" si="241"/>
        <v>-1.1496586473042321</v>
      </c>
      <c r="F573" s="304">
        <f t="shared" ca="1" si="242"/>
        <v>1.3476717479295222</v>
      </c>
      <c r="G573" s="306">
        <f t="shared" ca="1" si="243"/>
        <v>8.3742152195773851</v>
      </c>
      <c r="H573" s="307">
        <f t="shared" ca="1" si="244"/>
        <v>-103.13315314459841</v>
      </c>
      <c r="I573" s="304">
        <f t="shared" ca="1" si="245"/>
        <v>103.47257974019489</v>
      </c>
      <c r="J573" s="306">
        <f t="shared" ca="1" si="246"/>
        <v>715.24824024370969</v>
      </c>
      <c r="K573" s="307">
        <f t="shared" ca="1" si="247"/>
        <v>-6.1297353199165707</v>
      </c>
      <c r="L573" s="304">
        <f t="shared" ca="1" si="232"/>
        <v>715.27450592539344</v>
      </c>
      <c r="M573" s="306">
        <f t="shared" ca="1" si="248"/>
        <v>-1.4897759824024177</v>
      </c>
      <c r="N573" s="304">
        <f t="shared" ca="1" si="249"/>
        <v>-85.357876211614538</v>
      </c>
      <c r="P573" s="310">
        <f t="shared" ca="1" si="250"/>
        <v>23</v>
      </c>
      <c r="Q573" s="304">
        <f t="shared" ca="1" si="251"/>
        <v>0</v>
      </c>
      <c r="R573" s="306">
        <f t="shared" ca="1" si="252"/>
        <v>0</v>
      </c>
      <c r="S573" s="307">
        <f t="shared" ca="1" si="253"/>
        <v>3.0819999999999994</v>
      </c>
      <c r="T573" s="304">
        <f t="shared" ca="1" si="233"/>
        <v>30.234419999999997</v>
      </c>
      <c r="U573" s="311">
        <f t="shared" ca="1" si="234"/>
        <v>0</v>
      </c>
      <c r="V573" s="306">
        <f t="shared" ca="1" si="235"/>
        <v>1.2257511227858833</v>
      </c>
      <c r="W573" s="304">
        <f t="shared" ca="1" si="236"/>
        <v>26.779102331478093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1.0889747574411324</v>
      </c>
      <c r="AH573" s="304">
        <f t="shared" ca="1" si="260"/>
        <v>-8.6888443696534452</v>
      </c>
    </row>
    <row r="574" spans="1:34" x14ac:dyDescent="0.2">
      <c r="A574" s="347">
        <f t="shared" ca="1" si="238"/>
        <v>1E-4</v>
      </c>
      <c r="B574" s="304">
        <f t="shared" ca="1" si="239"/>
        <v>32.119100000000799</v>
      </c>
      <c r="D574" s="306">
        <f t="shared" ca="1" si="240"/>
        <v>-0.70320543993542961</v>
      </c>
      <c r="E574" s="307">
        <f t="shared" ca="1" si="241"/>
        <v>-1.1496309472166484</v>
      </c>
      <c r="F574" s="304">
        <f t="shared" ca="1" si="242"/>
        <v>1.3476458012226467</v>
      </c>
      <c r="G574" s="306">
        <f t="shared" ca="1" si="243"/>
        <v>8.3741448990333911</v>
      </c>
      <c r="H574" s="307">
        <f t="shared" ca="1" si="244"/>
        <v>-103.13326810769313</v>
      </c>
      <c r="I574" s="304">
        <f t="shared" ca="1" si="245"/>
        <v>103.47268863503703</v>
      </c>
      <c r="J574" s="306">
        <f t="shared" ca="1" si="246"/>
        <v>715.24824024370969</v>
      </c>
      <c r="K574" s="307">
        <f t="shared" ca="1" si="247"/>
        <v>-6.1400486409791855</v>
      </c>
      <c r="L574" s="304">
        <f t="shared" ca="1" si="232"/>
        <v>715.27459438249105</v>
      </c>
      <c r="M574" s="306">
        <f t="shared" ca="1" si="248"/>
        <v>-1.48977674969697</v>
      </c>
      <c r="N574" s="304">
        <f t="shared" ca="1" si="249"/>
        <v>-85.357920174354035</v>
      </c>
      <c r="P574" s="310">
        <f t="shared" ca="1" si="250"/>
        <v>23</v>
      </c>
      <c r="Q574" s="304">
        <f t="shared" ca="1" si="251"/>
        <v>0</v>
      </c>
      <c r="R574" s="306">
        <f t="shared" ca="1" si="252"/>
        <v>0</v>
      </c>
      <c r="S574" s="307">
        <f t="shared" ca="1" si="253"/>
        <v>3.0819999999999994</v>
      </c>
      <c r="T574" s="304">
        <f t="shared" ca="1" si="233"/>
        <v>30.234419999999997</v>
      </c>
      <c r="U574" s="311">
        <f t="shared" ca="1" si="234"/>
        <v>0</v>
      </c>
      <c r="V574" s="306">
        <f t="shared" ca="1" si="235"/>
        <v>1.2257523869431415</v>
      </c>
      <c r="W574" s="304">
        <f t="shared" ca="1" si="236"/>
        <v>26.779186314540205</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1.0889481167318138</v>
      </c>
      <c r="AH574" s="304">
        <f t="shared" ca="1" si="260"/>
        <v>-8.6888716195581104</v>
      </c>
    </row>
    <row r="575" spans="1:34" x14ac:dyDescent="0.2">
      <c r="A575" s="347">
        <f t="shared" ca="1" si="238"/>
        <v>1E-4</v>
      </c>
      <c r="B575" s="304">
        <f t="shared" ca="1" si="239"/>
        <v>32.119200000000802</v>
      </c>
      <c r="D575" s="306">
        <f t="shared" ca="1" si="240"/>
        <v>-0.70320100021235954</v>
      </c>
      <c r="E575" s="307">
        <f t="shared" ca="1" si="241"/>
        <v>-1.1496032475064375</v>
      </c>
      <c r="F575" s="304">
        <f t="shared" ca="1" si="242"/>
        <v>1.3476198549208935</v>
      </c>
      <c r="G575" s="306">
        <f t="shared" ca="1" si="243"/>
        <v>8.374074578933369</v>
      </c>
      <c r="H575" s="307">
        <f t="shared" ca="1" si="244"/>
        <v>-103.13338306801788</v>
      </c>
      <c r="I575" s="304">
        <f t="shared" ca="1" si="245"/>
        <v>103.47279752721512</v>
      </c>
      <c r="J575" s="306">
        <f t="shared" ca="1" si="246"/>
        <v>715.24824024370969</v>
      </c>
      <c r="K575" s="307">
        <f t="shared" ca="1" si="247"/>
        <v>-6.1503619735379713</v>
      </c>
      <c r="L575" s="304">
        <f t="shared" ca="1" si="232"/>
        <v>715.27468298838107</v>
      </c>
      <c r="M575" s="306">
        <f t="shared" ca="1" si="248"/>
        <v>-1.4897775169834639</v>
      </c>
      <c r="N575" s="304">
        <f t="shared" ca="1" si="249"/>
        <v>-85.357964136631807</v>
      </c>
      <c r="P575" s="310">
        <f t="shared" ca="1" si="250"/>
        <v>23</v>
      </c>
      <c r="Q575" s="304">
        <f t="shared" ca="1" si="251"/>
        <v>0</v>
      </c>
      <c r="R575" s="306">
        <f t="shared" ca="1" si="252"/>
        <v>0</v>
      </c>
      <c r="S575" s="307">
        <f t="shared" ca="1" si="253"/>
        <v>3.0819999999999994</v>
      </c>
      <c r="T575" s="304">
        <f t="shared" ca="1" si="233"/>
        <v>30.234419999999997</v>
      </c>
      <c r="U575" s="311">
        <f t="shared" ca="1" si="234"/>
        <v>0</v>
      </c>
      <c r="V575" s="306">
        <f t="shared" ca="1" si="235"/>
        <v>1.2257536511031126</v>
      </c>
      <c r="W575" s="304">
        <f t="shared" ca="1" si="236"/>
        <v>26.779270296458233</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1.0889214763815467</v>
      </c>
      <c r="AH575" s="304">
        <f t="shared" ca="1" si="260"/>
        <v>-8.6888988690915667</v>
      </c>
    </row>
    <row r="576" spans="1:34" x14ac:dyDescent="0.2">
      <c r="A576" s="347">
        <f t="shared" ca="1" si="238"/>
        <v>1E-4</v>
      </c>
      <c r="B576" s="304">
        <f t="shared" ca="1" si="239"/>
        <v>32.119300000000806</v>
      </c>
      <c r="D576" s="306">
        <f t="shared" ca="1" si="240"/>
        <v>-0.70319656048694268</v>
      </c>
      <c r="E576" s="307">
        <f t="shared" ca="1" si="241"/>
        <v>-1.1495755481736047</v>
      </c>
      <c r="F576" s="304">
        <f t="shared" ca="1" si="242"/>
        <v>1.3475939090242692</v>
      </c>
      <c r="G576" s="306">
        <f t="shared" ca="1" si="243"/>
        <v>8.3740042592773207</v>
      </c>
      <c r="H576" s="307">
        <f t="shared" ca="1" si="244"/>
        <v>-103.13349802557269</v>
      </c>
      <c r="I576" s="304">
        <f t="shared" ca="1" si="245"/>
        <v>103.4729064167292</v>
      </c>
      <c r="J576" s="306">
        <f t="shared" ca="1" si="246"/>
        <v>715.24824024370969</v>
      </c>
      <c r="K576" s="307">
        <f t="shared" ca="1" si="247"/>
        <v>-6.1606753175926512</v>
      </c>
      <c r="L576" s="304">
        <f t="shared" ca="1" si="232"/>
        <v>715.27477174306398</v>
      </c>
      <c r="M576" s="306">
        <f t="shared" ca="1" si="248"/>
        <v>-1.4897782842619001</v>
      </c>
      <c r="N576" s="304">
        <f t="shared" ca="1" si="249"/>
        <v>-85.358008098447911</v>
      </c>
      <c r="P576" s="310">
        <f t="shared" ca="1" si="250"/>
        <v>23</v>
      </c>
      <c r="Q576" s="304">
        <f t="shared" ca="1" si="251"/>
        <v>0</v>
      </c>
      <c r="R576" s="306">
        <f t="shared" ca="1" si="252"/>
        <v>0</v>
      </c>
      <c r="S576" s="307">
        <f t="shared" ca="1" si="253"/>
        <v>3.0819999999999994</v>
      </c>
      <c r="T576" s="304">
        <f t="shared" ca="1" si="233"/>
        <v>30.234419999999997</v>
      </c>
      <c r="U576" s="311">
        <f t="shared" ca="1" si="234"/>
        <v>0</v>
      </c>
      <c r="V576" s="306">
        <f t="shared" ca="1" si="235"/>
        <v>1.2257549152657972</v>
      </c>
      <c r="W576" s="304">
        <f t="shared" ca="1" si="236"/>
        <v>26.779354277232191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1.0888948363903417</v>
      </c>
      <c r="AH576" s="304">
        <f t="shared" ca="1" si="260"/>
        <v>-8.6889261182538089</v>
      </c>
    </row>
    <row r="577" spans="1:34" x14ac:dyDescent="0.2">
      <c r="A577" s="347">
        <f t="shared" ca="1" si="238"/>
        <v>1E-4</v>
      </c>
      <c r="B577" s="304">
        <f t="shared" ca="1" si="239"/>
        <v>32.119400000000809</v>
      </c>
      <c r="D577" s="306">
        <f t="shared" ca="1" si="240"/>
        <v>-0.70319212075917548</v>
      </c>
      <c r="E577" s="307">
        <f t="shared" ca="1" si="241"/>
        <v>-1.149547849218143</v>
      </c>
      <c r="F577" s="304">
        <f t="shared" ca="1" si="242"/>
        <v>1.3475679635327658</v>
      </c>
      <c r="G577" s="306">
        <f t="shared" ca="1" si="243"/>
        <v>8.3739339400652444</v>
      </c>
      <c r="H577" s="307">
        <f t="shared" ca="1" si="244"/>
        <v>-103.13361298035761</v>
      </c>
      <c r="I577" s="304">
        <f t="shared" ca="1" si="245"/>
        <v>103.47301530357934</v>
      </c>
      <c r="J577" s="306">
        <f t="shared" ca="1" si="246"/>
        <v>715.24824024370969</v>
      </c>
      <c r="K577" s="307">
        <f t="shared" ca="1" si="247"/>
        <v>-6.170988673142948</v>
      </c>
      <c r="L577" s="304">
        <f t="shared" ca="1" si="232"/>
        <v>715.27486064654022</v>
      </c>
      <c r="M577" s="306">
        <f t="shared" ca="1" si="248"/>
        <v>-1.4897790515322782</v>
      </c>
      <c r="N577" s="304">
        <f t="shared" ca="1" si="249"/>
        <v>-85.358052059802318</v>
      </c>
      <c r="P577" s="310">
        <f t="shared" ca="1" si="250"/>
        <v>23</v>
      </c>
      <c r="Q577" s="304">
        <f t="shared" ca="1" si="251"/>
        <v>0</v>
      </c>
      <c r="R577" s="306">
        <f t="shared" ca="1" si="252"/>
        <v>0</v>
      </c>
      <c r="S577" s="307">
        <f t="shared" ca="1" si="253"/>
        <v>3.0819999999999994</v>
      </c>
      <c r="T577" s="304">
        <f t="shared" ca="1" si="233"/>
        <v>30.234419999999997</v>
      </c>
      <c r="U577" s="311">
        <f t="shared" ca="1" si="234"/>
        <v>0</v>
      </c>
      <c r="V577" s="306">
        <f t="shared" ca="1" si="235"/>
        <v>1.2257561794311955</v>
      </c>
      <c r="W577" s="304">
        <f t="shared" ca="1" si="236"/>
        <v>26.779438256862122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1.0888681967581935</v>
      </c>
      <c r="AH577" s="304">
        <f t="shared" ca="1" si="260"/>
        <v>-8.6889533670448404</v>
      </c>
    </row>
    <row r="578" spans="1:34" x14ac:dyDescent="0.2">
      <c r="A578" s="347">
        <f t="shared" ca="1" si="238"/>
        <v>1E-4</v>
      </c>
      <c r="B578" s="304">
        <f t="shared" ca="1" si="239"/>
        <v>32.119500000000812</v>
      </c>
      <c r="D578" s="306">
        <f t="shared" ca="1" si="240"/>
        <v>-0.70318768102906226</v>
      </c>
      <c r="E578" s="307">
        <f t="shared" ca="1" si="241"/>
        <v>-1.1495201506400452</v>
      </c>
      <c r="F578" s="304">
        <f t="shared" ca="1" si="242"/>
        <v>1.3475420184463796</v>
      </c>
      <c r="G578" s="306">
        <f t="shared" ca="1" si="243"/>
        <v>8.3738636212971418</v>
      </c>
      <c r="H578" s="307">
        <f t="shared" ca="1" si="244"/>
        <v>-103.13372793237268</v>
      </c>
      <c r="I578" s="304">
        <f t="shared" ca="1" si="245"/>
        <v>103.47312418776555</v>
      </c>
      <c r="J578" s="306">
        <f t="shared" ca="1" si="246"/>
        <v>715.24824024370969</v>
      </c>
      <c r="K578" s="307">
        <f t="shared" ca="1" si="247"/>
        <v>-6.1813020401885845</v>
      </c>
      <c r="L578" s="304">
        <f t="shared" ca="1" si="232"/>
        <v>715.27494969881025</v>
      </c>
      <c r="M578" s="306">
        <f t="shared" ca="1" si="248"/>
        <v>-1.4897798187945985</v>
      </c>
      <c r="N578" s="304">
        <f t="shared" ca="1" si="249"/>
        <v>-85.358096020695058</v>
      </c>
      <c r="P578" s="310">
        <f t="shared" ca="1" si="250"/>
        <v>23</v>
      </c>
      <c r="Q578" s="304">
        <f t="shared" ca="1" si="251"/>
        <v>0</v>
      </c>
      <c r="R578" s="306">
        <f t="shared" ca="1" si="252"/>
        <v>0</v>
      </c>
      <c r="S578" s="307">
        <f t="shared" ca="1" si="253"/>
        <v>3.0819999999999994</v>
      </c>
      <c r="T578" s="304">
        <f t="shared" ca="1" si="233"/>
        <v>30.234419999999997</v>
      </c>
      <c r="U578" s="311">
        <f t="shared" ca="1" si="234"/>
        <v>0</v>
      </c>
      <c r="V578" s="306">
        <f t="shared" ca="1" si="235"/>
        <v>1.2257574435993066</v>
      </c>
      <c r="W578" s="304">
        <f t="shared" ca="1" si="236"/>
        <v>26.779522235347997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1.0888415574850896</v>
      </c>
      <c r="AH578" s="304">
        <f t="shared" ca="1" si="260"/>
        <v>-8.6889806154646738</v>
      </c>
    </row>
    <row r="579" spans="1:34" x14ac:dyDescent="0.2">
      <c r="A579" s="347">
        <f t="shared" ca="1" si="238"/>
        <v>1E-4</v>
      </c>
      <c r="B579" s="304">
        <f t="shared" ca="1" si="239"/>
        <v>32.119600000000815</v>
      </c>
      <c r="D579" s="306">
        <f t="shared" ca="1" si="240"/>
        <v>-0.70318324129660204</v>
      </c>
      <c r="E579" s="307">
        <f t="shared" ca="1" si="241"/>
        <v>-1.1494924524393131</v>
      </c>
      <c r="F579" s="304">
        <f t="shared" ca="1" si="242"/>
        <v>1.3475160737651115</v>
      </c>
      <c r="G579" s="306">
        <f t="shared" ca="1" si="243"/>
        <v>8.3737933029730129</v>
      </c>
      <c r="H579" s="307">
        <f t="shared" ca="1" si="244"/>
        <v>-103.13384288161792</v>
      </c>
      <c r="I579" s="304">
        <f t="shared" ca="1" si="245"/>
        <v>103.47323306928787</v>
      </c>
      <c r="J579" s="306">
        <f t="shared" ca="1" si="246"/>
        <v>715.24824024370969</v>
      </c>
      <c r="K579" s="307">
        <f t="shared" ca="1" si="247"/>
        <v>-6.1916154187292838</v>
      </c>
      <c r="L579" s="304">
        <f t="shared" ca="1" si="232"/>
        <v>715.2750388998744</v>
      </c>
      <c r="M579" s="306">
        <f t="shared" ca="1" si="248"/>
        <v>-1.4897805860488611</v>
      </c>
      <c r="N579" s="304">
        <f t="shared" ca="1" si="249"/>
        <v>-85.358139981126115</v>
      </c>
      <c r="P579" s="310">
        <f t="shared" ca="1" si="250"/>
        <v>23</v>
      </c>
      <c r="Q579" s="304">
        <f t="shared" ca="1" si="251"/>
        <v>0</v>
      </c>
      <c r="R579" s="306">
        <f t="shared" ca="1" si="252"/>
        <v>0</v>
      </c>
      <c r="S579" s="307">
        <f t="shared" ca="1" si="253"/>
        <v>3.0819999999999994</v>
      </c>
      <c r="T579" s="304">
        <f t="shared" ca="1" si="233"/>
        <v>30.234419999999997</v>
      </c>
      <c r="U579" s="311">
        <f t="shared" ca="1" si="234"/>
        <v>0</v>
      </c>
      <c r="V579" s="306">
        <f t="shared" ca="1" si="235"/>
        <v>1.2257587077701311</v>
      </c>
      <c r="W579" s="304">
        <f t="shared" ca="1" si="236"/>
        <v>26.779606212689846</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1.0888149185710354</v>
      </c>
      <c r="AH579" s="304">
        <f t="shared" ca="1" si="260"/>
        <v>-8.6890078635133037</v>
      </c>
    </row>
    <row r="580" spans="1:34" x14ac:dyDescent="0.2">
      <c r="A580" s="347">
        <f t="shared" ca="1" si="238"/>
        <v>1E-4</v>
      </c>
      <c r="B580" s="304">
        <f t="shared" ca="1" si="239"/>
        <v>32.119700000000819</v>
      </c>
      <c r="D580" s="306">
        <f t="shared" ca="1" si="240"/>
        <v>-0.70317880156179702</v>
      </c>
      <c r="E580" s="307">
        <f t="shared" ca="1" si="241"/>
        <v>-1.1494647546159413</v>
      </c>
      <c r="F580" s="304">
        <f t="shared" ca="1" si="242"/>
        <v>1.347490129488959</v>
      </c>
      <c r="G580" s="306">
        <f t="shared" ca="1" si="243"/>
        <v>8.3737229850928561</v>
      </c>
      <c r="H580" s="307">
        <f t="shared" ca="1" si="244"/>
        <v>-103.13395782809339</v>
      </c>
      <c r="I580" s="304">
        <f t="shared" ca="1" si="245"/>
        <v>103.47334194814631</v>
      </c>
      <c r="J580" s="306">
        <f t="shared" ca="1" si="246"/>
        <v>715.24824024370969</v>
      </c>
      <c r="K580" s="307">
        <f t="shared" ca="1" si="247"/>
        <v>-6.2019288087647695</v>
      </c>
      <c r="L580" s="304">
        <f t="shared" ref="L580:L643" ca="1" si="261">SQRT(pos_x^2+pos_z^2)</f>
        <v>715.27512824973326</v>
      </c>
      <c r="M580" s="306">
        <f t="shared" ca="1" si="248"/>
        <v>-1.4897813532950661</v>
      </c>
      <c r="N580" s="304">
        <f t="shared" ca="1" si="249"/>
        <v>-85.358183941095504</v>
      </c>
      <c r="P580" s="310">
        <f t="shared" ca="1" si="250"/>
        <v>23</v>
      </c>
      <c r="Q580" s="304">
        <f t="shared" ca="1" si="251"/>
        <v>0</v>
      </c>
      <c r="R580" s="306">
        <f t="shared" ca="1" si="252"/>
        <v>0</v>
      </c>
      <c r="S580" s="307">
        <f t="shared" ca="1" si="253"/>
        <v>3.0819999999999994</v>
      </c>
      <c r="T580" s="304">
        <f t="shared" ref="T580:T643" ca="1" si="262">m*g</f>
        <v>30.234419999999997</v>
      </c>
      <c r="U580" s="311">
        <f t="shared" ref="U580:U643" ca="1" si="263">IF(pos_xz&lt;L_rampe,Poids*COS(Beta),0)</f>
        <v>0</v>
      </c>
      <c r="V580" s="306">
        <f t="shared" ref="V580:V643" ca="1" si="264">Rho_moyen*(20000-Alt_rampe-pos_z)/(20000+Alt_rampe+pos_z)</f>
        <v>1.2257599719436685</v>
      </c>
      <c r="W580" s="304">
        <f t="shared" ref="W580:W643" ca="1" si="265">1/2*Rho*Sref*Cx*vit_xz^2</f>
        <v>26.779690188887653</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1.0887882800160256</v>
      </c>
      <c r="AH580" s="304">
        <f t="shared" ca="1" si="260"/>
        <v>-8.6890351111907371</v>
      </c>
    </row>
    <row r="581" spans="1:34" x14ac:dyDescent="0.2">
      <c r="A581" s="347">
        <f t="shared" ref="A581:A644" ca="1" si="267">IF(B580+0.01&lt;=T_ini+ROUNDUP(Temps_fin_propu,0), 0.01, IF(K580&gt;0, 0.1, 0.0001))</f>
        <v>1E-4</v>
      </c>
      <c r="B581" s="304">
        <f t="shared" ref="B581:B644" ca="1" si="268">B580+pas</f>
        <v>32.119800000000822</v>
      </c>
      <c r="D581" s="306">
        <f t="shared" ref="D581:D644" ca="1" si="269">IF(AND(L580&lt;L_rampe,Poussee&lt;Poids*SIN(M580)),0,(-W580+Poussee)/m*COS(M580)-U580/m*SIN(M580))</f>
        <v>-0.70317436182464632</v>
      </c>
      <c r="E581" s="307">
        <f t="shared" ref="E581:E644" ca="1" si="270">IF(AND(L580&lt;L_rampe,Poussee&lt;Poids*SIN(M580)),0,(-W580+Poussee)/m*SIN(M580)+U580/m*COS(M580)-Poids/m)</f>
        <v>-1.1494370571699317</v>
      </c>
      <c r="F581" s="304">
        <f t="shared" ref="F581:F644" ca="1" si="271">SQRT(acc_x^2+acc_z^2)</f>
        <v>1.3474641856179226</v>
      </c>
      <c r="G581" s="306">
        <f t="shared" ref="G581:G644" ca="1" si="272">G580+acc_x*pas</f>
        <v>8.3736526676566729</v>
      </c>
      <c r="H581" s="307">
        <f t="shared" ref="H581:H644" ca="1" si="273">H580+acc_z*pas</f>
        <v>-103.1340727717991</v>
      </c>
      <c r="I581" s="304">
        <f t="shared" ref="I581:I644" ca="1" si="274">SQRT(vit_x^2+vit_z^2)</f>
        <v>103.47345082434096</v>
      </c>
      <c r="J581" s="306">
        <f t="shared" ref="J581:J644" ca="1" si="275">J580+0.5*(vit_x+G580)*pas*(K580&gt;=0)</f>
        <v>715.24824024370969</v>
      </c>
      <c r="K581" s="307">
        <f t="shared" ref="K581:K644" ca="1" si="276">K580+0.5*(vit_z+H580)*pas</f>
        <v>-6.2122422102947645</v>
      </c>
      <c r="L581" s="304">
        <f t="shared" ca="1" si="261"/>
        <v>715.27521774838726</v>
      </c>
      <c r="M581" s="306">
        <f t="shared" ref="M581:M644" ca="1" si="277">IF(AND(L580&gt;L_rampe,G581&gt;0),ATAN2(G581,H581),$M$4)</f>
        <v>-1.4897821205332136</v>
      </c>
      <c r="N581" s="304">
        <f t="shared" ref="N581:N644" ca="1" si="278">DEGREES(Beta)</f>
        <v>-85.358227900603239</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3.0819999999999994</v>
      </c>
      <c r="T581" s="304">
        <f t="shared" ca="1" si="262"/>
        <v>30.234419999999997</v>
      </c>
      <c r="U581" s="311">
        <f t="shared" ca="1" si="263"/>
        <v>0</v>
      </c>
      <c r="V581" s="306">
        <f t="shared" ca="1" si="264"/>
        <v>1.2257612361199191</v>
      </c>
      <c r="W581" s="304">
        <f t="shared" ca="1" si="265"/>
        <v>26.779774163941461</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1.0887616418200636</v>
      </c>
      <c r="AH581" s="304">
        <f t="shared" ref="AH581:AH644" ca="1" si="289">IF(AND(L580&lt;L_rampe,Poussee&lt;Poids*SIN(M580)), g*SIN(M580), (-W580+Poussee)/m)</f>
        <v>-8.6890623584969688</v>
      </c>
    </row>
    <row r="582" spans="1:34" x14ac:dyDescent="0.2">
      <c r="A582" s="347">
        <f t="shared" ca="1" si="267"/>
        <v>1E-4</v>
      </c>
      <c r="B582" s="304">
        <f t="shared" ca="1" si="268"/>
        <v>32.119900000000825</v>
      </c>
      <c r="D582" s="306">
        <f t="shared" ca="1" si="269"/>
        <v>-0.70316992208515261</v>
      </c>
      <c r="E582" s="307">
        <f t="shared" ca="1" si="270"/>
        <v>-1.1494093601012754</v>
      </c>
      <c r="F582" s="304">
        <f t="shared" ca="1" si="271"/>
        <v>1.3474382421519968</v>
      </c>
      <c r="G582" s="306">
        <f t="shared" ca="1" si="272"/>
        <v>8.3735823506644635</v>
      </c>
      <c r="H582" s="307">
        <f t="shared" ca="1" si="273"/>
        <v>-103.13418771273511</v>
      </c>
      <c r="I582" s="304">
        <f t="shared" ca="1" si="274"/>
        <v>103.47355969787181</v>
      </c>
      <c r="J582" s="306">
        <f t="shared" ca="1" si="275"/>
        <v>715.24824024370969</v>
      </c>
      <c r="K582" s="307">
        <f t="shared" ca="1" si="276"/>
        <v>-6.2225556233189909</v>
      </c>
      <c r="L582" s="304">
        <f t="shared" ca="1" si="261"/>
        <v>715.27530739583676</v>
      </c>
      <c r="M582" s="306">
        <f t="shared" ca="1" si="277"/>
        <v>-1.4897828877633039</v>
      </c>
      <c r="N582" s="304">
        <f t="shared" ca="1" si="278"/>
        <v>-85.358271859649335</v>
      </c>
      <c r="P582" s="310">
        <f t="shared" ca="1" si="279"/>
        <v>23</v>
      </c>
      <c r="Q582" s="304">
        <f t="shared" ca="1" si="280"/>
        <v>0</v>
      </c>
      <c r="R582" s="306">
        <f t="shared" ca="1" si="281"/>
        <v>0</v>
      </c>
      <c r="S582" s="307">
        <f t="shared" ca="1" si="282"/>
        <v>3.0819999999999994</v>
      </c>
      <c r="T582" s="304">
        <f t="shared" ca="1" si="262"/>
        <v>30.234419999999997</v>
      </c>
      <c r="U582" s="311">
        <f t="shared" ca="1" si="263"/>
        <v>0</v>
      </c>
      <c r="V582" s="306">
        <f t="shared" ca="1" si="264"/>
        <v>1.225762500298883</v>
      </c>
      <c r="W582" s="304">
        <f t="shared" ca="1" si="265"/>
        <v>26.779858137851264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1.0887350039831372</v>
      </c>
      <c r="AH582" s="304">
        <f t="shared" ca="1" si="289"/>
        <v>-8.689089605432013</v>
      </c>
    </row>
    <row r="583" spans="1:34" x14ac:dyDescent="0.2">
      <c r="A583" s="347">
        <f t="shared" ca="1" si="267"/>
        <v>1E-4</v>
      </c>
      <c r="B583" s="304">
        <f t="shared" ca="1" si="268"/>
        <v>32.120000000000829</v>
      </c>
      <c r="D583" s="306">
        <f t="shared" ca="1" si="269"/>
        <v>-0.70316548234331377</v>
      </c>
      <c r="E583" s="307">
        <f t="shared" ca="1" si="270"/>
        <v>-1.1493816634099669</v>
      </c>
      <c r="F583" s="304">
        <f t="shared" ca="1" si="271"/>
        <v>1.3474122990911757</v>
      </c>
      <c r="G583" s="306">
        <f t="shared" ca="1" si="272"/>
        <v>8.3735120341162297</v>
      </c>
      <c r="H583" s="307">
        <f t="shared" ca="1" si="273"/>
        <v>-103.13430265090145</v>
      </c>
      <c r="I583" s="304">
        <f t="shared" ca="1" si="274"/>
        <v>103.47366856873892</v>
      </c>
      <c r="J583" s="306">
        <f t="shared" ca="1" si="275"/>
        <v>715.24824024370969</v>
      </c>
      <c r="K583" s="307">
        <f t="shared" ca="1" si="276"/>
        <v>-6.2328690478371724</v>
      </c>
      <c r="L583" s="304">
        <f t="shared" ca="1" si="261"/>
        <v>715.27539719208221</v>
      </c>
      <c r="M583" s="306">
        <f t="shared" ca="1" si="277"/>
        <v>-1.4897836549853367</v>
      </c>
      <c r="N583" s="304">
        <f t="shared" ca="1" si="278"/>
        <v>-85.358315818233763</v>
      </c>
      <c r="P583" s="310">
        <f t="shared" ca="1" si="279"/>
        <v>23</v>
      </c>
      <c r="Q583" s="304">
        <f t="shared" ca="1" si="280"/>
        <v>0</v>
      </c>
      <c r="R583" s="306">
        <f t="shared" ca="1" si="281"/>
        <v>0</v>
      </c>
      <c r="S583" s="307">
        <f t="shared" ca="1" si="282"/>
        <v>3.0819999999999994</v>
      </c>
      <c r="T583" s="304">
        <f t="shared" ca="1" si="262"/>
        <v>30.234419999999997</v>
      </c>
      <c r="U583" s="311">
        <f t="shared" ca="1" si="263"/>
        <v>0</v>
      </c>
      <c r="V583" s="306">
        <f t="shared" ca="1" si="264"/>
        <v>1.2257637644805599</v>
      </c>
      <c r="W583" s="304">
        <f t="shared" ca="1" si="265"/>
        <v>26.779942110617075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1.0887083665052444</v>
      </c>
      <c r="AH583" s="304">
        <f t="shared" ca="1" si="289"/>
        <v>-8.6891168519958697</v>
      </c>
    </row>
    <row r="584" spans="1:34" x14ac:dyDescent="0.2">
      <c r="A584" s="347">
        <f t="shared" ca="1" si="267"/>
        <v>1E-4</v>
      </c>
      <c r="B584" s="304">
        <f t="shared" ca="1" si="268"/>
        <v>32.120100000000832</v>
      </c>
      <c r="D584" s="306">
        <f t="shared" ca="1" si="269"/>
        <v>-0.70316104259913492</v>
      </c>
      <c r="E584" s="307">
        <f t="shared" ca="1" si="270"/>
        <v>-1.1493539670960082</v>
      </c>
      <c r="F584" s="304">
        <f t="shared" ca="1" si="271"/>
        <v>1.3473863564354636</v>
      </c>
      <c r="G584" s="306">
        <f t="shared" ca="1" si="272"/>
        <v>8.3734417180119696</v>
      </c>
      <c r="H584" s="307">
        <f t="shared" ca="1" si="273"/>
        <v>-103.13441758629816</v>
      </c>
      <c r="I584" s="304">
        <f t="shared" ca="1" si="274"/>
        <v>103.4737774369423</v>
      </c>
      <c r="J584" s="306">
        <f t="shared" ca="1" si="275"/>
        <v>715.24824024370969</v>
      </c>
      <c r="K584" s="307">
        <f t="shared" ca="1" si="276"/>
        <v>-6.2431824838490328</v>
      </c>
      <c r="L584" s="304">
        <f t="shared" ca="1" si="261"/>
        <v>715.27548713712406</v>
      </c>
      <c r="M584" s="306">
        <f t="shared" ca="1" si="277"/>
        <v>-1.4897844221993126</v>
      </c>
      <c r="N584" s="304">
        <f t="shared" ca="1" si="278"/>
        <v>-85.358359776356565</v>
      </c>
      <c r="P584" s="310">
        <f t="shared" ca="1" si="279"/>
        <v>23</v>
      </c>
      <c r="Q584" s="304">
        <f t="shared" ca="1" si="280"/>
        <v>0</v>
      </c>
      <c r="R584" s="306">
        <f t="shared" ca="1" si="281"/>
        <v>0</v>
      </c>
      <c r="S584" s="307">
        <f t="shared" ca="1" si="282"/>
        <v>3.0819999999999994</v>
      </c>
      <c r="T584" s="304">
        <f t="shared" ca="1" si="262"/>
        <v>30.234419999999997</v>
      </c>
      <c r="U584" s="311">
        <f t="shared" ca="1" si="263"/>
        <v>0</v>
      </c>
      <c r="V584" s="306">
        <f t="shared" ca="1" si="264"/>
        <v>1.2257650286649497</v>
      </c>
      <c r="W584" s="304">
        <f t="shared" ca="1" si="265"/>
        <v>26.780026082238894</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1.0886817293863871</v>
      </c>
      <c r="AH584" s="304">
        <f t="shared" ca="1" si="289"/>
        <v>-8.6891440981885406</v>
      </c>
    </row>
    <row r="585" spans="1:34" x14ac:dyDescent="0.2">
      <c r="A585" s="347">
        <f t="shared" ca="1" si="267"/>
        <v>1E-4</v>
      </c>
      <c r="B585" s="304">
        <f t="shared" ca="1" si="268"/>
        <v>32.120200000000835</v>
      </c>
      <c r="D585" s="306">
        <f t="shared" ca="1" si="269"/>
        <v>-0.70315660285261217</v>
      </c>
      <c r="E585" s="307">
        <f t="shared" ca="1" si="270"/>
        <v>-1.1493262711593992</v>
      </c>
      <c r="F585" s="304">
        <f t="shared" ca="1" si="271"/>
        <v>1.347360414184859</v>
      </c>
      <c r="G585" s="306">
        <f t="shared" ca="1" si="272"/>
        <v>8.373371402351685</v>
      </c>
      <c r="H585" s="307">
        <f t="shared" ca="1" si="273"/>
        <v>-103.13453251892527</v>
      </c>
      <c r="I585" s="304">
        <f t="shared" ca="1" si="274"/>
        <v>103.473886302482</v>
      </c>
      <c r="J585" s="306">
        <f t="shared" ca="1" si="275"/>
        <v>715.24824024370969</v>
      </c>
      <c r="K585" s="307">
        <f t="shared" ca="1" si="276"/>
        <v>-6.2534959313542942</v>
      </c>
      <c r="L585" s="304">
        <f t="shared" ca="1" si="261"/>
        <v>715.27557723096277</v>
      </c>
      <c r="M585" s="306">
        <f t="shared" ca="1" si="277"/>
        <v>-1.4897851894052314</v>
      </c>
      <c r="N585" s="304">
        <f t="shared" ca="1" si="278"/>
        <v>-85.358403734017728</v>
      </c>
      <c r="P585" s="310">
        <f t="shared" ca="1" si="279"/>
        <v>23</v>
      </c>
      <c r="Q585" s="304">
        <f t="shared" ca="1" si="280"/>
        <v>0</v>
      </c>
      <c r="R585" s="306">
        <f t="shared" ca="1" si="281"/>
        <v>0</v>
      </c>
      <c r="S585" s="307">
        <f t="shared" ca="1" si="282"/>
        <v>3.0819999999999994</v>
      </c>
      <c r="T585" s="304">
        <f t="shared" ca="1" si="262"/>
        <v>30.234419999999997</v>
      </c>
      <c r="U585" s="311">
        <f t="shared" ca="1" si="263"/>
        <v>0</v>
      </c>
      <c r="V585" s="306">
        <f t="shared" ca="1" si="264"/>
        <v>1.2257662928520523</v>
      </c>
      <c r="W585" s="304">
        <f t="shared" ca="1" si="265"/>
        <v>26.780110052716733</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1.0886550926265635</v>
      </c>
      <c r="AH585" s="304">
        <f t="shared" ca="1" si="289"/>
        <v>-8.6891713440100258</v>
      </c>
    </row>
    <row r="586" spans="1:34" x14ac:dyDescent="0.2">
      <c r="A586" s="347">
        <f t="shared" ca="1" si="267"/>
        <v>1E-4</v>
      </c>
      <c r="B586" s="304">
        <f t="shared" ca="1" si="268"/>
        <v>32.120300000000839</v>
      </c>
      <c r="D586" s="306">
        <f t="shared" ca="1" si="269"/>
        <v>-0.70315216310374917</v>
      </c>
      <c r="E586" s="307">
        <f t="shared" ca="1" si="270"/>
        <v>-1.149298575600131</v>
      </c>
      <c r="F586" s="304">
        <f t="shared" ca="1" si="271"/>
        <v>1.3473344723393563</v>
      </c>
      <c r="G586" s="306">
        <f t="shared" ca="1" si="272"/>
        <v>8.3733010871353741</v>
      </c>
      <c r="H586" s="307">
        <f t="shared" ca="1" si="273"/>
        <v>-103.13464744878283</v>
      </c>
      <c r="I586" s="304">
        <f t="shared" ca="1" si="274"/>
        <v>103.47399516535809</v>
      </c>
      <c r="J586" s="306">
        <f t="shared" ca="1" si="275"/>
        <v>715.24824024370969</v>
      </c>
      <c r="K586" s="307">
        <f t="shared" ca="1" si="276"/>
        <v>-6.2638093903526793</v>
      </c>
      <c r="L586" s="304">
        <f t="shared" ca="1" si="261"/>
        <v>715.27566747359867</v>
      </c>
      <c r="M586" s="306">
        <f t="shared" ca="1" si="277"/>
        <v>-1.4897859566030931</v>
      </c>
      <c r="N586" s="304">
        <f t="shared" ca="1" si="278"/>
        <v>-85.358447691217251</v>
      </c>
      <c r="P586" s="310">
        <f t="shared" ca="1" si="279"/>
        <v>23</v>
      </c>
      <c r="Q586" s="304">
        <f t="shared" ca="1" si="280"/>
        <v>0</v>
      </c>
      <c r="R586" s="306">
        <f t="shared" ca="1" si="281"/>
        <v>0</v>
      </c>
      <c r="S586" s="307">
        <f t="shared" ca="1" si="282"/>
        <v>3.0819999999999994</v>
      </c>
      <c r="T586" s="304">
        <f t="shared" ca="1" si="262"/>
        <v>30.234419999999997</v>
      </c>
      <c r="U586" s="311">
        <f t="shared" ca="1" si="263"/>
        <v>0</v>
      </c>
      <c r="V586" s="306">
        <f t="shared" ca="1" si="264"/>
        <v>1.2257675570418685</v>
      </c>
      <c r="W586" s="304">
        <f t="shared" ca="1" si="265"/>
        <v>26.780194022050633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1.0886284562257682</v>
      </c>
      <c r="AH586" s="304">
        <f t="shared" ca="1" si="289"/>
        <v>-8.6891985894603305</v>
      </c>
    </row>
    <row r="587" spans="1:34" x14ac:dyDescent="0.2">
      <c r="A587" s="347">
        <f t="shared" ca="1" si="267"/>
        <v>1E-4</v>
      </c>
      <c r="B587" s="304">
        <f t="shared" ca="1" si="268"/>
        <v>32.120400000000842</v>
      </c>
      <c r="D587" s="306">
        <f t="shared" ca="1" si="269"/>
        <v>-0.70314772335254849</v>
      </c>
      <c r="E587" s="307">
        <f t="shared" ca="1" si="270"/>
        <v>-1.1492708804181948</v>
      </c>
      <c r="F587" s="304">
        <f t="shared" ca="1" si="271"/>
        <v>1.3473085308989492</v>
      </c>
      <c r="G587" s="306">
        <f t="shared" ca="1" si="272"/>
        <v>8.3732307723630388</v>
      </c>
      <c r="H587" s="307">
        <f t="shared" ca="1" si="273"/>
        <v>-103.13476237587086</v>
      </c>
      <c r="I587" s="304">
        <f t="shared" ca="1" si="274"/>
        <v>103.47410402557054</v>
      </c>
      <c r="J587" s="306">
        <f t="shared" ca="1" si="275"/>
        <v>715.24824024370969</v>
      </c>
      <c r="K587" s="307">
        <f t="shared" ca="1" si="276"/>
        <v>-6.2741228608439119</v>
      </c>
      <c r="L587" s="304">
        <f t="shared" ca="1" si="261"/>
        <v>715.27575786503235</v>
      </c>
      <c r="M587" s="306">
        <f t="shared" ca="1" si="277"/>
        <v>-1.4897867237928981</v>
      </c>
      <c r="N587" s="304">
        <f t="shared" ca="1" si="278"/>
        <v>-85.358491647955162</v>
      </c>
      <c r="P587" s="310">
        <f t="shared" ca="1" si="279"/>
        <v>23</v>
      </c>
      <c r="Q587" s="304">
        <f t="shared" ca="1" si="280"/>
        <v>0</v>
      </c>
      <c r="R587" s="306">
        <f t="shared" ca="1" si="281"/>
        <v>0</v>
      </c>
      <c r="S587" s="307">
        <f t="shared" ca="1" si="282"/>
        <v>3.0819999999999994</v>
      </c>
      <c r="T587" s="304">
        <f t="shared" ca="1" si="262"/>
        <v>30.234419999999997</v>
      </c>
      <c r="U587" s="311">
        <f t="shared" ca="1" si="263"/>
        <v>0</v>
      </c>
      <c r="V587" s="306">
        <f t="shared" ca="1" si="264"/>
        <v>1.2257688212343976</v>
      </c>
      <c r="W587" s="304">
        <f t="shared" ca="1" si="265"/>
        <v>26.780277990240563</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1.0886018201839907</v>
      </c>
      <c r="AH587" s="304">
        <f t="shared" ca="1" si="289"/>
        <v>-8.6892258345394673</v>
      </c>
    </row>
    <row r="588" spans="1:34" x14ac:dyDescent="0.2">
      <c r="A588" s="347">
        <f t="shared" ca="1" si="267"/>
        <v>1E-4</v>
      </c>
      <c r="B588" s="304">
        <f t="shared" ca="1" si="268"/>
        <v>32.120500000000845</v>
      </c>
      <c r="D588" s="306">
        <f t="shared" ca="1" si="269"/>
        <v>-0.70314328359900724</v>
      </c>
      <c r="E588" s="307">
        <f t="shared" ca="1" si="270"/>
        <v>-1.1492431856135976</v>
      </c>
      <c r="F588" s="304">
        <f t="shared" ca="1" si="271"/>
        <v>1.3472825898636425</v>
      </c>
      <c r="G588" s="306">
        <f t="shared" ca="1" si="272"/>
        <v>8.373160458034679</v>
      </c>
      <c r="H588" s="307">
        <f t="shared" ca="1" si="273"/>
        <v>-103.13487730018943</v>
      </c>
      <c r="I588" s="304">
        <f t="shared" ca="1" si="274"/>
        <v>103.47421288311946</v>
      </c>
      <c r="J588" s="306">
        <f t="shared" ca="1" si="275"/>
        <v>715.24824024370969</v>
      </c>
      <c r="K588" s="307">
        <f t="shared" ca="1" si="276"/>
        <v>-6.284436342827715</v>
      </c>
      <c r="L588" s="304">
        <f t="shared" ca="1" si="261"/>
        <v>715.27584840526424</v>
      </c>
      <c r="M588" s="306">
        <f t="shared" ca="1" si="277"/>
        <v>-1.4897874909746467</v>
      </c>
      <c r="N588" s="304">
        <f t="shared" ca="1" si="278"/>
        <v>-85.358535604231477</v>
      </c>
      <c r="P588" s="310">
        <f t="shared" ca="1" si="279"/>
        <v>23</v>
      </c>
      <c r="Q588" s="304">
        <f t="shared" ca="1" si="280"/>
        <v>0</v>
      </c>
      <c r="R588" s="306">
        <f t="shared" ca="1" si="281"/>
        <v>0</v>
      </c>
      <c r="S588" s="307">
        <f t="shared" ca="1" si="282"/>
        <v>3.0819999999999994</v>
      </c>
      <c r="T588" s="304">
        <f t="shared" ca="1" si="262"/>
        <v>30.234419999999997</v>
      </c>
      <c r="U588" s="311">
        <f t="shared" ca="1" si="263"/>
        <v>0</v>
      </c>
      <c r="V588" s="306">
        <f t="shared" ca="1" si="264"/>
        <v>1.2257700854296394</v>
      </c>
      <c r="W588" s="304">
        <f t="shared" ca="1" si="265"/>
        <v>26.780361957286562</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1.0885751845012379</v>
      </c>
      <c r="AH588" s="304">
        <f t="shared" ca="1" si="289"/>
        <v>-8.6892530792474272</v>
      </c>
    </row>
    <row r="589" spans="1:34" x14ac:dyDescent="0.2">
      <c r="A589" s="347">
        <f t="shared" ca="1" si="267"/>
        <v>1E-4</v>
      </c>
      <c r="B589" s="304">
        <f t="shared" ca="1" si="268"/>
        <v>32.120600000000849</v>
      </c>
      <c r="D589" s="306">
        <f t="shared" ca="1" si="269"/>
        <v>-0.70313884384312575</v>
      </c>
      <c r="E589" s="307">
        <f t="shared" ca="1" si="270"/>
        <v>-1.1492154911863306</v>
      </c>
      <c r="F589" s="304">
        <f t="shared" ca="1" si="271"/>
        <v>1.347256649233429</v>
      </c>
      <c r="G589" s="306">
        <f t="shared" ca="1" si="272"/>
        <v>8.3730901441502947</v>
      </c>
      <c r="H589" s="307">
        <f t="shared" ca="1" si="273"/>
        <v>-103.13499222173854</v>
      </c>
      <c r="I589" s="304">
        <f t="shared" ca="1" si="274"/>
        <v>103.47432173800482</v>
      </c>
      <c r="J589" s="306">
        <f t="shared" ca="1" si="275"/>
        <v>715.24824024370969</v>
      </c>
      <c r="K589" s="307">
        <f t="shared" ca="1" si="276"/>
        <v>-6.2947498363038115</v>
      </c>
      <c r="L589" s="304">
        <f t="shared" ca="1" si="261"/>
        <v>715.27593909429459</v>
      </c>
      <c r="M589" s="306">
        <f t="shared" ca="1" si="277"/>
        <v>-1.4897882581483384</v>
      </c>
      <c r="N589" s="304">
        <f t="shared" ca="1" si="278"/>
        <v>-85.358579560046167</v>
      </c>
      <c r="P589" s="310">
        <f t="shared" ca="1" si="279"/>
        <v>23</v>
      </c>
      <c r="Q589" s="304">
        <f t="shared" ca="1" si="280"/>
        <v>0</v>
      </c>
      <c r="R589" s="306">
        <f t="shared" ca="1" si="281"/>
        <v>0</v>
      </c>
      <c r="S589" s="307">
        <f t="shared" ca="1" si="282"/>
        <v>3.0819999999999994</v>
      </c>
      <c r="T589" s="304">
        <f t="shared" ca="1" si="262"/>
        <v>30.234419999999997</v>
      </c>
      <c r="U589" s="311">
        <f t="shared" ca="1" si="263"/>
        <v>0</v>
      </c>
      <c r="V589" s="306">
        <f t="shared" ca="1" si="264"/>
        <v>1.2257713496275944</v>
      </c>
      <c r="W589" s="304">
        <f t="shared" ca="1" si="265"/>
        <v>26.780445923188626</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1.0885485491775011</v>
      </c>
      <c r="AH589" s="304">
        <f t="shared" ca="1" si="289"/>
        <v>-8.6892803235842209</v>
      </c>
    </row>
    <row r="590" spans="1:34" x14ac:dyDescent="0.2">
      <c r="A590" s="347">
        <f t="shared" ca="1" si="267"/>
        <v>1E-4</v>
      </c>
      <c r="B590" s="304">
        <f t="shared" ca="1" si="268"/>
        <v>32.120700000000852</v>
      </c>
      <c r="D590" s="306">
        <f t="shared" ca="1" si="269"/>
        <v>-0.70313440408490935</v>
      </c>
      <c r="E590" s="307">
        <f t="shared" ca="1" si="270"/>
        <v>-1.1491877971363902</v>
      </c>
      <c r="F590" s="304">
        <f t="shared" ca="1" si="271"/>
        <v>1.3472307090083087</v>
      </c>
      <c r="G590" s="306">
        <f t="shared" ca="1" si="272"/>
        <v>8.373019830709886</v>
      </c>
      <c r="H590" s="307">
        <f t="shared" ca="1" si="273"/>
        <v>-103.13510714051826</v>
      </c>
      <c r="I590" s="304">
        <f t="shared" ca="1" si="274"/>
        <v>103.47443059022669</v>
      </c>
      <c r="J590" s="306">
        <f t="shared" ca="1" si="275"/>
        <v>715.24824024370969</v>
      </c>
      <c r="K590" s="307">
        <f t="shared" ca="1" si="276"/>
        <v>-6.3050633412719241</v>
      </c>
      <c r="L590" s="304">
        <f t="shared" ca="1" si="261"/>
        <v>715.27602993212406</v>
      </c>
      <c r="M590" s="306">
        <f t="shared" ca="1" si="277"/>
        <v>-1.4897890253139736</v>
      </c>
      <c r="N590" s="304">
        <f t="shared" ca="1" si="278"/>
        <v>-85.358623515399245</v>
      </c>
      <c r="P590" s="310">
        <f t="shared" ca="1" si="279"/>
        <v>23</v>
      </c>
      <c r="Q590" s="304">
        <f t="shared" ca="1" si="280"/>
        <v>0</v>
      </c>
      <c r="R590" s="306">
        <f t="shared" ca="1" si="281"/>
        <v>0</v>
      </c>
      <c r="S590" s="307">
        <f t="shared" ca="1" si="282"/>
        <v>3.0819999999999994</v>
      </c>
      <c r="T590" s="304">
        <f t="shared" ca="1" si="262"/>
        <v>30.234419999999997</v>
      </c>
      <c r="U590" s="311">
        <f t="shared" ca="1" si="263"/>
        <v>0</v>
      </c>
      <c r="V590" s="306">
        <f t="shared" ca="1" si="264"/>
        <v>1.2257726138282621</v>
      </c>
      <c r="W590" s="304">
        <f t="shared" ca="1" si="265"/>
        <v>26.780529887946759</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1.0885219142127802</v>
      </c>
      <c r="AH590" s="304">
        <f t="shared" ca="1" si="289"/>
        <v>-8.6893075675498483</v>
      </c>
    </row>
    <row r="591" spans="1:34" x14ac:dyDescent="0.2">
      <c r="A591" s="347">
        <f t="shared" ca="1" si="267"/>
        <v>1E-4</v>
      </c>
      <c r="B591" s="304">
        <f t="shared" ca="1" si="268"/>
        <v>32.120800000000855</v>
      </c>
      <c r="D591" s="306">
        <f t="shared" ca="1" si="269"/>
        <v>-0.70312996432435582</v>
      </c>
      <c r="E591" s="307">
        <f t="shared" ca="1" si="270"/>
        <v>-1.1491601034637799</v>
      </c>
      <c r="F591" s="304">
        <f t="shared" ca="1" si="271"/>
        <v>1.3472047691882831</v>
      </c>
      <c r="G591" s="306">
        <f t="shared" ca="1" si="272"/>
        <v>8.3729495177134527</v>
      </c>
      <c r="H591" s="307">
        <f t="shared" ca="1" si="273"/>
        <v>-103.1352220565286</v>
      </c>
      <c r="I591" s="304">
        <f t="shared" ca="1" si="274"/>
        <v>103.4745394397851</v>
      </c>
      <c r="J591" s="306">
        <f t="shared" ca="1" si="275"/>
        <v>715.24824024370969</v>
      </c>
      <c r="K591" s="307">
        <f t="shared" ca="1" si="276"/>
        <v>-6.3153768577317768</v>
      </c>
      <c r="L591" s="304">
        <f t="shared" ca="1" si="261"/>
        <v>715.27612091875312</v>
      </c>
      <c r="M591" s="306">
        <f t="shared" ca="1" si="277"/>
        <v>-1.4897897924715526</v>
      </c>
      <c r="N591" s="304">
        <f t="shared" ca="1" si="278"/>
        <v>-85.358667470290754</v>
      </c>
      <c r="P591" s="310">
        <f t="shared" ca="1" si="279"/>
        <v>23</v>
      </c>
      <c r="Q591" s="304">
        <f t="shared" ca="1" si="280"/>
        <v>0</v>
      </c>
      <c r="R591" s="306">
        <f t="shared" ca="1" si="281"/>
        <v>0</v>
      </c>
      <c r="S591" s="307">
        <f t="shared" ca="1" si="282"/>
        <v>3.0819999999999994</v>
      </c>
      <c r="T591" s="304">
        <f t="shared" ca="1" si="262"/>
        <v>30.234419999999997</v>
      </c>
      <c r="U591" s="311">
        <f t="shared" ca="1" si="263"/>
        <v>0</v>
      </c>
      <c r="V591" s="306">
        <f t="shared" ca="1" si="264"/>
        <v>1.2257738780316429</v>
      </c>
      <c r="W591" s="304">
        <f t="shared" ca="1" si="265"/>
        <v>26.78061385156099</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1.0884952796070753</v>
      </c>
      <c r="AH591" s="304">
        <f t="shared" ca="1" si="289"/>
        <v>-8.6893348111443096</v>
      </c>
    </row>
    <row r="592" spans="1:34" x14ac:dyDescent="0.2">
      <c r="A592" s="347">
        <f t="shared" ca="1" si="267"/>
        <v>1E-4</v>
      </c>
      <c r="B592" s="304">
        <f t="shared" ca="1" si="268"/>
        <v>32.120900000000859</v>
      </c>
      <c r="D592" s="306">
        <f t="shared" ca="1" si="269"/>
        <v>-0.70312552456146571</v>
      </c>
      <c r="E592" s="307">
        <f t="shared" ca="1" si="270"/>
        <v>-1.1491324101684839</v>
      </c>
      <c r="F592" s="304">
        <f t="shared" ca="1" si="271"/>
        <v>1.3471788297733396</v>
      </c>
      <c r="G592" s="306">
        <f t="shared" ca="1" si="272"/>
        <v>8.3728792051609968</v>
      </c>
      <c r="H592" s="307">
        <f t="shared" ca="1" si="273"/>
        <v>-103.13533696976963</v>
      </c>
      <c r="I592" s="304">
        <f t="shared" ca="1" si="274"/>
        <v>103.47464828668009</v>
      </c>
      <c r="J592" s="306">
        <f t="shared" ca="1" si="275"/>
        <v>715.24824024370969</v>
      </c>
      <c r="K592" s="307">
        <f t="shared" ca="1" si="276"/>
        <v>-6.3256903856830915</v>
      </c>
      <c r="L592" s="304">
        <f t="shared" ca="1" si="261"/>
        <v>715.27621205418188</v>
      </c>
      <c r="M592" s="306">
        <f t="shared" ca="1" si="277"/>
        <v>-1.4897905596210754</v>
      </c>
      <c r="N592" s="304">
        <f t="shared" ca="1" si="278"/>
        <v>-85.358711424720667</v>
      </c>
      <c r="P592" s="310">
        <f t="shared" ca="1" si="279"/>
        <v>23</v>
      </c>
      <c r="Q592" s="304">
        <f t="shared" ca="1" si="280"/>
        <v>0</v>
      </c>
      <c r="R592" s="306">
        <f t="shared" ca="1" si="281"/>
        <v>0</v>
      </c>
      <c r="S592" s="307">
        <f t="shared" ca="1" si="282"/>
        <v>3.0819999999999994</v>
      </c>
      <c r="T592" s="304">
        <f t="shared" ca="1" si="262"/>
        <v>30.234419999999997</v>
      </c>
      <c r="U592" s="311">
        <f t="shared" ca="1" si="263"/>
        <v>0</v>
      </c>
      <c r="V592" s="306">
        <f t="shared" ca="1" si="264"/>
        <v>1.2257751422377363</v>
      </c>
      <c r="W592" s="304">
        <f t="shared" ca="1" si="265"/>
        <v>26.780697814031303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1.0884686453603756</v>
      </c>
      <c r="AH592" s="304">
        <f t="shared" ca="1" si="289"/>
        <v>-8.6893620543676171</v>
      </c>
    </row>
    <row r="593" spans="1:34" x14ac:dyDescent="0.2">
      <c r="A593" s="347">
        <f t="shared" ca="1" si="267"/>
        <v>1E-4</v>
      </c>
      <c r="B593" s="304">
        <f t="shared" ca="1" si="268"/>
        <v>32.121000000000862</v>
      </c>
      <c r="D593" s="306">
        <f t="shared" ca="1" si="269"/>
        <v>-0.7031210847962398</v>
      </c>
      <c r="E593" s="307">
        <f t="shared" ca="1" si="270"/>
        <v>-1.1491047172505144</v>
      </c>
      <c r="F593" s="304">
        <f t="shared" ca="1" si="271"/>
        <v>1.3471528907634893</v>
      </c>
      <c r="G593" s="306">
        <f t="shared" ca="1" si="272"/>
        <v>8.3728088930525164</v>
      </c>
      <c r="H593" s="307">
        <f t="shared" ca="1" si="273"/>
        <v>-103.13545188024135</v>
      </c>
      <c r="I593" s="304">
        <f t="shared" ca="1" si="274"/>
        <v>103.47475713091168</v>
      </c>
      <c r="J593" s="306">
        <f t="shared" ca="1" si="275"/>
        <v>715.24824024370969</v>
      </c>
      <c r="K593" s="307">
        <f t="shared" ca="1" si="276"/>
        <v>-6.336003925125592</v>
      </c>
      <c r="L593" s="304">
        <f t="shared" ca="1" si="261"/>
        <v>715.27630333841103</v>
      </c>
      <c r="M593" s="306">
        <f t="shared" ca="1" si="277"/>
        <v>-1.489791326762542</v>
      </c>
      <c r="N593" s="304">
        <f t="shared" ca="1" si="278"/>
        <v>-85.358755378688983</v>
      </c>
      <c r="P593" s="310">
        <f t="shared" ca="1" si="279"/>
        <v>23</v>
      </c>
      <c r="Q593" s="304">
        <f t="shared" ca="1" si="280"/>
        <v>0</v>
      </c>
      <c r="R593" s="306">
        <f t="shared" ca="1" si="281"/>
        <v>0</v>
      </c>
      <c r="S593" s="307">
        <f t="shared" ca="1" si="282"/>
        <v>3.0819999999999994</v>
      </c>
      <c r="T593" s="304">
        <f t="shared" ca="1" si="262"/>
        <v>30.234419999999997</v>
      </c>
      <c r="U593" s="311">
        <f t="shared" ca="1" si="263"/>
        <v>0</v>
      </c>
      <c r="V593" s="306">
        <f t="shared" ca="1" si="264"/>
        <v>1.2257764064465424</v>
      </c>
      <c r="W593" s="304">
        <f t="shared" ca="1" si="265"/>
        <v>26.780781775357724</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1.0884420114726883</v>
      </c>
      <c r="AH593" s="304">
        <f t="shared" ca="1" si="289"/>
        <v>-8.6893892972197619</v>
      </c>
    </row>
    <row r="594" spans="1:34" x14ac:dyDescent="0.2">
      <c r="A594" s="347">
        <f t="shared" ca="1" si="267"/>
        <v>1E-4</v>
      </c>
      <c r="B594" s="304">
        <f t="shared" ca="1" si="268"/>
        <v>32.121100000000865</v>
      </c>
      <c r="D594" s="306">
        <f t="shared" ca="1" si="269"/>
        <v>-0.70311664502868065</v>
      </c>
      <c r="E594" s="307">
        <f t="shared" ca="1" si="270"/>
        <v>-1.1490770247098556</v>
      </c>
      <c r="F594" s="304">
        <f t="shared" ca="1" si="271"/>
        <v>1.3471269521587199</v>
      </c>
      <c r="G594" s="306">
        <f t="shared" ca="1" si="272"/>
        <v>8.3727385813880133</v>
      </c>
      <c r="H594" s="307">
        <f t="shared" ca="1" si="273"/>
        <v>-103.13556678794382</v>
      </c>
      <c r="I594" s="304">
        <f t="shared" ca="1" si="274"/>
        <v>103.47486597247992</v>
      </c>
      <c r="J594" s="306">
        <f t="shared" ca="1" si="275"/>
        <v>715.24824024370969</v>
      </c>
      <c r="K594" s="307">
        <f t="shared" ca="1" si="276"/>
        <v>-6.3463174760590011</v>
      </c>
      <c r="L594" s="304">
        <f t="shared" ca="1" si="261"/>
        <v>715.27639477144101</v>
      </c>
      <c r="M594" s="306">
        <f t="shared" ca="1" si="277"/>
        <v>-1.4897920938959526</v>
      </c>
      <c r="N594" s="304">
        <f t="shared" ca="1" si="278"/>
        <v>-85.35879933219573</v>
      </c>
      <c r="P594" s="310">
        <f t="shared" ca="1" si="279"/>
        <v>23</v>
      </c>
      <c r="Q594" s="304">
        <f t="shared" ca="1" si="280"/>
        <v>0</v>
      </c>
      <c r="R594" s="306">
        <f t="shared" ca="1" si="281"/>
        <v>0</v>
      </c>
      <c r="S594" s="307">
        <f t="shared" ca="1" si="282"/>
        <v>3.0819999999999994</v>
      </c>
      <c r="T594" s="304">
        <f t="shared" ca="1" si="262"/>
        <v>30.234419999999997</v>
      </c>
      <c r="U594" s="311">
        <f t="shared" ca="1" si="263"/>
        <v>0</v>
      </c>
      <c r="V594" s="306">
        <f t="shared" ca="1" si="264"/>
        <v>1.2257776706580616</v>
      </c>
      <c r="W594" s="304">
        <f t="shared" ca="1" si="265"/>
        <v>26.780865735540267</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1.0884153779440009</v>
      </c>
      <c r="AH594" s="304">
        <f t="shared" ca="1" si="289"/>
        <v>-8.6894165397007566</v>
      </c>
    </row>
    <row r="595" spans="1:34" x14ac:dyDescent="0.2">
      <c r="A595" s="347">
        <f t="shared" ca="1" si="267"/>
        <v>1E-4</v>
      </c>
      <c r="B595" s="304">
        <f t="shared" ca="1" si="268"/>
        <v>32.121200000000869</v>
      </c>
      <c r="D595" s="306">
        <f t="shared" ca="1" si="269"/>
        <v>-0.70311220525878781</v>
      </c>
      <c r="E595" s="307">
        <f t="shared" ca="1" si="270"/>
        <v>-1.149049332546511</v>
      </c>
      <c r="F595" s="304">
        <f t="shared" ca="1" si="271"/>
        <v>1.3471010139590343</v>
      </c>
      <c r="G595" s="306">
        <f t="shared" ca="1" si="272"/>
        <v>8.3726682701674875</v>
      </c>
      <c r="H595" s="307">
        <f t="shared" ca="1" si="273"/>
        <v>-103.13568169287707</v>
      </c>
      <c r="I595" s="304">
        <f t="shared" ca="1" si="274"/>
        <v>103.47497481138484</v>
      </c>
      <c r="J595" s="306">
        <f t="shared" ca="1" si="275"/>
        <v>715.24824024370969</v>
      </c>
      <c r="K595" s="307">
        <f t="shared" ca="1" si="276"/>
        <v>-6.3566310384830418</v>
      </c>
      <c r="L595" s="304">
        <f t="shared" ca="1" si="261"/>
        <v>715.27648635327228</v>
      </c>
      <c r="M595" s="306">
        <f t="shared" ca="1" si="277"/>
        <v>-1.4897928610213074</v>
      </c>
      <c r="N595" s="304">
        <f t="shared" ca="1" si="278"/>
        <v>-85.358843285240923</v>
      </c>
      <c r="P595" s="310">
        <f t="shared" ca="1" si="279"/>
        <v>23</v>
      </c>
      <c r="Q595" s="304">
        <f t="shared" ca="1" si="280"/>
        <v>0</v>
      </c>
      <c r="R595" s="306">
        <f t="shared" ca="1" si="281"/>
        <v>0</v>
      </c>
      <c r="S595" s="307">
        <f t="shared" ca="1" si="282"/>
        <v>3.0819999999999994</v>
      </c>
      <c r="T595" s="304">
        <f t="shared" ca="1" si="262"/>
        <v>30.234419999999997</v>
      </c>
      <c r="U595" s="311">
        <f t="shared" ca="1" si="263"/>
        <v>0</v>
      </c>
      <c r="V595" s="306">
        <f t="shared" ca="1" si="264"/>
        <v>1.2257789348722934</v>
      </c>
      <c r="W595" s="304">
        <f t="shared" ca="1" si="265"/>
        <v>26.780949694578929</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1.0883887447743152</v>
      </c>
      <c r="AH595" s="304">
        <f t="shared" ca="1" si="289"/>
        <v>-8.689443781810601</v>
      </c>
    </row>
    <row r="596" spans="1:34" x14ac:dyDescent="0.2">
      <c r="A596" s="347">
        <f t="shared" ca="1" si="267"/>
        <v>1E-4</v>
      </c>
      <c r="B596" s="304">
        <f t="shared" ca="1" si="268"/>
        <v>32.121300000000872</v>
      </c>
      <c r="D596" s="306">
        <f t="shared" ca="1" si="269"/>
        <v>-0.70310776548656106</v>
      </c>
      <c r="E596" s="307">
        <f t="shared" ca="1" si="270"/>
        <v>-1.149021640760477</v>
      </c>
      <c r="F596" s="304">
        <f t="shared" ca="1" si="271"/>
        <v>1.3470750761644295</v>
      </c>
      <c r="G596" s="306">
        <f t="shared" ca="1" si="272"/>
        <v>8.372597959390939</v>
      </c>
      <c r="H596" s="307">
        <f t="shared" ca="1" si="273"/>
        <v>-103.13579659504114</v>
      </c>
      <c r="I596" s="304">
        <f t="shared" ca="1" si="274"/>
        <v>103.47508364762649</v>
      </c>
      <c r="J596" s="306">
        <f t="shared" ca="1" si="275"/>
        <v>715.24824024370969</v>
      </c>
      <c r="K596" s="307">
        <f t="shared" ca="1" si="276"/>
        <v>-6.3669446123974378</v>
      </c>
      <c r="L596" s="304">
        <f t="shared" ca="1" si="261"/>
        <v>715.27657808390506</v>
      </c>
      <c r="M596" s="306">
        <f t="shared" ca="1" si="277"/>
        <v>-1.4897936281386062</v>
      </c>
      <c r="N596" s="304">
        <f t="shared" ca="1" si="278"/>
        <v>-85.358887237824533</v>
      </c>
      <c r="P596" s="310">
        <f t="shared" ca="1" si="279"/>
        <v>23</v>
      </c>
      <c r="Q596" s="304">
        <f t="shared" ca="1" si="280"/>
        <v>0</v>
      </c>
      <c r="R596" s="306">
        <f t="shared" ca="1" si="281"/>
        <v>0</v>
      </c>
      <c r="S596" s="307">
        <f t="shared" ca="1" si="282"/>
        <v>3.0819999999999994</v>
      </c>
      <c r="T596" s="304">
        <f t="shared" ca="1" si="262"/>
        <v>30.234419999999997</v>
      </c>
      <c r="U596" s="311">
        <f t="shared" ca="1" si="263"/>
        <v>0</v>
      </c>
      <c r="V596" s="306">
        <f t="shared" ca="1" si="264"/>
        <v>1.2257801990892381</v>
      </c>
      <c r="W596" s="304">
        <f t="shared" ca="1" si="265"/>
        <v>26.781033652473745</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1.0883621119636295</v>
      </c>
      <c r="AH596" s="304">
        <f t="shared" ca="1" si="289"/>
        <v>-8.6894710235492969</v>
      </c>
    </row>
    <row r="597" spans="1:34" x14ac:dyDescent="0.2">
      <c r="A597" s="347">
        <f t="shared" ca="1" si="267"/>
        <v>1E-4</v>
      </c>
      <c r="B597" s="304">
        <f t="shared" ca="1" si="268"/>
        <v>32.121400000000875</v>
      </c>
      <c r="D597" s="306">
        <f t="shared" ca="1" si="269"/>
        <v>-0.70310332571200485</v>
      </c>
      <c r="E597" s="307">
        <f t="shared" ca="1" si="270"/>
        <v>-1.1489939493517394</v>
      </c>
      <c r="F597" s="304">
        <f t="shared" ca="1" si="271"/>
        <v>1.347049138774896</v>
      </c>
      <c r="G597" s="306">
        <f t="shared" ca="1" si="272"/>
        <v>8.3725276490583678</v>
      </c>
      <c r="H597" s="307">
        <f t="shared" ca="1" si="273"/>
        <v>-103.13591149443607</v>
      </c>
      <c r="I597" s="304">
        <f t="shared" ca="1" si="274"/>
        <v>103.47519248120487</v>
      </c>
      <c r="J597" s="306">
        <f t="shared" ca="1" si="275"/>
        <v>715.24824024370969</v>
      </c>
      <c r="K597" s="307">
        <f t="shared" ca="1" si="276"/>
        <v>-6.3772581978019121</v>
      </c>
      <c r="L597" s="304">
        <f t="shared" ca="1" si="261"/>
        <v>715.27666996334005</v>
      </c>
      <c r="M597" s="306">
        <f t="shared" ca="1" si="277"/>
        <v>-1.4897943952478494</v>
      </c>
      <c r="N597" s="304">
        <f t="shared" ca="1" si="278"/>
        <v>-85.358931189946603</v>
      </c>
      <c r="P597" s="310">
        <f t="shared" ca="1" si="279"/>
        <v>23</v>
      </c>
      <c r="Q597" s="304">
        <f t="shared" ca="1" si="280"/>
        <v>0</v>
      </c>
      <c r="R597" s="306">
        <f t="shared" ca="1" si="281"/>
        <v>0</v>
      </c>
      <c r="S597" s="307">
        <f t="shared" ca="1" si="282"/>
        <v>3.0819999999999994</v>
      </c>
      <c r="T597" s="304">
        <f t="shared" ca="1" si="262"/>
        <v>30.234419999999997</v>
      </c>
      <c r="U597" s="311">
        <f t="shared" ca="1" si="263"/>
        <v>0</v>
      </c>
      <c r="V597" s="306">
        <f t="shared" ca="1" si="264"/>
        <v>1.2257814633088953</v>
      </c>
      <c r="W597" s="304">
        <f t="shared" ca="1" si="265"/>
        <v>26.78111760922468</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1.0883354795119313</v>
      </c>
      <c r="AH597" s="304">
        <f t="shared" ca="1" si="289"/>
        <v>-8.6894982649168568</v>
      </c>
    </row>
    <row r="598" spans="1:34" x14ac:dyDescent="0.2">
      <c r="A598" s="347">
        <f t="shared" ca="1" si="267"/>
        <v>1E-4</v>
      </c>
      <c r="B598" s="304">
        <f t="shared" ca="1" si="268"/>
        <v>32.121500000000879</v>
      </c>
      <c r="D598" s="306">
        <f t="shared" ca="1" si="269"/>
        <v>-0.70309888593511582</v>
      </c>
      <c r="E598" s="307">
        <f t="shared" ca="1" si="270"/>
        <v>-1.148966258320316</v>
      </c>
      <c r="F598" s="304">
        <f t="shared" ca="1" si="271"/>
        <v>1.3470232017904473</v>
      </c>
      <c r="G598" s="306">
        <f t="shared" ca="1" si="272"/>
        <v>8.3724573391697739</v>
      </c>
      <c r="H598" s="307">
        <f t="shared" ca="1" si="273"/>
        <v>-103.1360263910619</v>
      </c>
      <c r="I598" s="304">
        <f t="shared" ca="1" si="274"/>
        <v>103.47530131212005</v>
      </c>
      <c r="J598" s="306">
        <f t="shared" ca="1" si="275"/>
        <v>715.24824024370969</v>
      </c>
      <c r="K598" s="307">
        <f t="shared" ca="1" si="276"/>
        <v>-6.3875717946961865</v>
      </c>
      <c r="L598" s="304">
        <f t="shared" ca="1" si="261"/>
        <v>715.27676199157747</v>
      </c>
      <c r="M598" s="306">
        <f t="shared" ca="1" si="277"/>
        <v>-1.4897951623490371</v>
      </c>
      <c r="N598" s="304">
        <f t="shared" ca="1" si="278"/>
        <v>-85.358975141607118</v>
      </c>
      <c r="P598" s="310">
        <f t="shared" ca="1" si="279"/>
        <v>23</v>
      </c>
      <c r="Q598" s="304">
        <f t="shared" ca="1" si="280"/>
        <v>0</v>
      </c>
      <c r="R598" s="306">
        <f t="shared" ca="1" si="281"/>
        <v>0</v>
      </c>
      <c r="S598" s="307">
        <f t="shared" ca="1" si="282"/>
        <v>3.0819999999999994</v>
      </c>
      <c r="T598" s="304">
        <f t="shared" ca="1" si="262"/>
        <v>30.234419999999997</v>
      </c>
      <c r="U598" s="311">
        <f t="shared" ca="1" si="263"/>
        <v>0</v>
      </c>
      <c r="V598" s="306">
        <f t="shared" ca="1" si="264"/>
        <v>1.2257827275312656</v>
      </c>
      <c r="W598" s="304">
        <f t="shared" ca="1" si="265"/>
        <v>26.78120156483179</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1.0883088474192348</v>
      </c>
      <c r="AH598" s="304">
        <f t="shared" ca="1" si="289"/>
        <v>-8.6895255059132666</v>
      </c>
    </row>
    <row r="599" spans="1:34" x14ac:dyDescent="0.2">
      <c r="A599" s="347">
        <f t="shared" ca="1" si="267"/>
        <v>1E-4</v>
      </c>
      <c r="B599" s="304">
        <f t="shared" ca="1" si="268"/>
        <v>32.121600000000882</v>
      </c>
      <c r="D599" s="306">
        <f t="shared" ca="1" si="269"/>
        <v>-0.70309444615589667</v>
      </c>
      <c r="E599" s="307">
        <f t="shared" ca="1" si="270"/>
        <v>-1.1489385676661854</v>
      </c>
      <c r="F599" s="304">
        <f t="shared" ca="1" si="271"/>
        <v>1.3469972652110667</v>
      </c>
      <c r="G599" s="306">
        <f t="shared" ca="1" si="272"/>
        <v>8.372387029725159</v>
      </c>
      <c r="H599" s="307">
        <f t="shared" ca="1" si="273"/>
        <v>-103.13614128491866</v>
      </c>
      <c r="I599" s="304">
        <f t="shared" ca="1" si="274"/>
        <v>103.47541014037206</v>
      </c>
      <c r="J599" s="306">
        <f t="shared" ca="1" si="275"/>
        <v>715.24824024370969</v>
      </c>
      <c r="K599" s="307">
        <f t="shared" ca="1" si="276"/>
        <v>-6.3978854030799859</v>
      </c>
      <c r="L599" s="304">
        <f t="shared" ca="1" si="261"/>
        <v>715.276854168618</v>
      </c>
      <c r="M599" s="306">
        <f t="shared" ca="1" si="277"/>
        <v>-1.4897959294421694</v>
      </c>
      <c r="N599" s="304">
        <f t="shared" ca="1" si="278"/>
        <v>-85.359019092806093</v>
      </c>
      <c r="P599" s="310">
        <f t="shared" ca="1" si="279"/>
        <v>23</v>
      </c>
      <c r="Q599" s="304">
        <f t="shared" ca="1" si="280"/>
        <v>0</v>
      </c>
      <c r="R599" s="306">
        <f t="shared" ca="1" si="281"/>
        <v>0</v>
      </c>
      <c r="S599" s="307">
        <f t="shared" ca="1" si="282"/>
        <v>3.0819999999999994</v>
      </c>
      <c r="T599" s="304">
        <f t="shared" ca="1" si="262"/>
        <v>30.234419999999997</v>
      </c>
      <c r="U599" s="311">
        <f t="shared" ca="1" si="263"/>
        <v>0</v>
      </c>
      <c r="V599" s="306">
        <f t="shared" ca="1" si="264"/>
        <v>1.225783991756348</v>
      </c>
      <c r="W599" s="304">
        <f t="shared" ca="1" si="265"/>
        <v>26.781285519295047</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1.0882822156855223</v>
      </c>
      <c r="AH599" s="304">
        <f t="shared" ca="1" si="289"/>
        <v>-8.6895527465385438</v>
      </c>
    </row>
    <row r="600" spans="1:34" x14ac:dyDescent="0.2">
      <c r="A600" s="347">
        <f t="shared" ca="1" si="267"/>
        <v>1E-4</v>
      </c>
      <c r="B600" s="304">
        <f t="shared" ca="1" si="268"/>
        <v>32.121700000000885</v>
      </c>
      <c r="D600" s="306">
        <f t="shared" ca="1" si="269"/>
        <v>-0.70309000637434671</v>
      </c>
      <c r="E600" s="307">
        <f t="shared" ca="1" si="270"/>
        <v>-1.1489108773893548</v>
      </c>
      <c r="F600" s="304">
        <f t="shared" ca="1" si="271"/>
        <v>1.3469713290367602</v>
      </c>
      <c r="G600" s="306">
        <f t="shared" ca="1" si="272"/>
        <v>8.3723167207245215</v>
      </c>
      <c r="H600" s="307">
        <f t="shared" ca="1" si="273"/>
        <v>-103.1362561760064</v>
      </c>
      <c r="I600" s="304">
        <f t="shared" ca="1" si="274"/>
        <v>103.47551896596094</v>
      </c>
      <c r="J600" s="306">
        <f t="shared" ca="1" si="275"/>
        <v>715.24824024370969</v>
      </c>
      <c r="K600" s="307">
        <f t="shared" ca="1" si="276"/>
        <v>-6.4081990229530321</v>
      </c>
      <c r="L600" s="304">
        <f t="shared" ca="1" si="261"/>
        <v>715.27694649446187</v>
      </c>
      <c r="M600" s="306">
        <f t="shared" ca="1" si="277"/>
        <v>-1.4897966965272462</v>
      </c>
      <c r="N600" s="304">
        <f t="shared" ca="1" si="278"/>
        <v>-85.359063043543514</v>
      </c>
      <c r="P600" s="310">
        <f t="shared" ca="1" si="279"/>
        <v>23</v>
      </c>
      <c r="Q600" s="304">
        <f t="shared" ca="1" si="280"/>
        <v>0</v>
      </c>
      <c r="R600" s="306">
        <f t="shared" ca="1" si="281"/>
        <v>0</v>
      </c>
      <c r="S600" s="307">
        <f t="shared" ca="1" si="282"/>
        <v>3.0819999999999994</v>
      </c>
      <c r="T600" s="304">
        <f t="shared" ca="1" si="262"/>
        <v>30.234419999999997</v>
      </c>
      <c r="U600" s="311">
        <f t="shared" ca="1" si="263"/>
        <v>0</v>
      </c>
      <c r="V600" s="306">
        <f t="shared" ca="1" si="264"/>
        <v>1.2257852559841433</v>
      </c>
      <c r="W600" s="304">
        <f t="shared" ca="1" si="265"/>
        <v>26.7813694726145</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1.0882555843108008</v>
      </c>
      <c r="AH600" s="304">
        <f t="shared" ca="1" si="289"/>
        <v>-8.6895799867926833</v>
      </c>
    </row>
    <row r="601" spans="1:34" x14ac:dyDescent="0.2">
      <c r="A601" s="347">
        <f t="shared" ca="1" si="267"/>
        <v>1E-4</v>
      </c>
      <c r="B601" s="304">
        <f t="shared" ca="1" si="268"/>
        <v>32.121800000000889</v>
      </c>
      <c r="D601" s="306">
        <f t="shared" ca="1" si="269"/>
        <v>-0.70308556659047061</v>
      </c>
      <c r="E601" s="307">
        <f t="shared" ca="1" si="270"/>
        <v>-1.14888318748981</v>
      </c>
      <c r="F601" s="304">
        <f t="shared" ca="1" si="271"/>
        <v>1.3469453932675182</v>
      </c>
      <c r="G601" s="306">
        <f t="shared" ca="1" si="272"/>
        <v>8.372246412167863</v>
      </c>
      <c r="H601" s="307">
        <f t="shared" ca="1" si="273"/>
        <v>-103.13637106432515</v>
      </c>
      <c r="I601" s="304">
        <f t="shared" ca="1" si="274"/>
        <v>103.47562778888671</v>
      </c>
      <c r="J601" s="306">
        <f t="shared" ca="1" si="275"/>
        <v>715.24824024370969</v>
      </c>
      <c r="K601" s="307">
        <f t="shared" ca="1" si="276"/>
        <v>-6.418512654315049</v>
      </c>
      <c r="L601" s="304">
        <f t="shared" ca="1" si="261"/>
        <v>715.27703896910953</v>
      </c>
      <c r="M601" s="306">
        <f t="shared" ca="1" si="277"/>
        <v>-1.4897974636042679</v>
      </c>
      <c r="N601" s="304">
        <f t="shared" ca="1" si="278"/>
        <v>-85.359106993819424</v>
      </c>
      <c r="P601" s="310">
        <f t="shared" ca="1" si="279"/>
        <v>23</v>
      </c>
      <c r="Q601" s="304">
        <f t="shared" ca="1" si="280"/>
        <v>0</v>
      </c>
      <c r="R601" s="306">
        <f t="shared" ca="1" si="281"/>
        <v>0</v>
      </c>
      <c r="S601" s="307">
        <f t="shared" ca="1" si="282"/>
        <v>3.0819999999999994</v>
      </c>
      <c r="T601" s="304">
        <f t="shared" ca="1" si="262"/>
        <v>30.234419999999997</v>
      </c>
      <c r="U601" s="311">
        <f t="shared" ca="1" si="263"/>
        <v>0</v>
      </c>
      <c r="V601" s="306">
        <f t="shared" ca="1" si="264"/>
        <v>1.2257865202146514</v>
      </c>
      <c r="W601" s="304">
        <f t="shared" ca="1" si="265"/>
        <v>26.781453424790136</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1.0882289532950562</v>
      </c>
      <c r="AH601" s="304">
        <f t="shared" ca="1" si="289"/>
        <v>-8.6896072266756992</v>
      </c>
    </row>
    <row r="602" spans="1:34" x14ac:dyDescent="0.2">
      <c r="A602" s="347">
        <f t="shared" ca="1" si="267"/>
        <v>1E-4</v>
      </c>
      <c r="B602" s="304">
        <f t="shared" ca="1" si="268"/>
        <v>32.121900000000892</v>
      </c>
      <c r="D602" s="306">
        <f t="shared" ca="1" si="269"/>
        <v>-0.70308112680426538</v>
      </c>
      <c r="E602" s="307">
        <f t="shared" ca="1" si="270"/>
        <v>-1.1488554979675545</v>
      </c>
      <c r="F602" s="304">
        <f t="shared" ca="1" si="271"/>
        <v>1.3469194579033421</v>
      </c>
      <c r="G602" s="306">
        <f t="shared" ca="1" si="272"/>
        <v>8.3721761040551819</v>
      </c>
      <c r="H602" s="307">
        <f t="shared" ca="1" si="273"/>
        <v>-103.13648594987494</v>
      </c>
      <c r="I602" s="304">
        <f t="shared" ca="1" si="274"/>
        <v>103.47573660914942</v>
      </c>
      <c r="J602" s="306">
        <f t="shared" ca="1" si="275"/>
        <v>715.24824024370969</v>
      </c>
      <c r="K602" s="307">
        <f t="shared" ca="1" si="276"/>
        <v>-6.4288262971657586</v>
      </c>
      <c r="L602" s="304">
        <f t="shared" ca="1" si="261"/>
        <v>715.27713159256155</v>
      </c>
      <c r="M602" s="306">
        <f t="shared" ca="1" si="277"/>
        <v>-1.4897982306732345</v>
      </c>
      <c r="N602" s="304">
        <f t="shared" ca="1" si="278"/>
        <v>-85.359150943633807</v>
      </c>
      <c r="P602" s="310">
        <f t="shared" ca="1" si="279"/>
        <v>23</v>
      </c>
      <c r="Q602" s="304">
        <f t="shared" ca="1" si="280"/>
        <v>0</v>
      </c>
      <c r="R602" s="306">
        <f t="shared" ca="1" si="281"/>
        <v>0</v>
      </c>
      <c r="S602" s="307">
        <f t="shared" ca="1" si="282"/>
        <v>3.0819999999999994</v>
      </c>
      <c r="T602" s="304">
        <f t="shared" ca="1" si="262"/>
        <v>30.234419999999997</v>
      </c>
      <c r="U602" s="311">
        <f t="shared" ca="1" si="263"/>
        <v>0</v>
      </c>
      <c r="V602" s="306">
        <f t="shared" ca="1" si="264"/>
        <v>1.2257877844478713</v>
      </c>
      <c r="W602" s="304">
        <f t="shared" ca="1" si="265"/>
        <v>26.781537375821951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1.088202322638292</v>
      </c>
      <c r="AH602" s="304">
        <f t="shared" ca="1" si="289"/>
        <v>-8.6896344661875862</v>
      </c>
    </row>
    <row r="603" spans="1:34" x14ac:dyDescent="0.2">
      <c r="A603" s="347">
        <f t="shared" ca="1" si="267"/>
        <v>1E-4</v>
      </c>
      <c r="B603" s="304">
        <f t="shared" ca="1" si="268"/>
        <v>32.122000000000895</v>
      </c>
      <c r="D603" s="306">
        <f t="shared" ca="1" si="269"/>
        <v>-0.70307668701573289</v>
      </c>
      <c r="E603" s="307">
        <f t="shared" ca="1" si="270"/>
        <v>-1.1488278088225918</v>
      </c>
      <c r="F603" s="304">
        <f t="shared" ca="1" si="271"/>
        <v>1.3468935229442365</v>
      </c>
      <c r="G603" s="306">
        <f t="shared" ca="1" si="272"/>
        <v>8.3721057963864798</v>
      </c>
      <c r="H603" s="307">
        <f t="shared" ca="1" si="273"/>
        <v>-103.13660083265582</v>
      </c>
      <c r="I603" s="304">
        <f t="shared" ca="1" si="274"/>
        <v>103.47584542674907</v>
      </c>
      <c r="J603" s="306">
        <f t="shared" ca="1" si="275"/>
        <v>715.24824024370969</v>
      </c>
      <c r="K603" s="307">
        <f t="shared" ca="1" si="276"/>
        <v>-6.4391399515048855</v>
      </c>
      <c r="L603" s="304">
        <f t="shared" ca="1" si="261"/>
        <v>715.27722436481827</v>
      </c>
      <c r="M603" s="306">
        <f t="shared" ca="1" si="277"/>
        <v>-1.4897989977341459</v>
      </c>
      <c r="N603" s="304">
        <f t="shared" ca="1" si="278"/>
        <v>-85.35919489298665</v>
      </c>
      <c r="P603" s="310">
        <f t="shared" ca="1" si="279"/>
        <v>23</v>
      </c>
      <c r="Q603" s="304">
        <f t="shared" ca="1" si="280"/>
        <v>0</v>
      </c>
      <c r="R603" s="306">
        <f t="shared" ca="1" si="281"/>
        <v>0</v>
      </c>
      <c r="S603" s="307">
        <f t="shared" ca="1" si="282"/>
        <v>3.0819999999999994</v>
      </c>
      <c r="T603" s="304">
        <f t="shared" ca="1" si="262"/>
        <v>30.234419999999997</v>
      </c>
      <c r="U603" s="311">
        <f t="shared" ca="1" si="263"/>
        <v>0</v>
      </c>
      <c r="V603" s="306">
        <f t="shared" ca="1" si="264"/>
        <v>1.2257890486838046</v>
      </c>
      <c r="W603" s="304">
        <f t="shared" ca="1" si="265"/>
        <v>26.781621325709981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1.0881756923405081</v>
      </c>
      <c r="AH603" s="304">
        <f t="shared" ca="1" si="289"/>
        <v>-8.6896617053283443</v>
      </c>
    </row>
    <row r="604" spans="1:34" x14ac:dyDescent="0.2">
      <c r="A604" s="347">
        <f t="shared" ca="1" si="267"/>
        <v>1E-4</v>
      </c>
      <c r="B604" s="304">
        <f t="shared" ca="1" si="268"/>
        <v>32.122100000000898</v>
      </c>
      <c r="D604" s="306">
        <f t="shared" ca="1" si="269"/>
        <v>-0.70307224722487527</v>
      </c>
      <c r="E604" s="307">
        <f t="shared" ca="1" si="270"/>
        <v>-1.1488001200549061</v>
      </c>
      <c r="F604" s="304">
        <f t="shared" ca="1" si="271"/>
        <v>1.3468675883901886</v>
      </c>
      <c r="G604" s="306">
        <f t="shared" ca="1" si="272"/>
        <v>8.3720354891617568</v>
      </c>
      <c r="H604" s="307">
        <f t="shared" ca="1" si="273"/>
        <v>-103.13671571266782</v>
      </c>
      <c r="I604" s="304">
        <f t="shared" ca="1" si="274"/>
        <v>103.47595424168576</v>
      </c>
      <c r="J604" s="306">
        <f t="shared" ca="1" si="275"/>
        <v>715.24824024370969</v>
      </c>
      <c r="K604" s="307">
        <f t="shared" ca="1" si="276"/>
        <v>-6.4494536173321517</v>
      </c>
      <c r="L604" s="304">
        <f t="shared" ca="1" si="261"/>
        <v>715.27731728588014</v>
      </c>
      <c r="M604" s="306">
        <f t="shared" ca="1" si="277"/>
        <v>-1.4897997647870027</v>
      </c>
      <c r="N604" s="304">
        <f t="shared" ca="1" si="278"/>
        <v>-85.35923884187801</v>
      </c>
      <c r="P604" s="310">
        <f t="shared" ca="1" si="279"/>
        <v>23</v>
      </c>
      <c r="Q604" s="304">
        <f t="shared" ca="1" si="280"/>
        <v>0</v>
      </c>
      <c r="R604" s="306">
        <f t="shared" ca="1" si="281"/>
        <v>0</v>
      </c>
      <c r="S604" s="307">
        <f t="shared" ca="1" si="282"/>
        <v>3.0819999999999994</v>
      </c>
      <c r="T604" s="304">
        <f t="shared" ca="1" si="262"/>
        <v>30.234419999999997</v>
      </c>
      <c r="U604" s="311">
        <f t="shared" ca="1" si="263"/>
        <v>0</v>
      </c>
      <c r="V604" s="306">
        <f t="shared" ca="1" si="264"/>
        <v>1.2257903129224503</v>
      </c>
      <c r="W604" s="304">
        <f t="shared" ca="1" si="265"/>
        <v>26.781705274454243</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1.0881490624016994</v>
      </c>
      <c r="AH604" s="304">
        <f t="shared" ca="1" si="289"/>
        <v>-8.6896889440979841</v>
      </c>
    </row>
    <row r="605" spans="1:34" x14ac:dyDescent="0.2">
      <c r="A605" s="347">
        <f t="shared" ca="1" si="267"/>
        <v>1E-4</v>
      </c>
      <c r="B605" s="304">
        <f t="shared" ca="1" si="268"/>
        <v>32.122200000000902</v>
      </c>
      <c r="D605" s="306">
        <f t="shared" ca="1" si="269"/>
        <v>-0.70306780743169062</v>
      </c>
      <c r="E605" s="307">
        <f t="shared" ca="1" si="270"/>
        <v>-1.1487724316644972</v>
      </c>
      <c r="F605" s="304">
        <f t="shared" ca="1" si="271"/>
        <v>1.3468416542411978</v>
      </c>
      <c r="G605" s="306">
        <f t="shared" ca="1" si="272"/>
        <v>8.3719651823810128</v>
      </c>
      <c r="H605" s="307">
        <f t="shared" ca="1" si="273"/>
        <v>-103.13683058991099</v>
      </c>
      <c r="I605" s="304">
        <f t="shared" ca="1" si="274"/>
        <v>103.47606305395948</v>
      </c>
      <c r="J605" s="306">
        <f t="shared" ca="1" si="275"/>
        <v>715.24824024370969</v>
      </c>
      <c r="K605" s="307">
        <f t="shared" ca="1" si="276"/>
        <v>-6.4597672946472811</v>
      </c>
      <c r="L605" s="304">
        <f t="shared" ca="1" si="261"/>
        <v>715.27741035574752</v>
      </c>
      <c r="M605" s="306">
        <f t="shared" ca="1" si="277"/>
        <v>-1.4898005318318046</v>
      </c>
      <c r="N605" s="304">
        <f t="shared" ca="1" si="278"/>
        <v>-85.359282790307859</v>
      </c>
      <c r="P605" s="310">
        <f t="shared" ca="1" si="279"/>
        <v>23</v>
      </c>
      <c r="Q605" s="304">
        <f t="shared" ca="1" si="280"/>
        <v>0</v>
      </c>
      <c r="R605" s="306">
        <f t="shared" ca="1" si="281"/>
        <v>0</v>
      </c>
      <c r="S605" s="307">
        <f t="shared" ca="1" si="282"/>
        <v>3.0819999999999994</v>
      </c>
      <c r="T605" s="304">
        <f t="shared" ca="1" si="262"/>
        <v>30.234419999999997</v>
      </c>
      <c r="U605" s="311">
        <f t="shared" ca="1" si="263"/>
        <v>0</v>
      </c>
      <c r="V605" s="306">
        <f t="shared" ca="1" si="264"/>
        <v>1.2257915771638082</v>
      </c>
      <c r="W605" s="304">
        <f t="shared" ca="1" si="265"/>
        <v>26.781789222054705</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1.0881224328218568</v>
      </c>
      <c r="AH605" s="304">
        <f t="shared" ca="1" si="289"/>
        <v>-8.689716182496511</v>
      </c>
    </row>
    <row r="606" spans="1:34" x14ac:dyDescent="0.2">
      <c r="A606" s="347">
        <f t="shared" ca="1" si="267"/>
        <v>1E-4</v>
      </c>
      <c r="B606" s="304">
        <f t="shared" ca="1" si="268"/>
        <v>32.122300000000905</v>
      </c>
      <c r="D606" s="306">
        <f t="shared" ca="1" si="269"/>
        <v>-0.70306336763618182</v>
      </c>
      <c r="E606" s="307">
        <f t="shared" ca="1" si="270"/>
        <v>-1.1487447436513722</v>
      </c>
      <c r="F606" s="304">
        <f t="shared" ca="1" si="271"/>
        <v>1.3468157204972719</v>
      </c>
      <c r="G606" s="306">
        <f t="shared" ca="1" si="272"/>
        <v>8.3718948760442498</v>
      </c>
      <c r="H606" s="307">
        <f t="shared" ca="1" si="273"/>
        <v>-103.13694546438535</v>
      </c>
      <c r="I606" s="304">
        <f t="shared" ca="1" si="274"/>
        <v>103.47617186357029</v>
      </c>
      <c r="J606" s="306">
        <f t="shared" ca="1" si="275"/>
        <v>715.24824024370969</v>
      </c>
      <c r="K606" s="307">
        <f t="shared" ca="1" si="276"/>
        <v>-6.4700809834499955</v>
      </c>
      <c r="L606" s="304">
        <f t="shared" ca="1" si="261"/>
        <v>715.27750357442096</v>
      </c>
      <c r="M606" s="306">
        <f t="shared" ca="1" si="277"/>
        <v>-1.4898012988685518</v>
      </c>
      <c r="N606" s="304">
        <f t="shared" ca="1" si="278"/>
        <v>-85.359326738276209</v>
      </c>
      <c r="P606" s="310">
        <f t="shared" ca="1" si="279"/>
        <v>23</v>
      </c>
      <c r="Q606" s="304">
        <f t="shared" ca="1" si="280"/>
        <v>0</v>
      </c>
      <c r="R606" s="306">
        <f t="shared" ca="1" si="281"/>
        <v>0</v>
      </c>
      <c r="S606" s="307">
        <f t="shared" ca="1" si="282"/>
        <v>3.0819999999999994</v>
      </c>
      <c r="T606" s="304">
        <f t="shared" ca="1" si="262"/>
        <v>30.234419999999997</v>
      </c>
      <c r="U606" s="311">
        <f t="shared" ca="1" si="263"/>
        <v>0</v>
      </c>
      <c r="V606" s="306">
        <f t="shared" ca="1" si="264"/>
        <v>1.2257928414078787</v>
      </c>
      <c r="W606" s="304">
        <f t="shared" ca="1" si="265"/>
        <v>26.781873168511417</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1.0880958036009876</v>
      </c>
      <c r="AH606" s="304">
        <f t="shared" ca="1" si="289"/>
        <v>-8.6897434205239161</v>
      </c>
    </row>
    <row r="607" spans="1:34" x14ac:dyDescent="0.2">
      <c r="A607" s="347">
        <f t="shared" ca="1" si="267"/>
        <v>1E-4</v>
      </c>
      <c r="B607" s="304">
        <f t="shared" ca="1" si="268"/>
        <v>32.122400000000908</v>
      </c>
      <c r="D607" s="306">
        <f t="shared" ca="1" si="269"/>
        <v>-0.70305892783834956</v>
      </c>
      <c r="E607" s="307">
        <f t="shared" ca="1" si="270"/>
        <v>-1.1487170560155118</v>
      </c>
      <c r="F607" s="304">
        <f t="shared" ca="1" si="271"/>
        <v>1.3467897871583947</v>
      </c>
      <c r="G607" s="306">
        <f t="shared" ca="1" si="272"/>
        <v>8.3718245701514657</v>
      </c>
      <c r="H607" s="307">
        <f t="shared" ca="1" si="273"/>
        <v>-103.13706033609095</v>
      </c>
      <c r="I607" s="304">
        <f t="shared" ca="1" si="274"/>
        <v>103.47628067051819</v>
      </c>
      <c r="J607" s="306">
        <f t="shared" ca="1" si="275"/>
        <v>715.24824024370969</v>
      </c>
      <c r="K607" s="307">
        <f t="shared" ca="1" si="276"/>
        <v>-6.4803946837400197</v>
      </c>
      <c r="L607" s="304">
        <f t="shared" ca="1" si="261"/>
        <v>715.27759694190092</v>
      </c>
      <c r="M607" s="306">
        <f t="shared" ca="1" si="277"/>
        <v>-1.4898020658972444</v>
      </c>
      <c r="N607" s="304">
        <f t="shared" ca="1" si="278"/>
        <v>-85.359370685783063</v>
      </c>
      <c r="P607" s="310">
        <f t="shared" ca="1" si="279"/>
        <v>23</v>
      </c>
      <c r="Q607" s="304">
        <f t="shared" ca="1" si="280"/>
        <v>0</v>
      </c>
      <c r="R607" s="306">
        <f t="shared" ca="1" si="281"/>
        <v>0</v>
      </c>
      <c r="S607" s="307">
        <f t="shared" ca="1" si="282"/>
        <v>3.0819999999999994</v>
      </c>
      <c r="T607" s="304">
        <f t="shared" ca="1" si="262"/>
        <v>30.234419999999997</v>
      </c>
      <c r="U607" s="311">
        <f t="shared" ca="1" si="263"/>
        <v>0</v>
      </c>
      <c r="V607" s="306">
        <f t="shared" ca="1" si="264"/>
        <v>1.2257941056546613</v>
      </c>
      <c r="W607" s="304">
        <f t="shared" ca="1" si="265"/>
        <v>26.781957113824369</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1.0880691747390809</v>
      </c>
      <c r="AH607" s="304">
        <f t="shared" ca="1" si="289"/>
        <v>-8.6897706581802154</v>
      </c>
    </row>
    <row r="608" spans="1:34" x14ac:dyDescent="0.2">
      <c r="A608" s="347">
        <f t="shared" ca="1" si="267"/>
        <v>1E-4</v>
      </c>
      <c r="B608" s="304">
        <f t="shared" ca="1" si="268"/>
        <v>32.122500000000912</v>
      </c>
      <c r="D608" s="306">
        <f t="shared" ca="1" si="269"/>
        <v>-0.70305448803819515</v>
      </c>
      <c r="E608" s="307">
        <f t="shared" ca="1" si="270"/>
        <v>-1.1486893687569264</v>
      </c>
      <c r="F608" s="304">
        <f t="shared" ca="1" si="271"/>
        <v>1.3467638542245759</v>
      </c>
      <c r="G608" s="306">
        <f t="shared" ca="1" si="272"/>
        <v>8.3717542647026626</v>
      </c>
      <c r="H608" s="307">
        <f t="shared" ca="1" si="273"/>
        <v>-103.13717520502783</v>
      </c>
      <c r="I608" s="304">
        <f t="shared" ca="1" si="274"/>
        <v>103.47638947480326</v>
      </c>
      <c r="J608" s="306">
        <f t="shared" ca="1" si="275"/>
        <v>715.24824024370969</v>
      </c>
      <c r="K608" s="307">
        <f t="shared" ca="1" si="276"/>
        <v>-6.4907083955170757</v>
      </c>
      <c r="L608" s="304">
        <f t="shared" ca="1" si="261"/>
        <v>715.27769045818786</v>
      </c>
      <c r="M608" s="306">
        <f t="shared" ca="1" si="277"/>
        <v>-1.4898028329178825</v>
      </c>
      <c r="N608" s="304">
        <f t="shared" ca="1" si="278"/>
        <v>-85.359414632828418</v>
      </c>
      <c r="P608" s="310">
        <f t="shared" ca="1" si="279"/>
        <v>23</v>
      </c>
      <c r="Q608" s="304">
        <f t="shared" ca="1" si="280"/>
        <v>0</v>
      </c>
      <c r="R608" s="306">
        <f t="shared" ca="1" si="281"/>
        <v>0</v>
      </c>
      <c r="S608" s="307">
        <f t="shared" ca="1" si="282"/>
        <v>3.0819999999999994</v>
      </c>
      <c r="T608" s="304">
        <f t="shared" ca="1" si="262"/>
        <v>30.234419999999997</v>
      </c>
      <c r="U608" s="311">
        <f t="shared" ca="1" si="263"/>
        <v>0</v>
      </c>
      <c r="V608" s="306">
        <f t="shared" ca="1" si="264"/>
        <v>1.2257953699041568</v>
      </c>
      <c r="W608" s="304">
        <f t="shared" ca="1" si="265"/>
        <v>26.782041057993585</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1.0880425462361387</v>
      </c>
      <c r="AH608" s="304">
        <f t="shared" ca="1" si="289"/>
        <v>-8.6897978954654036</v>
      </c>
    </row>
    <row r="609" spans="1:34" x14ac:dyDescent="0.2">
      <c r="A609" s="347">
        <f t="shared" ca="1" si="267"/>
        <v>1E-4</v>
      </c>
      <c r="B609" s="304">
        <f t="shared" ca="1" si="268"/>
        <v>32.122600000000915</v>
      </c>
      <c r="D609" s="306">
        <f t="shared" ca="1" si="269"/>
        <v>-0.70305004823571893</v>
      </c>
      <c r="E609" s="307">
        <f t="shared" ca="1" si="270"/>
        <v>-1.1486616818756001</v>
      </c>
      <c r="F609" s="304">
        <f t="shared" ca="1" si="271"/>
        <v>1.3467379216958024</v>
      </c>
      <c r="G609" s="306">
        <f t="shared" ca="1" si="272"/>
        <v>8.3716839596978385</v>
      </c>
      <c r="H609" s="307">
        <f t="shared" ca="1" si="273"/>
        <v>-103.13729007119602</v>
      </c>
      <c r="I609" s="304">
        <f t="shared" ca="1" si="274"/>
        <v>103.4764982764255</v>
      </c>
      <c r="J609" s="306">
        <f t="shared" ca="1" si="275"/>
        <v>715.24824024370969</v>
      </c>
      <c r="K609" s="307">
        <f t="shared" ca="1" si="276"/>
        <v>-6.5010221187808872</v>
      </c>
      <c r="L609" s="304">
        <f t="shared" ca="1" si="261"/>
        <v>715.277784123282</v>
      </c>
      <c r="M609" s="306">
        <f t="shared" ca="1" si="277"/>
        <v>-1.4898035999304664</v>
      </c>
      <c r="N609" s="304">
        <f t="shared" ca="1" si="278"/>
        <v>-85.359458579412305</v>
      </c>
      <c r="P609" s="310">
        <f t="shared" ca="1" si="279"/>
        <v>23</v>
      </c>
      <c r="Q609" s="304">
        <f t="shared" ca="1" si="280"/>
        <v>0</v>
      </c>
      <c r="R609" s="306">
        <f t="shared" ca="1" si="281"/>
        <v>0</v>
      </c>
      <c r="S609" s="307">
        <f t="shared" ca="1" si="282"/>
        <v>3.0819999999999994</v>
      </c>
      <c r="T609" s="304">
        <f t="shared" ca="1" si="262"/>
        <v>30.234419999999997</v>
      </c>
      <c r="U609" s="311">
        <f t="shared" ca="1" si="263"/>
        <v>0</v>
      </c>
      <c r="V609" s="306">
        <f t="shared" ca="1" si="264"/>
        <v>1.2257966341563642</v>
      </c>
      <c r="W609" s="304">
        <f t="shared" ca="1" si="265"/>
        <v>26.78212500101905</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1.088015918092152</v>
      </c>
      <c r="AH609" s="304">
        <f t="shared" ca="1" si="289"/>
        <v>-8.6898251323794913</v>
      </c>
    </row>
    <row r="610" spans="1:34" x14ac:dyDescent="0.2">
      <c r="A610" s="347">
        <f t="shared" ca="1" si="267"/>
        <v>1E-4</v>
      </c>
      <c r="B610" s="304">
        <f t="shared" ca="1" si="268"/>
        <v>32.122700000000918</v>
      </c>
      <c r="D610" s="306">
        <f t="shared" ca="1" si="269"/>
        <v>-0.70304560843091979</v>
      </c>
      <c r="E610" s="307">
        <f t="shared" ca="1" si="270"/>
        <v>-1.1486339953715454</v>
      </c>
      <c r="F610" s="304">
        <f t="shared" ca="1" si="271"/>
        <v>1.3467119895720843</v>
      </c>
      <c r="G610" s="306">
        <f t="shared" ca="1" si="272"/>
        <v>8.3716136551369953</v>
      </c>
      <c r="H610" s="307">
        <f t="shared" ca="1" si="273"/>
        <v>-103.13740493459555</v>
      </c>
      <c r="I610" s="304">
        <f t="shared" ca="1" si="274"/>
        <v>103.47660707538498</v>
      </c>
      <c r="J610" s="306">
        <f t="shared" ca="1" si="275"/>
        <v>715.24824024370969</v>
      </c>
      <c r="K610" s="307">
        <f t="shared" ca="1" si="276"/>
        <v>-6.5113358535311772</v>
      </c>
      <c r="L610" s="304">
        <f t="shared" ca="1" si="261"/>
        <v>715.27787793718392</v>
      </c>
      <c r="M610" s="306">
        <f t="shared" ca="1" si="277"/>
        <v>-1.4898043669349961</v>
      </c>
      <c r="N610" s="304">
        <f t="shared" ca="1" si="278"/>
        <v>-85.359502525534722</v>
      </c>
      <c r="P610" s="310">
        <f t="shared" ca="1" si="279"/>
        <v>23</v>
      </c>
      <c r="Q610" s="304">
        <f t="shared" ca="1" si="280"/>
        <v>0</v>
      </c>
      <c r="R610" s="306">
        <f t="shared" ca="1" si="281"/>
        <v>0</v>
      </c>
      <c r="S610" s="307">
        <f t="shared" ca="1" si="282"/>
        <v>3.0819999999999994</v>
      </c>
      <c r="T610" s="304">
        <f t="shared" ca="1" si="262"/>
        <v>30.234419999999997</v>
      </c>
      <c r="U610" s="311">
        <f t="shared" ca="1" si="263"/>
        <v>0</v>
      </c>
      <c r="V610" s="306">
        <f t="shared" ca="1" si="264"/>
        <v>1.2257978984112843</v>
      </c>
      <c r="W610" s="304">
        <f t="shared" ca="1" si="265"/>
        <v>26.782208942900798</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1.0879892903071262</v>
      </c>
      <c r="AH610" s="304">
        <f t="shared" ca="1" si="289"/>
        <v>-8.6898523689224714</v>
      </c>
    </row>
    <row r="611" spans="1:34" x14ac:dyDescent="0.2">
      <c r="A611" s="347">
        <f t="shared" ca="1" si="267"/>
        <v>1E-4</v>
      </c>
      <c r="B611" s="304">
        <f t="shared" ca="1" si="268"/>
        <v>32.122800000000922</v>
      </c>
      <c r="D611" s="306">
        <f t="shared" ca="1" si="269"/>
        <v>-0.70304116862380039</v>
      </c>
      <c r="E611" s="307">
        <f t="shared" ca="1" si="270"/>
        <v>-1.148606309244748</v>
      </c>
      <c r="F611" s="304">
        <f t="shared" ca="1" si="271"/>
        <v>1.346686057853411</v>
      </c>
      <c r="G611" s="306">
        <f t="shared" ca="1" si="272"/>
        <v>8.3715433510201329</v>
      </c>
      <c r="H611" s="307">
        <f t="shared" ca="1" si="273"/>
        <v>-103.13751979522648</v>
      </c>
      <c r="I611" s="304">
        <f t="shared" ca="1" si="274"/>
        <v>103.47671587168171</v>
      </c>
      <c r="J611" s="306">
        <f t="shared" ca="1" si="275"/>
        <v>715.24824024370969</v>
      </c>
      <c r="K611" s="307">
        <f t="shared" ca="1" si="276"/>
        <v>-6.5216495997676684</v>
      </c>
      <c r="L611" s="304">
        <f t="shared" ca="1" si="261"/>
        <v>715.27797189989406</v>
      </c>
      <c r="M611" s="306">
        <f t="shared" ca="1" si="277"/>
        <v>-1.4898051339314717</v>
      </c>
      <c r="N611" s="304">
        <f t="shared" ca="1" si="278"/>
        <v>-85.359546471195685</v>
      </c>
      <c r="P611" s="310">
        <f t="shared" ca="1" si="279"/>
        <v>23</v>
      </c>
      <c r="Q611" s="304">
        <f t="shared" ca="1" si="280"/>
        <v>0</v>
      </c>
      <c r="R611" s="306">
        <f t="shared" ca="1" si="281"/>
        <v>0</v>
      </c>
      <c r="S611" s="307">
        <f t="shared" ca="1" si="282"/>
        <v>3.0819999999999994</v>
      </c>
      <c r="T611" s="304">
        <f t="shared" ca="1" si="262"/>
        <v>30.234419999999997</v>
      </c>
      <c r="U611" s="311">
        <f t="shared" ca="1" si="263"/>
        <v>0</v>
      </c>
      <c r="V611" s="306">
        <f t="shared" ca="1" si="264"/>
        <v>1.2257991626689164</v>
      </c>
      <c r="W611" s="304">
        <f t="shared" ca="1" si="265"/>
        <v>26.782292883638831</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1.0879626628810541</v>
      </c>
      <c r="AH611" s="304">
        <f t="shared" ca="1" si="289"/>
        <v>-8.6898796050943545</v>
      </c>
    </row>
    <row r="612" spans="1:34" x14ac:dyDescent="0.2">
      <c r="A612" s="347">
        <f t="shared" ca="1" si="267"/>
        <v>1E-4</v>
      </c>
      <c r="B612" s="304">
        <f t="shared" ca="1" si="268"/>
        <v>32.122900000000925</v>
      </c>
      <c r="D612" s="306">
        <f t="shared" ca="1" si="269"/>
        <v>-0.70303672881436041</v>
      </c>
      <c r="E612" s="307">
        <f t="shared" ca="1" si="270"/>
        <v>-1.1485786234952045</v>
      </c>
      <c r="F612" s="304">
        <f t="shared" ca="1" si="271"/>
        <v>1.3466601265397795</v>
      </c>
      <c r="G612" s="306">
        <f t="shared" ca="1" si="272"/>
        <v>8.3714730473472514</v>
      </c>
      <c r="H612" s="307">
        <f t="shared" ca="1" si="273"/>
        <v>-103.13763465308882</v>
      </c>
      <c r="I612" s="304">
        <f t="shared" ca="1" si="274"/>
        <v>103.47682466531572</v>
      </c>
      <c r="J612" s="306">
        <f t="shared" ca="1" si="275"/>
        <v>715.24824024370969</v>
      </c>
      <c r="K612" s="307">
        <f t="shared" ca="1" si="276"/>
        <v>-6.5319633574900839</v>
      </c>
      <c r="L612" s="304">
        <f t="shared" ca="1" si="261"/>
        <v>715.27806601141288</v>
      </c>
      <c r="M612" s="306">
        <f t="shared" ca="1" si="277"/>
        <v>-1.4898059009198934</v>
      </c>
      <c r="N612" s="304">
        <f t="shared" ca="1" si="278"/>
        <v>-85.359590416395179</v>
      </c>
      <c r="P612" s="310">
        <f t="shared" ca="1" si="279"/>
        <v>23</v>
      </c>
      <c r="Q612" s="304">
        <f t="shared" ca="1" si="280"/>
        <v>0</v>
      </c>
      <c r="R612" s="306">
        <f t="shared" ca="1" si="281"/>
        <v>0</v>
      </c>
      <c r="S612" s="307">
        <f t="shared" ca="1" si="282"/>
        <v>3.0819999999999994</v>
      </c>
      <c r="T612" s="304">
        <f t="shared" ca="1" si="262"/>
        <v>30.234419999999997</v>
      </c>
      <c r="U612" s="311">
        <f t="shared" ca="1" si="263"/>
        <v>0</v>
      </c>
      <c r="V612" s="306">
        <f t="shared" ca="1" si="264"/>
        <v>1.2258004269292613</v>
      </c>
      <c r="W612" s="304">
        <f t="shared" ca="1" si="265"/>
        <v>26.782376823233164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1.0879360358139305</v>
      </c>
      <c r="AH612" s="304">
        <f t="shared" ca="1" si="289"/>
        <v>-8.6899068408951443</v>
      </c>
    </row>
    <row r="613" spans="1:34" x14ac:dyDescent="0.2">
      <c r="A613" s="347">
        <f t="shared" ca="1" si="267"/>
        <v>1E-4</v>
      </c>
      <c r="B613" s="304">
        <f t="shared" ca="1" si="268"/>
        <v>32.123000000000928</v>
      </c>
      <c r="D613" s="306">
        <f t="shared" ca="1" si="269"/>
        <v>-0.70303228900260173</v>
      </c>
      <c r="E613" s="307">
        <f t="shared" ca="1" si="270"/>
        <v>-1.1485509381229129</v>
      </c>
      <c r="F613" s="304">
        <f t="shared" ca="1" si="271"/>
        <v>1.3466341956311896</v>
      </c>
      <c r="G613" s="306">
        <f t="shared" ca="1" si="272"/>
        <v>8.3714027441183507</v>
      </c>
      <c r="H613" s="307">
        <f t="shared" ca="1" si="273"/>
        <v>-103.13774950818264</v>
      </c>
      <c r="I613" s="304">
        <f t="shared" ca="1" si="274"/>
        <v>103.47693345628706</v>
      </c>
      <c r="J613" s="306">
        <f t="shared" ca="1" si="275"/>
        <v>715.24824024370969</v>
      </c>
      <c r="K613" s="307">
        <f t="shared" ca="1" si="276"/>
        <v>-6.5422771266981474</v>
      </c>
      <c r="L613" s="304">
        <f t="shared" ca="1" si="261"/>
        <v>715.27816027174072</v>
      </c>
      <c r="M613" s="306">
        <f t="shared" ca="1" si="277"/>
        <v>-1.4898066679002611</v>
      </c>
      <c r="N613" s="304">
        <f t="shared" ca="1" si="278"/>
        <v>-85.359634361133217</v>
      </c>
      <c r="P613" s="310">
        <f t="shared" ca="1" si="279"/>
        <v>23</v>
      </c>
      <c r="Q613" s="304">
        <f t="shared" ca="1" si="280"/>
        <v>0</v>
      </c>
      <c r="R613" s="306">
        <f t="shared" ca="1" si="281"/>
        <v>0</v>
      </c>
      <c r="S613" s="307">
        <f t="shared" ca="1" si="282"/>
        <v>3.0819999999999994</v>
      </c>
      <c r="T613" s="304">
        <f t="shared" ca="1" si="262"/>
        <v>30.234419999999997</v>
      </c>
      <c r="U613" s="311">
        <f t="shared" ca="1" si="263"/>
        <v>0</v>
      </c>
      <c r="V613" s="306">
        <f t="shared" ca="1" si="264"/>
        <v>1.225801691192318</v>
      </c>
      <c r="W613" s="304">
        <f t="shared" ca="1" si="265"/>
        <v>26.78246076168379</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1.0879094091057535</v>
      </c>
      <c r="AH613" s="304">
        <f t="shared" ca="1" si="289"/>
        <v>-8.6899340763248443</v>
      </c>
    </row>
    <row r="614" spans="1:34" x14ac:dyDescent="0.2">
      <c r="A614" s="347">
        <f t="shared" ca="1" si="267"/>
        <v>1E-4</v>
      </c>
      <c r="B614" s="304">
        <f t="shared" ca="1" si="268"/>
        <v>32.123100000000932</v>
      </c>
      <c r="D614" s="306">
        <f t="shared" ca="1" si="269"/>
        <v>-0.70302784918852557</v>
      </c>
      <c r="E614" s="307">
        <f t="shared" ca="1" si="270"/>
        <v>-1.1485232531278751</v>
      </c>
      <c r="F614" s="304">
        <f t="shared" ca="1" si="271"/>
        <v>1.3466082651276432</v>
      </c>
      <c r="G614" s="306">
        <f t="shared" ca="1" si="272"/>
        <v>8.3713324413334327</v>
      </c>
      <c r="H614" s="307">
        <f t="shared" ca="1" si="273"/>
        <v>-103.13786436050795</v>
      </c>
      <c r="I614" s="304">
        <f t="shared" ca="1" si="274"/>
        <v>103.47704224459576</v>
      </c>
      <c r="J614" s="306">
        <f t="shared" ca="1" si="275"/>
        <v>715.24824024370969</v>
      </c>
      <c r="K614" s="307">
        <f t="shared" ca="1" si="276"/>
        <v>-6.5525909073915818</v>
      </c>
      <c r="L614" s="304">
        <f t="shared" ca="1" si="261"/>
        <v>715.27825468087804</v>
      </c>
      <c r="M614" s="306">
        <f t="shared" ca="1" si="277"/>
        <v>-1.4898074348725749</v>
      </c>
      <c r="N614" s="304">
        <f t="shared" ca="1" si="278"/>
        <v>-85.359678305409801</v>
      </c>
      <c r="P614" s="310">
        <f t="shared" ca="1" si="279"/>
        <v>23</v>
      </c>
      <c r="Q614" s="304">
        <f t="shared" ca="1" si="280"/>
        <v>0</v>
      </c>
      <c r="R614" s="306">
        <f t="shared" ca="1" si="281"/>
        <v>0</v>
      </c>
      <c r="S614" s="307">
        <f t="shared" ca="1" si="282"/>
        <v>3.0819999999999994</v>
      </c>
      <c r="T614" s="304">
        <f t="shared" ca="1" si="262"/>
        <v>30.234419999999997</v>
      </c>
      <c r="U614" s="311">
        <f t="shared" ca="1" si="263"/>
        <v>0</v>
      </c>
      <c r="V614" s="306">
        <f t="shared" ca="1" si="264"/>
        <v>1.2258029554580872</v>
      </c>
      <c r="W614" s="304">
        <f t="shared" ca="1" si="265"/>
        <v>26.78254469899073</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1.0878827827565249</v>
      </c>
      <c r="AH614" s="304">
        <f t="shared" ca="1" si="289"/>
        <v>-8.6899613113834508</v>
      </c>
    </row>
    <row r="615" spans="1:34" x14ac:dyDescent="0.2">
      <c r="A615" s="347">
        <f t="shared" ca="1" si="267"/>
        <v>1E-4</v>
      </c>
      <c r="B615" s="304">
        <f t="shared" ca="1" si="268"/>
        <v>32.123200000000935</v>
      </c>
      <c r="D615" s="306">
        <f t="shared" ca="1" si="269"/>
        <v>-0.70302340937213215</v>
      </c>
      <c r="E615" s="307">
        <f t="shared" ca="1" si="270"/>
        <v>-1.1484955685100839</v>
      </c>
      <c r="F615" s="304">
        <f t="shared" ca="1" si="271"/>
        <v>1.346582335029135</v>
      </c>
      <c r="G615" s="306">
        <f t="shared" ca="1" si="272"/>
        <v>8.3712621389924955</v>
      </c>
      <c r="H615" s="307">
        <f t="shared" ca="1" si="273"/>
        <v>-103.1379792100648</v>
      </c>
      <c r="I615" s="304">
        <f t="shared" ca="1" si="274"/>
        <v>103.47715103024188</v>
      </c>
      <c r="J615" s="306">
        <f t="shared" ca="1" si="275"/>
        <v>715.24824024370969</v>
      </c>
      <c r="K615" s="307">
        <f t="shared" ca="1" si="276"/>
        <v>-6.5629046995701108</v>
      </c>
      <c r="L615" s="304">
        <f t="shared" ca="1" si="261"/>
        <v>715.2783492388254</v>
      </c>
      <c r="M615" s="306">
        <f t="shared" ca="1" si="277"/>
        <v>-1.4898082018368353</v>
      </c>
      <c r="N615" s="304">
        <f t="shared" ca="1" si="278"/>
        <v>-85.359722249224959</v>
      </c>
      <c r="P615" s="310">
        <f t="shared" ca="1" si="279"/>
        <v>23</v>
      </c>
      <c r="Q615" s="304">
        <f t="shared" ca="1" si="280"/>
        <v>0</v>
      </c>
      <c r="R615" s="306">
        <f t="shared" ca="1" si="281"/>
        <v>0</v>
      </c>
      <c r="S615" s="307">
        <f t="shared" ca="1" si="282"/>
        <v>3.0819999999999994</v>
      </c>
      <c r="T615" s="304">
        <f t="shared" ca="1" si="262"/>
        <v>30.234419999999997</v>
      </c>
      <c r="U615" s="311">
        <f t="shared" ca="1" si="263"/>
        <v>0</v>
      </c>
      <c r="V615" s="306">
        <f t="shared" ca="1" si="264"/>
        <v>1.2258042197265686</v>
      </c>
      <c r="W615" s="304">
        <f t="shared" ca="1" si="265"/>
        <v>26.782628635154012</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1.0878561567662395</v>
      </c>
      <c r="AH615" s="304">
        <f t="shared" ca="1" si="289"/>
        <v>-8.6899885460709712</v>
      </c>
    </row>
    <row r="616" spans="1:34" x14ac:dyDescent="0.2">
      <c r="A616" s="347">
        <f t="shared" ca="1" si="267"/>
        <v>1E-4</v>
      </c>
      <c r="B616" s="304">
        <f t="shared" ca="1" si="268"/>
        <v>32.123300000000938</v>
      </c>
      <c r="D616" s="306">
        <f t="shared" ca="1" si="269"/>
        <v>-0.7030189695534218</v>
      </c>
      <c r="E616" s="307">
        <f t="shared" ca="1" si="270"/>
        <v>-1.1484678842695306</v>
      </c>
      <c r="F616" s="304">
        <f t="shared" ca="1" si="271"/>
        <v>1.3465564053356571</v>
      </c>
      <c r="G616" s="306">
        <f t="shared" ca="1" si="272"/>
        <v>8.3711918370955409</v>
      </c>
      <c r="H616" s="307">
        <f t="shared" ca="1" si="273"/>
        <v>-103.13809405685322</v>
      </c>
      <c r="I616" s="304">
        <f t="shared" ca="1" si="274"/>
        <v>103.47725981322542</v>
      </c>
      <c r="J616" s="306">
        <f t="shared" ca="1" si="275"/>
        <v>715.24824024370969</v>
      </c>
      <c r="K616" s="307">
        <f t="shared" ca="1" si="276"/>
        <v>-6.5732185032334565</v>
      </c>
      <c r="L616" s="304">
        <f t="shared" ca="1" si="261"/>
        <v>715.27844394558315</v>
      </c>
      <c r="M616" s="306">
        <f t="shared" ca="1" si="277"/>
        <v>-1.489808968793042</v>
      </c>
      <c r="N616" s="304">
        <f t="shared" ca="1" si="278"/>
        <v>-85.359766192578675</v>
      </c>
      <c r="P616" s="310">
        <f t="shared" ca="1" si="279"/>
        <v>23</v>
      </c>
      <c r="Q616" s="304">
        <f t="shared" ca="1" si="280"/>
        <v>0</v>
      </c>
      <c r="R616" s="306">
        <f t="shared" ca="1" si="281"/>
        <v>0</v>
      </c>
      <c r="S616" s="307">
        <f t="shared" ca="1" si="282"/>
        <v>3.0819999999999994</v>
      </c>
      <c r="T616" s="304">
        <f t="shared" ca="1" si="262"/>
        <v>30.234419999999997</v>
      </c>
      <c r="U616" s="311">
        <f t="shared" ca="1" si="263"/>
        <v>0</v>
      </c>
      <c r="V616" s="306">
        <f t="shared" ca="1" si="264"/>
        <v>1.2258054839977619</v>
      </c>
      <c r="W616" s="304">
        <f t="shared" ca="1" si="265"/>
        <v>26.782712570173604</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1.0878295311348865</v>
      </c>
      <c r="AH616" s="304">
        <f t="shared" ca="1" si="289"/>
        <v>-8.6900157803874158</v>
      </c>
    </row>
    <row r="617" spans="1:34" x14ac:dyDescent="0.2">
      <c r="A617" s="347">
        <f t="shared" ca="1" si="267"/>
        <v>1E-4</v>
      </c>
      <c r="B617" s="304">
        <f t="shared" ca="1" si="268"/>
        <v>32.123400000000942</v>
      </c>
      <c r="D617" s="306">
        <f t="shared" ca="1" si="269"/>
        <v>-0.70301452973239542</v>
      </c>
      <c r="E617" s="307">
        <f t="shared" ca="1" si="270"/>
        <v>-1.148440200406224</v>
      </c>
      <c r="F617" s="304">
        <f t="shared" ca="1" si="271"/>
        <v>1.3465304760472185</v>
      </c>
      <c r="G617" s="306">
        <f t="shared" ca="1" si="272"/>
        <v>8.3711215356425672</v>
      </c>
      <c r="H617" s="307">
        <f t="shared" ca="1" si="273"/>
        <v>-103.13820890087327</v>
      </c>
      <c r="I617" s="304">
        <f t="shared" ca="1" si="274"/>
        <v>103.47736859354644</v>
      </c>
      <c r="J617" s="306">
        <f t="shared" ca="1" si="275"/>
        <v>715.24824024370969</v>
      </c>
      <c r="K617" s="307">
        <f t="shared" ca="1" si="276"/>
        <v>-6.5835323183813426</v>
      </c>
      <c r="L617" s="304">
        <f t="shared" ca="1" si="261"/>
        <v>715.27853880115163</v>
      </c>
      <c r="M617" s="306">
        <f t="shared" ca="1" si="277"/>
        <v>-1.4898097357411952</v>
      </c>
      <c r="N617" s="304">
        <f t="shared" ca="1" si="278"/>
        <v>-85.359810135470966</v>
      </c>
      <c r="P617" s="310">
        <f t="shared" ca="1" si="279"/>
        <v>23</v>
      </c>
      <c r="Q617" s="304">
        <f t="shared" ca="1" si="280"/>
        <v>0</v>
      </c>
      <c r="R617" s="306">
        <f t="shared" ca="1" si="281"/>
        <v>0</v>
      </c>
      <c r="S617" s="307">
        <f t="shared" ca="1" si="282"/>
        <v>3.0819999999999994</v>
      </c>
      <c r="T617" s="304">
        <f t="shared" ca="1" si="262"/>
        <v>30.234419999999997</v>
      </c>
      <c r="U617" s="311">
        <f t="shared" ca="1" si="263"/>
        <v>0</v>
      </c>
      <c r="V617" s="306">
        <f t="shared" ca="1" si="264"/>
        <v>1.2258067482716679</v>
      </c>
      <c r="W617" s="304">
        <f t="shared" ca="1" si="265"/>
        <v>26.782796504049568</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1.0878029058624765</v>
      </c>
      <c r="AH617" s="304">
        <f t="shared" ca="1" si="289"/>
        <v>-8.6900430143327743</v>
      </c>
    </row>
    <row r="618" spans="1:34" x14ac:dyDescent="0.2">
      <c r="A618" s="347">
        <f t="shared" ca="1" si="267"/>
        <v>1E-4</v>
      </c>
      <c r="B618" s="304">
        <f t="shared" ca="1" si="268"/>
        <v>32.123500000000945</v>
      </c>
      <c r="D618" s="306">
        <f t="shared" ca="1" si="269"/>
        <v>-0.70301008990905556</v>
      </c>
      <c r="E618" s="307">
        <f t="shared" ca="1" si="270"/>
        <v>-1.1484125169201462</v>
      </c>
      <c r="F618" s="304">
        <f t="shared" ca="1" si="271"/>
        <v>1.3465045471638051</v>
      </c>
      <c r="G618" s="306">
        <f t="shared" ca="1" si="272"/>
        <v>8.3710512346335761</v>
      </c>
      <c r="H618" s="307">
        <f t="shared" ca="1" si="273"/>
        <v>-103.13832374212495</v>
      </c>
      <c r="I618" s="304">
        <f t="shared" ca="1" si="274"/>
        <v>103.47747737120497</v>
      </c>
      <c r="J618" s="306">
        <f t="shared" ca="1" si="275"/>
        <v>715.24824024370969</v>
      </c>
      <c r="K618" s="307">
        <f t="shared" ca="1" si="276"/>
        <v>-6.5938461450134929</v>
      </c>
      <c r="L618" s="304">
        <f t="shared" ca="1" si="261"/>
        <v>715.2786338055314</v>
      </c>
      <c r="M618" s="306">
        <f t="shared" ca="1" si="277"/>
        <v>-1.4898105026812953</v>
      </c>
      <c r="N618" s="304">
        <f t="shared" ca="1" si="278"/>
        <v>-85.359854077901844</v>
      </c>
      <c r="P618" s="310">
        <f t="shared" ca="1" si="279"/>
        <v>23</v>
      </c>
      <c r="Q618" s="304">
        <f t="shared" ca="1" si="280"/>
        <v>0</v>
      </c>
      <c r="R618" s="306">
        <f t="shared" ca="1" si="281"/>
        <v>0</v>
      </c>
      <c r="S618" s="307">
        <f t="shared" ca="1" si="282"/>
        <v>3.0819999999999994</v>
      </c>
      <c r="T618" s="304">
        <f t="shared" ca="1" si="262"/>
        <v>30.234419999999997</v>
      </c>
      <c r="U618" s="311">
        <f t="shared" ca="1" si="263"/>
        <v>0</v>
      </c>
      <c r="V618" s="306">
        <f t="shared" ca="1" si="264"/>
        <v>1.2258080125482855</v>
      </c>
      <c r="W618" s="304">
        <f t="shared" ca="1" si="265"/>
        <v>26.782880436781873</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1.0877762809489919</v>
      </c>
      <c r="AH618" s="304">
        <f t="shared" ca="1" si="289"/>
        <v>-8.6900702479070642</v>
      </c>
    </row>
    <row r="619" spans="1:34" x14ac:dyDescent="0.2">
      <c r="A619" s="347">
        <f t="shared" ca="1" si="267"/>
        <v>1E-4</v>
      </c>
      <c r="B619" s="304">
        <f t="shared" ca="1" si="268"/>
        <v>32.123600000000948</v>
      </c>
      <c r="D619" s="306">
        <f t="shared" ca="1" si="269"/>
        <v>-0.70300565008339977</v>
      </c>
      <c r="E619" s="307">
        <f t="shared" ca="1" si="270"/>
        <v>-1.1483848338113045</v>
      </c>
      <c r="F619" s="304">
        <f t="shared" ca="1" si="271"/>
        <v>1.3464786186854216</v>
      </c>
      <c r="G619" s="306">
        <f t="shared" ca="1" si="272"/>
        <v>8.3709809340685677</v>
      </c>
      <c r="H619" s="307">
        <f t="shared" ca="1" si="273"/>
        <v>-103.13843858060834</v>
      </c>
      <c r="I619" s="304">
        <f t="shared" ca="1" si="274"/>
        <v>103.47758614620105</v>
      </c>
      <c r="J619" s="306">
        <f t="shared" ca="1" si="275"/>
        <v>715.24824024370969</v>
      </c>
      <c r="K619" s="307">
        <f t="shared" ca="1" si="276"/>
        <v>-6.6041599831296294</v>
      </c>
      <c r="L619" s="304">
        <f t="shared" ca="1" si="261"/>
        <v>715.27872895872292</v>
      </c>
      <c r="M619" s="306">
        <f t="shared" ca="1" si="277"/>
        <v>-1.4898112696133421</v>
      </c>
      <c r="N619" s="304">
        <f t="shared" ca="1" si="278"/>
        <v>-85.359898019871295</v>
      </c>
      <c r="P619" s="310">
        <f t="shared" ca="1" si="279"/>
        <v>23</v>
      </c>
      <c r="Q619" s="304">
        <f t="shared" ca="1" si="280"/>
        <v>0</v>
      </c>
      <c r="R619" s="306">
        <f t="shared" ca="1" si="281"/>
        <v>0</v>
      </c>
      <c r="S619" s="307">
        <f t="shared" ca="1" si="282"/>
        <v>3.0819999999999994</v>
      </c>
      <c r="T619" s="304">
        <f t="shared" ca="1" si="262"/>
        <v>30.234419999999997</v>
      </c>
      <c r="U619" s="311">
        <f t="shared" ca="1" si="263"/>
        <v>0</v>
      </c>
      <c r="V619" s="306">
        <f t="shared" ca="1" si="264"/>
        <v>1.2258092768276154</v>
      </c>
      <c r="W619" s="304">
        <f t="shared" ca="1" si="265"/>
        <v>26.782964368370543</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1.0877496563944415</v>
      </c>
      <c r="AH619" s="304">
        <f t="shared" ca="1" si="289"/>
        <v>-8.6900974811102785</v>
      </c>
    </row>
    <row r="620" spans="1:34" x14ac:dyDescent="0.2">
      <c r="A620" s="347">
        <f t="shared" ca="1" si="267"/>
        <v>1E-4</v>
      </c>
      <c r="B620" s="304">
        <f t="shared" ca="1" si="268"/>
        <v>32.123700000000952</v>
      </c>
      <c r="D620" s="306">
        <f t="shared" ca="1" si="269"/>
        <v>-0.70300121025543172</v>
      </c>
      <c r="E620" s="307">
        <f t="shared" ca="1" si="270"/>
        <v>-1.1483571510796953</v>
      </c>
      <c r="F620" s="304">
        <f t="shared" ca="1" si="271"/>
        <v>1.3464526906120675</v>
      </c>
      <c r="G620" s="306">
        <f t="shared" ca="1" si="272"/>
        <v>8.3709106339475419</v>
      </c>
      <c r="H620" s="307">
        <f t="shared" ca="1" si="273"/>
        <v>-103.13855341632345</v>
      </c>
      <c r="I620" s="304">
        <f t="shared" ca="1" si="274"/>
        <v>103.47769491853468</v>
      </c>
      <c r="J620" s="306">
        <f t="shared" ca="1" si="275"/>
        <v>715.24824024370969</v>
      </c>
      <c r="K620" s="307">
        <f t="shared" ca="1" si="276"/>
        <v>-6.6144738327294759</v>
      </c>
      <c r="L620" s="304">
        <f t="shared" ca="1" si="261"/>
        <v>715.27882426072654</v>
      </c>
      <c r="M620" s="306">
        <f t="shared" ca="1" si="277"/>
        <v>-1.4898120365373357</v>
      </c>
      <c r="N620" s="304">
        <f t="shared" ca="1" si="278"/>
        <v>-85.359941961379334</v>
      </c>
      <c r="P620" s="310">
        <f t="shared" ca="1" si="279"/>
        <v>23</v>
      </c>
      <c r="Q620" s="304">
        <f t="shared" ca="1" si="280"/>
        <v>0</v>
      </c>
      <c r="R620" s="306">
        <f t="shared" ca="1" si="281"/>
        <v>0</v>
      </c>
      <c r="S620" s="307">
        <f t="shared" ca="1" si="282"/>
        <v>3.0819999999999994</v>
      </c>
      <c r="T620" s="304">
        <f t="shared" ca="1" si="262"/>
        <v>30.234419999999997</v>
      </c>
      <c r="U620" s="311">
        <f t="shared" ca="1" si="263"/>
        <v>0</v>
      </c>
      <c r="V620" s="306">
        <f t="shared" ca="1" si="264"/>
        <v>1.2258105411096576</v>
      </c>
      <c r="W620" s="304">
        <f t="shared" ca="1" si="265"/>
        <v>26.783048298815572</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1.0877230321988183</v>
      </c>
      <c r="AH620" s="304">
        <f t="shared" ca="1" si="289"/>
        <v>-8.6901247139424225</v>
      </c>
    </row>
    <row r="621" spans="1:34" x14ac:dyDescent="0.2">
      <c r="A621" s="347">
        <f t="shared" ca="1" si="267"/>
        <v>1E-4</v>
      </c>
      <c r="B621" s="304">
        <f t="shared" ca="1" si="268"/>
        <v>32.123800000000955</v>
      </c>
      <c r="D621" s="306">
        <f t="shared" ca="1" si="269"/>
        <v>-0.70299677042515096</v>
      </c>
      <c r="E621" s="307">
        <f t="shared" ca="1" si="270"/>
        <v>-1.1483294687253149</v>
      </c>
      <c r="F621" s="304">
        <f t="shared" ca="1" si="271"/>
        <v>1.3464267629437394</v>
      </c>
      <c r="G621" s="306">
        <f t="shared" ca="1" si="272"/>
        <v>8.3708403342704987</v>
      </c>
      <c r="H621" s="307">
        <f t="shared" ca="1" si="273"/>
        <v>-103.13866824927032</v>
      </c>
      <c r="I621" s="304">
        <f t="shared" ca="1" si="274"/>
        <v>103.47780368820597</v>
      </c>
      <c r="J621" s="306">
        <f t="shared" ca="1" si="275"/>
        <v>715.24824024370969</v>
      </c>
      <c r="K621" s="307">
        <f t="shared" ca="1" si="276"/>
        <v>-6.6247876938127552</v>
      </c>
      <c r="L621" s="304">
        <f t="shared" ca="1" si="261"/>
        <v>715.2789197115427</v>
      </c>
      <c r="M621" s="306">
        <f t="shared" ca="1" si="277"/>
        <v>-1.4898128034532765</v>
      </c>
      <c r="N621" s="304">
        <f t="shared" ca="1" si="278"/>
        <v>-85.359985902425976</v>
      </c>
      <c r="P621" s="310">
        <f t="shared" ca="1" si="279"/>
        <v>23</v>
      </c>
      <c r="Q621" s="304">
        <f t="shared" ca="1" si="280"/>
        <v>0</v>
      </c>
      <c r="R621" s="306">
        <f t="shared" ca="1" si="281"/>
        <v>0</v>
      </c>
      <c r="S621" s="307">
        <f t="shared" ca="1" si="282"/>
        <v>3.0819999999999994</v>
      </c>
      <c r="T621" s="304">
        <f t="shared" ca="1" si="262"/>
        <v>30.234419999999997</v>
      </c>
      <c r="U621" s="311">
        <f t="shared" ca="1" si="263"/>
        <v>0</v>
      </c>
      <c r="V621" s="306">
        <f t="shared" ca="1" si="264"/>
        <v>1.2258118053944116</v>
      </c>
      <c r="W621" s="304">
        <f t="shared" ca="1" si="265"/>
        <v>26.783132228117012</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1.0876964083621239</v>
      </c>
      <c r="AH621" s="304">
        <f t="shared" ca="1" si="289"/>
        <v>-8.6901519464034962</v>
      </c>
    </row>
    <row r="622" spans="1:34" x14ac:dyDescent="0.2">
      <c r="A622" s="347">
        <f t="shared" ca="1" si="267"/>
        <v>1E-4</v>
      </c>
      <c r="B622" s="304">
        <f t="shared" ca="1" si="268"/>
        <v>32.123900000000958</v>
      </c>
      <c r="D622" s="306">
        <f t="shared" ca="1" si="269"/>
        <v>-0.70299233059255839</v>
      </c>
      <c r="E622" s="307">
        <f t="shared" ca="1" si="270"/>
        <v>-1.1483017867481511</v>
      </c>
      <c r="F622" s="304">
        <f t="shared" ca="1" si="271"/>
        <v>1.3464008356804273</v>
      </c>
      <c r="G622" s="306">
        <f t="shared" ca="1" si="272"/>
        <v>8.3707700350374399</v>
      </c>
      <c r="H622" s="307">
        <f t="shared" ca="1" si="273"/>
        <v>-103.138783079449</v>
      </c>
      <c r="I622" s="304">
        <f t="shared" ca="1" si="274"/>
        <v>103.47791245521488</v>
      </c>
      <c r="J622" s="306">
        <f t="shared" ca="1" si="275"/>
        <v>715.24824024370969</v>
      </c>
      <c r="K622" s="307">
        <f t="shared" ca="1" si="276"/>
        <v>-6.6351015663791912</v>
      </c>
      <c r="L622" s="304">
        <f t="shared" ca="1" si="261"/>
        <v>715.27901531117186</v>
      </c>
      <c r="M622" s="306">
        <f t="shared" ca="1" si="277"/>
        <v>-1.4898135703611644</v>
      </c>
      <c r="N622" s="304">
        <f t="shared" ca="1" si="278"/>
        <v>-85.360029843011233</v>
      </c>
      <c r="P622" s="310">
        <f t="shared" ca="1" si="279"/>
        <v>23</v>
      </c>
      <c r="Q622" s="304">
        <f t="shared" ca="1" si="280"/>
        <v>0</v>
      </c>
      <c r="R622" s="306">
        <f t="shared" ca="1" si="281"/>
        <v>0</v>
      </c>
      <c r="S622" s="307">
        <f t="shared" ca="1" si="282"/>
        <v>3.0819999999999994</v>
      </c>
      <c r="T622" s="304">
        <f t="shared" ca="1" si="262"/>
        <v>30.234419999999997</v>
      </c>
      <c r="U622" s="311">
        <f t="shared" ca="1" si="263"/>
        <v>0</v>
      </c>
      <c r="V622" s="306">
        <f t="shared" ca="1" si="264"/>
        <v>1.2258130696818774</v>
      </c>
      <c r="W622" s="304">
        <f t="shared" ca="1" si="265"/>
        <v>26.783216156274825</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1.0876697848843406</v>
      </c>
      <c r="AH622" s="304">
        <f t="shared" ca="1" si="289"/>
        <v>-8.6901791784935156</v>
      </c>
    </row>
    <row r="623" spans="1:34" x14ac:dyDescent="0.2">
      <c r="A623" s="347">
        <f t="shared" ca="1" si="267"/>
        <v>1E-4</v>
      </c>
      <c r="B623" s="304">
        <f t="shared" ca="1" si="268"/>
        <v>32.124000000000962</v>
      </c>
      <c r="D623" s="306">
        <f t="shared" ca="1" si="269"/>
        <v>-0.70298789075765467</v>
      </c>
      <c r="E623" s="307">
        <f t="shared" ca="1" si="270"/>
        <v>-1.1482741051482126</v>
      </c>
      <c r="F623" s="304">
        <f t="shared" ca="1" si="271"/>
        <v>1.3463749088221395</v>
      </c>
      <c r="G623" s="306">
        <f t="shared" ca="1" si="272"/>
        <v>8.3706997362483637</v>
      </c>
      <c r="H623" s="307">
        <f t="shared" ca="1" si="273"/>
        <v>-103.13889790685951</v>
      </c>
      <c r="I623" s="304">
        <f t="shared" ca="1" si="274"/>
        <v>103.4780212195615</v>
      </c>
      <c r="J623" s="306">
        <f t="shared" ca="1" si="275"/>
        <v>715.24824024370969</v>
      </c>
      <c r="K623" s="307">
        <f t="shared" ca="1" si="276"/>
        <v>-6.6454154504285068</v>
      </c>
      <c r="L623" s="304">
        <f t="shared" ca="1" si="261"/>
        <v>715.27911105961448</v>
      </c>
      <c r="M623" s="306">
        <f t="shared" ca="1" si="277"/>
        <v>-1.4898143372609993</v>
      </c>
      <c r="N623" s="304">
        <f t="shared" ca="1" si="278"/>
        <v>-85.360073783135078</v>
      </c>
      <c r="P623" s="310">
        <f t="shared" ca="1" si="279"/>
        <v>23</v>
      </c>
      <c r="Q623" s="304">
        <f t="shared" ca="1" si="280"/>
        <v>0</v>
      </c>
      <c r="R623" s="306">
        <f t="shared" ca="1" si="281"/>
        <v>0</v>
      </c>
      <c r="S623" s="307">
        <f t="shared" ca="1" si="282"/>
        <v>3.0819999999999994</v>
      </c>
      <c r="T623" s="304">
        <f t="shared" ca="1" si="262"/>
        <v>30.234419999999997</v>
      </c>
      <c r="U623" s="311">
        <f t="shared" ca="1" si="263"/>
        <v>0</v>
      </c>
      <c r="V623" s="306">
        <f t="shared" ca="1" si="264"/>
        <v>1.2258143339720555</v>
      </c>
      <c r="W623" s="304">
        <f t="shared" ca="1" si="265"/>
        <v>26.783300083289063</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1.0876431617654809</v>
      </c>
      <c r="AH623" s="304">
        <f t="shared" ca="1" si="289"/>
        <v>-8.6902064102124701</v>
      </c>
    </row>
    <row r="624" spans="1:34" x14ac:dyDescent="0.2">
      <c r="A624" s="347">
        <f t="shared" ca="1" si="267"/>
        <v>1E-4</v>
      </c>
      <c r="B624" s="304">
        <f t="shared" ca="1" si="268"/>
        <v>32.124100000000965</v>
      </c>
      <c r="D624" s="306">
        <f t="shared" ca="1" si="269"/>
        <v>-0.70298345092044245</v>
      </c>
      <c r="E624" s="307">
        <f t="shared" ca="1" si="270"/>
        <v>-1.1482464239254853</v>
      </c>
      <c r="F624" s="304">
        <f t="shared" ca="1" si="271"/>
        <v>1.3463489823688655</v>
      </c>
      <c r="G624" s="306">
        <f t="shared" ca="1" si="272"/>
        <v>8.370629437903272</v>
      </c>
      <c r="H624" s="307">
        <f t="shared" ca="1" si="273"/>
        <v>-103.13901273150191</v>
      </c>
      <c r="I624" s="304">
        <f t="shared" ca="1" si="274"/>
        <v>103.47812998124581</v>
      </c>
      <c r="J624" s="306">
        <f t="shared" ca="1" si="275"/>
        <v>715.24824024370969</v>
      </c>
      <c r="K624" s="307">
        <f t="shared" ca="1" si="276"/>
        <v>-6.6557293459604248</v>
      </c>
      <c r="L624" s="304">
        <f t="shared" ca="1" si="261"/>
        <v>715.27920695687089</v>
      </c>
      <c r="M624" s="306">
        <f t="shared" ca="1" si="277"/>
        <v>-1.4898151041527818</v>
      </c>
      <c r="N624" s="304">
        <f t="shared" ca="1" si="278"/>
        <v>-85.360117722797568</v>
      </c>
      <c r="P624" s="310">
        <f t="shared" ca="1" si="279"/>
        <v>23</v>
      </c>
      <c r="Q624" s="304">
        <f t="shared" ca="1" si="280"/>
        <v>0</v>
      </c>
      <c r="R624" s="306">
        <f t="shared" ca="1" si="281"/>
        <v>0</v>
      </c>
      <c r="S624" s="307">
        <f t="shared" ca="1" si="282"/>
        <v>3.0819999999999994</v>
      </c>
      <c r="T624" s="304">
        <f t="shared" ca="1" si="262"/>
        <v>30.234419999999997</v>
      </c>
      <c r="U624" s="311">
        <f t="shared" ca="1" si="263"/>
        <v>0</v>
      </c>
      <c r="V624" s="306">
        <f t="shared" ca="1" si="264"/>
        <v>1.2258155982649455</v>
      </c>
      <c r="W624" s="304">
        <f t="shared" ca="1" si="265"/>
        <v>26.78338400915969</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1.0876165390055341</v>
      </c>
      <c r="AH624" s="304">
        <f t="shared" ca="1" si="289"/>
        <v>-8.690233641560372</v>
      </c>
    </row>
    <row r="625" spans="1:34" x14ac:dyDescent="0.2">
      <c r="A625" s="347">
        <f t="shared" ca="1" si="267"/>
        <v>1E-4</v>
      </c>
      <c r="B625" s="304">
        <f t="shared" ca="1" si="268"/>
        <v>32.124200000000968</v>
      </c>
      <c r="D625" s="306">
        <f t="shared" ca="1" si="269"/>
        <v>-0.70297901108091876</v>
      </c>
      <c r="E625" s="307">
        <f t="shared" ca="1" si="270"/>
        <v>-1.1482187430799797</v>
      </c>
      <c r="F625" s="304">
        <f t="shared" ca="1" si="271"/>
        <v>1.3463230563206126</v>
      </c>
      <c r="G625" s="306">
        <f t="shared" ca="1" si="272"/>
        <v>8.3705591400021646</v>
      </c>
      <c r="H625" s="307">
        <f t="shared" ca="1" si="273"/>
        <v>-103.13912755337621</v>
      </c>
      <c r="I625" s="304">
        <f t="shared" ca="1" si="274"/>
        <v>103.47823874026791</v>
      </c>
      <c r="J625" s="306">
        <f t="shared" ca="1" si="275"/>
        <v>715.24824024370969</v>
      </c>
      <c r="K625" s="307">
        <f t="shared" ca="1" si="276"/>
        <v>-6.6660432529746689</v>
      </c>
      <c r="L625" s="304">
        <f t="shared" ca="1" si="261"/>
        <v>715.27930300294167</v>
      </c>
      <c r="M625" s="306">
        <f t="shared" ca="1" si="277"/>
        <v>-1.4898158710365117</v>
      </c>
      <c r="N625" s="304">
        <f t="shared" ca="1" si="278"/>
        <v>-85.36016166199866</v>
      </c>
      <c r="P625" s="310">
        <f t="shared" ca="1" si="279"/>
        <v>23</v>
      </c>
      <c r="Q625" s="304">
        <f t="shared" ca="1" si="280"/>
        <v>0</v>
      </c>
      <c r="R625" s="306">
        <f t="shared" ca="1" si="281"/>
        <v>0</v>
      </c>
      <c r="S625" s="307">
        <f t="shared" ca="1" si="282"/>
        <v>3.0819999999999994</v>
      </c>
      <c r="T625" s="304">
        <f t="shared" ca="1" si="262"/>
        <v>30.234419999999997</v>
      </c>
      <c r="U625" s="311">
        <f t="shared" ca="1" si="263"/>
        <v>0</v>
      </c>
      <c r="V625" s="306">
        <f t="shared" ca="1" si="264"/>
        <v>1.2258168625605474</v>
      </c>
      <c r="W625" s="304">
        <f t="shared" ca="1" si="265"/>
        <v>26.783467933886762</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1.0875899166045038</v>
      </c>
      <c r="AH625" s="304">
        <f t="shared" ca="1" si="289"/>
        <v>-8.6902608725372144</v>
      </c>
    </row>
    <row r="626" spans="1:34" x14ac:dyDescent="0.2">
      <c r="A626" s="347">
        <f t="shared" ca="1" si="267"/>
        <v>1E-4</v>
      </c>
      <c r="B626" s="304">
        <f t="shared" ca="1" si="268"/>
        <v>32.124300000000972</v>
      </c>
      <c r="D626" s="306">
        <f t="shared" ca="1" si="269"/>
        <v>-0.70297457123908824</v>
      </c>
      <c r="E626" s="307">
        <f t="shared" ca="1" si="270"/>
        <v>-1.1481910626116782</v>
      </c>
      <c r="F626" s="304">
        <f t="shared" ca="1" si="271"/>
        <v>1.3462971306773683</v>
      </c>
      <c r="G626" s="306">
        <f t="shared" ca="1" si="272"/>
        <v>8.3704888425450399</v>
      </c>
      <c r="H626" s="307">
        <f t="shared" ca="1" si="273"/>
        <v>-103.13924237248247</v>
      </c>
      <c r="I626" s="304">
        <f t="shared" ca="1" si="274"/>
        <v>103.47834749662779</v>
      </c>
      <c r="J626" s="306">
        <f t="shared" ca="1" si="275"/>
        <v>715.24824024370969</v>
      </c>
      <c r="K626" s="307">
        <f t="shared" ca="1" si="276"/>
        <v>-6.6763571714709622</v>
      </c>
      <c r="L626" s="304">
        <f t="shared" ca="1" si="261"/>
        <v>715.27939919782705</v>
      </c>
      <c r="M626" s="306">
        <f t="shared" ca="1" si="277"/>
        <v>-1.4898166379121893</v>
      </c>
      <c r="N626" s="304">
        <f t="shared" ca="1" si="278"/>
        <v>-85.360205600738396</v>
      </c>
      <c r="P626" s="310">
        <f t="shared" ca="1" si="279"/>
        <v>23</v>
      </c>
      <c r="Q626" s="304">
        <f t="shared" ca="1" si="280"/>
        <v>0</v>
      </c>
      <c r="R626" s="306">
        <f t="shared" ca="1" si="281"/>
        <v>0</v>
      </c>
      <c r="S626" s="307">
        <f t="shared" ca="1" si="282"/>
        <v>3.0819999999999994</v>
      </c>
      <c r="T626" s="304">
        <f t="shared" ca="1" si="262"/>
        <v>30.234419999999997</v>
      </c>
      <c r="U626" s="311">
        <f t="shared" ca="1" si="263"/>
        <v>0</v>
      </c>
      <c r="V626" s="306">
        <f t="shared" ca="1" si="264"/>
        <v>1.2258181268588615</v>
      </c>
      <c r="W626" s="304">
        <f t="shared" ca="1" si="265"/>
        <v>26.783551857470254</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1.0875632945623792</v>
      </c>
      <c r="AH626" s="304">
        <f t="shared" ca="1" si="289"/>
        <v>-8.690288103143013</v>
      </c>
    </row>
    <row r="627" spans="1:34" x14ac:dyDescent="0.2">
      <c r="A627" s="347">
        <f t="shared" ca="1" si="267"/>
        <v>1E-4</v>
      </c>
      <c r="B627" s="304">
        <f t="shared" ca="1" si="268"/>
        <v>32.124400000000975</v>
      </c>
      <c r="D627" s="306">
        <f t="shared" ca="1" si="269"/>
        <v>-0.70297013139494813</v>
      </c>
      <c r="E627" s="307">
        <f t="shared" ca="1" si="270"/>
        <v>-1.1481633825205879</v>
      </c>
      <c r="F627" s="304">
        <f t="shared" ca="1" si="271"/>
        <v>1.3462712054391377</v>
      </c>
      <c r="G627" s="306">
        <f t="shared" ca="1" si="272"/>
        <v>8.3704185455318996</v>
      </c>
      <c r="H627" s="307">
        <f t="shared" ca="1" si="273"/>
        <v>-103.13935718882072</v>
      </c>
      <c r="I627" s="304">
        <f t="shared" ca="1" si="274"/>
        <v>103.47845625032551</v>
      </c>
      <c r="J627" s="306">
        <f t="shared" ca="1" si="275"/>
        <v>715.24824024370969</v>
      </c>
      <c r="K627" s="307">
        <f t="shared" ca="1" si="276"/>
        <v>-6.6866711014490274</v>
      </c>
      <c r="L627" s="304">
        <f t="shared" ca="1" si="261"/>
        <v>715.27949554152781</v>
      </c>
      <c r="M627" s="306">
        <f t="shared" ca="1" si="277"/>
        <v>-1.4898174047798145</v>
      </c>
      <c r="N627" s="304">
        <f t="shared" ca="1" si="278"/>
        <v>-85.360249539016763</v>
      </c>
      <c r="P627" s="310">
        <f t="shared" ca="1" si="279"/>
        <v>23</v>
      </c>
      <c r="Q627" s="304">
        <f t="shared" ca="1" si="280"/>
        <v>0</v>
      </c>
      <c r="R627" s="306">
        <f t="shared" ca="1" si="281"/>
        <v>0</v>
      </c>
      <c r="S627" s="307">
        <f t="shared" ca="1" si="282"/>
        <v>3.0819999999999994</v>
      </c>
      <c r="T627" s="304">
        <f t="shared" ca="1" si="262"/>
        <v>30.234419999999997</v>
      </c>
      <c r="U627" s="311">
        <f t="shared" ca="1" si="263"/>
        <v>0</v>
      </c>
      <c r="V627" s="306">
        <f t="shared" ca="1" si="264"/>
        <v>1.2258193911598869</v>
      </c>
      <c r="W627" s="304">
        <f t="shared" ca="1" si="265"/>
        <v>26.783635779910188</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1.0875366728791622</v>
      </c>
      <c r="AH627" s="304">
        <f t="shared" ca="1" si="289"/>
        <v>-8.690315333377761</v>
      </c>
    </row>
    <row r="628" spans="1:34" x14ac:dyDescent="0.2">
      <c r="A628" s="347">
        <f t="shared" ca="1" si="267"/>
        <v>1E-4</v>
      </c>
      <c r="B628" s="304">
        <f t="shared" ca="1" si="268"/>
        <v>32.124500000000978</v>
      </c>
      <c r="D628" s="306">
        <f t="shared" ca="1" si="269"/>
        <v>-0.7029656915485023</v>
      </c>
      <c r="E628" s="307">
        <f t="shared" ca="1" si="270"/>
        <v>-1.1481357028067016</v>
      </c>
      <c r="F628" s="304">
        <f t="shared" ca="1" si="271"/>
        <v>1.3462452806059164</v>
      </c>
      <c r="G628" s="306">
        <f t="shared" ca="1" si="272"/>
        <v>8.3703482489627454</v>
      </c>
      <c r="H628" s="307">
        <f t="shared" ca="1" si="273"/>
        <v>-103.139472002391</v>
      </c>
      <c r="I628" s="304">
        <f t="shared" ca="1" si="274"/>
        <v>103.47856500136109</v>
      </c>
      <c r="J628" s="306">
        <f t="shared" ca="1" si="275"/>
        <v>715.24824024370969</v>
      </c>
      <c r="K628" s="307">
        <f t="shared" ca="1" si="276"/>
        <v>-6.6969850429085884</v>
      </c>
      <c r="L628" s="304">
        <f t="shared" ca="1" si="261"/>
        <v>715.27959203404396</v>
      </c>
      <c r="M628" s="306">
        <f t="shared" ca="1" si="277"/>
        <v>-1.4898181716393875</v>
      </c>
      <c r="N628" s="304">
        <f t="shared" ca="1" si="278"/>
        <v>-85.360293476833775</v>
      </c>
      <c r="P628" s="310">
        <f t="shared" ca="1" si="279"/>
        <v>23</v>
      </c>
      <c r="Q628" s="304">
        <f t="shared" ca="1" si="280"/>
        <v>0</v>
      </c>
      <c r="R628" s="306">
        <f t="shared" ca="1" si="281"/>
        <v>0</v>
      </c>
      <c r="S628" s="307">
        <f t="shared" ca="1" si="282"/>
        <v>3.0819999999999994</v>
      </c>
      <c r="T628" s="304">
        <f t="shared" ca="1" si="262"/>
        <v>30.234419999999997</v>
      </c>
      <c r="U628" s="311">
        <f t="shared" ca="1" si="263"/>
        <v>0</v>
      </c>
      <c r="V628" s="306">
        <f t="shared" ca="1" si="264"/>
        <v>1.2258206554636246</v>
      </c>
      <c r="W628" s="304">
        <f t="shared" ca="1" si="265"/>
        <v>26.783719701206586</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1.0875100515548493</v>
      </c>
      <c r="AH628" s="304">
        <f t="shared" ca="1" si="289"/>
        <v>-8.6903425632414653</v>
      </c>
    </row>
    <row r="629" spans="1:34" x14ac:dyDescent="0.2">
      <c r="A629" s="347">
        <f t="shared" ca="1" si="267"/>
        <v>1E-4</v>
      </c>
      <c r="B629" s="304">
        <f t="shared" ca="1" si="268"/>
        <v>32.124600000000981</v>
      </c>
      <c r="D629" s="306">
        <f t="shared" ca="1" si="269"/>
        <v>-0.70296125169975099</v>
      </c>
      <c r="E629" s="307">
        <f t="shared" ca="1" si="270"/>
        <v>-1.1481080234700123</v>
      </c>
      <c r="F629" s="304">
        <f t="shared" ca="1" si="271"/>
        <v>1.3462193561776992</v>
      </c>
      <c r="G629" s="306">
        <f t="shared" ca="1" si="272"/>
        <v>8.3702779528375757</v>
      </c>
      <c r="H629" s="307">
        <f t="shared" ca="1" si="273"/>
        <v>-103.13958681319335</v>
      </c>
      <c r="I629" s="304">
        <f t="shared" ca="1" si="274"/>
        <v>103.47867374973457</v>
      </c>
      <c r="J629" s="306">
        <f t="shared" ca="1" si="275"/>
        <v>715.24824024370969</v>
      </c>
      <c r="K629" s="307">
        <f t="shared" ca="1" si="276"/>
        <v>-6.7072989958493681</v>
      </c>
      <c r="L629" s="304">
        <f t="shared" ca="1" si="261"/>
        <v>715.27968867537629</v>
      </c>
      <c r="M629" s="306">
        <f t="shared" ca="1" si="277"/>
        <v>-1.4898189384909084</v>
      </c>
      <c r="N629" s="304">
        <f t="shared" ca="1" si="278"/>
        <v>-85.360337414189445</v>
      </c>
      <c r="P629" s="310">
        <f t="shared" ca="1" si="279"/>
        <v>23</v>
      </c>
      <c r="Q629" s="304">
        <f t="shared" ca="1" si="280"/>
        <v>0</v>
      </c>
      <c r="R629" s="306">
        <f t="shared" ca="1" si="281"/>
        <v>0</v>
      </c>
      <c r="S629" s="307">
        <f t="shared" ca="1" si="282"/>
        <v>3.0819999999999994</v>
      </c>
      <c r="T629" s="304">
        <f t="shared" ca="1" si="262"/>
        <v>30.234419999999997</v>
      </c>
      <c r="U629" s="311">
        <f t="shared" ca="1" si="263"/>
        <v>0</v>
      </c>
      <c r="V629" s="306">
        <f t="shared" ca="1" si="264"/>
        <v>1.2258219197700744</v>
      </c>
      <c r="W629" s="304">
        <f t="shared" ca="1" si="265"/>
        <v>26.783803621359443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1.087483430589435</v>
      </c>
      <c r="AH629" s="304">
        <f t="shared" ca="1" si="289"/>
        <v>-8.6903697927341312</v>
      </c>
    </row>
    <row r="630" spans="1:34" x14ac:dyDescent="0.2">
      <c r="A630" s="347">
        <f t="shared" ca="1" si="267"/>
        <v>1E-4</v>
      </c>
      <c r="B630" s="304">
        <f t="shared" ca="1" si="268"/>
        <v>32.124700000000985</v>
      </c>
      <c r="D630" s="306">
        <f t="shared" ca="1" si="269"/>
        <v>-0.70295681184869352</v>
      </c>
      <c r="E630" s="307">
        <f t="shared" ca="1" si="270"/>
        <v>-1.1480803445105217</v>
      </c>
      <c r="F630" s="304">
        <f t="shared" ca="1" si="271"/>
        <v>1.3461934321544871</v>
      </c>
      <c r="G630" s="306">
        <f t="shared" ca="1" si="272"/>
        <v>8.3702076571563904</v>
      </c>
      <c r="H630" s="307">
        <f t="shared" ca="1" si="273"/>
        <v>-103.1397016212278</v>
      </c>
      <c r="I630" s="304">
        <f t="shared" ca="1" si="274"/>
        <v>103.478782495446</v>
      </c>
      <c r="J630" s="306">
        <f t="shared" ca="1" si="275"/>
        <v>715.24824024370969</v>
      </c>
      <c r="K630" s="307">
        <f t="shared" ca="1" si="276"/>
        <v>-6.7176129602710892</v>
      </c>
      <c r="L630" s="304">
        <f t="shared" ca="1" si="261"/>
        <v>715.27978546552504</v>
      </c>
      <c r="M630" s="306">
        <f t="shared" ca="1" si="277"/>
        <v>-1.4898197053343774</v>
      </c>
      <c r="N630" s="304">
        <f t="shared" ca="1" si="278"/>
        <v>-85.36038135108376</v>
      </c>
      <c r="P630" s="310">
        <f t="shared" ca="1" si="279"/>
        <v>23</v>
      </c>
      <c r="Q630" s="304">
        <f t="shared" ca="1" si="280"/>
        <v>0</v>
      </c>
      <c r="R630" s="306">
        <f t="shared" ca="1" si="281"/>
        <v>0</v>
      </c>
      <c r="S630" s="307">
        <f t="shared" ca="1" si="282"/>
        <v>3.0819999999999994</v>
      </c>
      <c r="T630" s="304">
        <f t="shared" ca="1" si="262"/>
        <v>30.234419999999997</v>
      </c>
      <c r="U630" s="311">
        <f t="shared" ca="1" si="263"/>
        <v>0</v>
      </c>
      <c r="V630" s="306">
        <f t="shared" ca="1" si="264"/>
        <v>1.2258231840792353</v>
      </c>
      <c r="W630" s="304">
        <f t="shared" ca="1" si="265"/>
        <v>26.783887540368774</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1.0874568099829212</v>
      </c>
      <c r="AH630" s="304">
        <f t="shared" ca="1" si="289"/>
        <v>-8.6903970218557589</v>
      </c>
    </row>
    <row r="631" spans="1:34" x14ac:dyDescent="0.2">
      <c r="A631" s="347">
        <f t="shared" ca="1" si="267"/>
        <v>1E-4</v>
      </c>
      <c r="B631" s="304">
        <f t="shared" ca="1" si="268"/>
        <v>32.124800000000988</v>
      </c>
      <c r="D631" s="306">
        <f t="shared" ca="1" si="269"/>
        <v>-0.702952371995332</v>
      </c>
      <c r="E631" s="307">
        <f t="shared" ca="1" si="270"/>
        <v>-1.1480526659282262</v>
      </c>
      <c r="F631" s="304">
        <f t="shared" ca="1" si="271"/>
        <v>1.3461675085362783</v>
      </c>
      <c r="G631" s="306">
        <f t="shared" ca="1" si="272"/>
        <v>8.3701373619191912</v>
      </c>
      <c r="H631" s="307">
        <f t="shared" ca="1" si="273"/>
        <v>-103.13981642649439</v>
      </c>
      <c r="I631" s="304">
        <f t="shared" ca="1" si="274"/>
        <v>103.47889123849538</v>
      </c>
      <c r="J631" s="306">
        <f t="shared" ca="1" si="275"/>
        <v>715.24824024370969</v>
      </c>
      <c r="K631" s="307">
        <f t="shared" ca="1" si="276"/>
        <v>-6.7279269361734757</v>
      </c>
      <c r="L631" s="304">
        <f t="shared" ca="1" si="261"/>
        <v>715.27988240449065</v>
      </c>
      <c r="M631" s="306">
        <f t="shared" ca="1" si="277"/>
        <v>-1.4898204721697943</v>
      </c>
      <c r="N631" s="304">
        <f t="shared" ca="1" si="278"/>
        <v>-85.360425287516733</v>
      </c>
      <c r="P631" s="310">
        <f t="shared" ca="1" si="279"/>
        <v>23</v>
      </c>
      <c r="Q631" s="304">
        <f t="shared" ca="1" si="280"/>
        <v>0</v>
      </c>
      <c r="R631" s="306">
        <f t="shared" ca="1" si="281"/>
        <v>0</v>
      </c>
      <c r="S631" s="307">
        <f t="shared" ca="1" si="282"/>
        <v>3.0819999999999994</v>
      </c>
      <c r="T631" s="304">
        <f t="shared" ca="1" si="262"/>
        <v>30.234419999999997</v>
      </c>
      <c r="U631" s="311">
        <f t="shared" ca="1" si="263"/>
        <v>0</v>
      </c>
      <c r="V631" s="306">
        <f t="shared" ca="1" si="264"/>
        <v>1.2258244483911085</v>
      </c>
      <c r="W631" s="304">
        <f t="shared" ca="1" si="265"/>
        <v>26.783971458234578</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1.0874301897353025</v>
      </c>
      <c r="AH631" s="304">
        <f t="shared" ca="1" si="289"/>
        <v>-8.6904242506063518</v>
      </c>
    </row>
    <row r="632" spans="1:34" x14ac:dyDescent="0.2">
      <c r="A632" s="347">
        <f t="shared" ca="1" si="267"/>
        <v>1E-4</v>
      </c>
      <c r="B632" s="304">
        <f t="shared" ca="1" si="268"/>
        <v>32.124900000000991</v>
      </c>
      <c r="D632" s="306">
        <f t="shared" ca="1" si="269"/>
        <v>-0.702947932139668</v>
      </c>
      <c r="E632" s="307">
        <f t="shared" ca="1" si="270"/>
        <v>-1.1480249877231223</v>
      </c>
      <c r="F632" s="304">
        <f t="shared" ca="1" si="271"/>
        <v>1.3461415853230709</v>
      </c>
      <c r="G632" s="306">
        <f t="shared" ca="1" si="272"/>
        <v>8.3700670671259765</v>
      </c>
      <c r="H632" s="307">
        <f t="shared" ca="1" si="273"/>
        <v>-103.13993122899316</v>
      </c>
      <c r="I632" s="304">
        <f t="shared" ca="1" si="274"/>
        <v>103.4789999788828</v>
      </c>
      <c r="J632" s="306">
        <f t="shared" ca="1" si="275"/>
        <v>715.24824024370969</v>
      </c>
      <c r="K632" s="307">
        <f t="shared" ca="1" si="276"/>
        <v>-6.7382409235562504</v>
      </c>
      <c r="L632" s="304">
        <f t="shared" ca="1" si="261"/>
        <v>715.27997949227358</v>
      </c>
      <c r="M632" s="306">
        <f t="shared" ca="1" si="277"/>
        <v>-1.4898212389971597</v>
      </c>
      <c r="N632" s="304">
        <f t="shared" ca="1" si="278"/>
        <v>-85.36046922348838</v>
      </c>
      <c r="P632" s="310">
        <f t="shared" ca="1" si="279"/>
        <v>23</v>
      </c>
      <c r="Q632" s="304">
        <f t="shared" ca="1" si="280"/>
        <v>0</v>
      </c>
      <c r="R632" s="306">
        <f t="shared" ca="1" si="281"/>
        <v>0</v>
      </c>
      <c r="S632" s="307">
        <f t="shared" ca="1" si="282"/>
        <v>3.0819999999999994</v>
      </c>
      <c r="T632" s="304">
        <f t="shared" ca="1" si="262"/>
        <v>30.234419999999997</v>
      </c>
      <c r="U632" s="311">
        <f t="shared" ca="1" si="263"/>
        <v>0</v>
      </c>
      <c r="V632" s="306">
        <f t="shared" ca="1" si="264"/>
        <v>1.2258257127056933</v>
      </c>
      <c r="W632" s="304">
        <f t="shared" ca="1" si="265"/>
        <v>26.784055374956893</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1.0874035698465754</v>
      </c>
      <c r="AH632" s="304">
        <f t="shared" ca="1" si="289"/>
        <v>-8.6904514789859135</v>
      </c>
    </row>
    <row r="633" spans="1:34" x14ac:dyDescent="0.2">
      <c r="A633" s="347">
        <f t="shared" ca="1" si="267"/>
        <v>1E-4</v>
      </c>
      <c r="B633" s="304">
        <f t="shared" ca="1" si="268"/>
        <v>32.125000000000995</v>
      </c>
      <c r="D633" s="306">
        <f t="shared" ca="1" si="269"/>
        <v>-0.70294349228169983</v>
      </c>
      <c r="E633" s="307">
        <f t="shared" ca="1" si="270"/>
        <v>-1.147997309895203</v>
      </c>
      <c r="F633" s="304">
        <f t="shared" ca="1" si="271"/>
        <v>1.346115662514858</v>
      </c>
      <c r="G633" s="306">
        <f t="shared" ca="1" si="272"/>
        <v>8.3699967727767479</v>
      </c>
      <c r="H633" s="307">
        <f t="shared" ca="1" si="273"/>
        <v>-103.14004602872416</v>
      </c>
      <c r="I633" s="304">
        <f t="shared" ca="1" si="274"/>
        <v>103.47910871660825</v>
      </c>
      <c r="J633" s="306">
        <f t="shared" ca="1" si="275"/>
        <v>715.24824024370969</v>
      </c>
      <c r="K633" s="307">
        <f t="shared" ca="1" si="276"/>
        <v>-6.7485549224191361</v>
      </c>
      <c r="L633" s="304">
        <f t="shared" ca="1" si="261"/>
        <v>715.28007672887441</v>
      </c>
      <c r="M633" s="306">
        <f t="shared" ca="1" si="277"/>
        <v>-1.4898220058164735</v>
      </c>
      <c r="N633" s="304">
        <f t="shared" ca="1" si="278"/>
        <v>-85.360513158998714</v>
      </c>
      <c r="P633" s="310">
        <f t="shared" ca="1" si="279"/>
        <v>23</v>
      </c>
      <c r="Q633" s="304">
        <f t="shared" ca="1" si="280"/>
        <v>0</v>
      </c>
      <c r="R633" s="306">
        <f t="shared" ca="1" si="281"/>
        <v>0</v>
      </c>
      <c r="S633" s="307">
        <f t="shared" ca="1" si="282"/>
        <v>3.0819999999999994</v>
      </c>
      <c r="T633" s="304">
        <f t="shared" ca="1" si="262"/>
        <v>30.234419999999997</v>
      </c>
      <c r="U633" s="311">
        <f t="shared" ca="1" si="263"/>
        <v>0</v>
      </c>
      <c r="V633" s="306">
        <f t="shared" ca="1" si="264"/>
        <v>1.2258269770229893</v>
      </c>
      <c r="W633" s="304">
        <f t="shared" ca="1" si="265"/>
        <v>26.784139290535695</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1.0873769503167328</v>
      </c>
      <c r="AH633" s="304">
        <f t="shared" ca="1" si="289"/>
        <v>-8.6904787069944511</v>
      </c>
    </row>
    <row r="634" spans="1:34" x14ac:dyDescent="0.2">
      <c r="A634" s="347">
        <f t="shared" ca="1" si="267"/>
        <v>1E-4</v>
      </c>
      <c r="B634" s="304">
        <f t="shared" ca="1" si="268"/>
        <v>32.125100000000998</v>
      </c>
      <c r="D634" s="306">
        <f t="shared" ca="1" si="269"/>
        <v>-0.70293905242142862</v>
      </c>
      <c r="E634" s="307">
        <f t="shared" ca="1" si="270"/>
        <v>-1.1479696324444717</v>
      </c>
      <c r="F634" s="304">
        <f t="shared" ca="1" si="271"/>
        <v>1.3460897401116432</v>
      </c>
      <c r="G634" s="306">
        <f t="shared" ca="1" si="272"/>
        <v>8.3699264788715055</v>
      </c>
      <c r="H634" s="307">
        <f t="shared" ca="1" si="273"/>
        <v>-103.1401608256874</v>
      </c>
      <c r="I634" s="304">
        <f t="shared" ca="1" si="274"/>
        <v>103.4792174516718</v>
      </c>
      <c r="J634" s="306">
        <f t="shared" ca="1" si="275"/>
        <v>715.24824024370969</v>
      </c>
      <c r="K634" s="307">
        <f t="shared" ca="1" si="276"/>
        <v>-6.7588689327618567</v>
      </c>
      <c r="L634" s="304">
        <f t="shared" ca="1" si="261"/>
        <v>715.28017411429323</v>
      </c>
      <c r="M634" s="306">
        <f t="shared" ca="1" si="277"/>
        <v>-1.4898227726277355</v>
      </c>
      <c r="N634" s="304">
        <f t="shared" ca="1" si="278"/>
        <v>-85.360557094047721</v>
      </c>
      <c r="P634" s="310">
        <f t="shared" ca="1" si="279"/>
        <v>23</v>
      </c>
      <c r="Q634" s="304">
        <f t="shared" ca="1" si="280"/>
        <v>0</v>
      </c>
      <c r="R634" s="306">
        <f t="shared" ca="1" si="281"/>
        <v>0</v>
      </c>
      <c r="S634" s="307">
        <f t="shared" ca="1" si="282"/>
        <v>3.0819999999999994</v>
      </c>
      <c r="T634" s="304">
        <f t="shared" ca="1" si="262"/>
        <v>30.234419999999997</v>
      </c>
      <c r="U634" s="311">
        <f t="shared" ca="1" si="263"/>
        <v>0</v>
      </c>
      <c r="V634" s="306">
        <f t="shared" ca="1" si="264"/>
        <v>1.2258282413429973</v>
      </c>
      <c r="W634" s="304">
        <f t="shared" ca="1" si="265"/>
        <v>26.78422320497102</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1.0873503311457799</v>
      </c>
      <c r="AH634" s="304">
        <f t="shared" ca="1" si="289"/>
        <v>-8.6905059346319593</v>
      </c>
    </row>
    <row r="635" spans="1:34" x14ac:dyDescent="0.2">
      <c r="A635" s="347">
        <f t="shared" ca="1" si="267"/>
        <v>1E-4</v>
      </c>
      <c r="B635" s="304">
        <f t="shared" ca="1" si="268"/>
        <v>32.125200000001001</v>
      </c>
      <c r="D635" s="306">
        <f t="shared" ca="1" si="269"/>
        <v>-0.7029346125588587</v>
      </c>
      <c r="E635" s="307">
        <f t="shared" ca="1" si="270"/>
        <v>-1.1479419553709178</v>
      </c>
      <c r="F635" s="304">
        <f t="shared" ca="1" si="271"/>
        <v>1.3460638181134204</v>
      </c>
      <c r="G635" s="306">
        <f t="shared" ca="1" si="272"/>
        <v>8.3698561854102493</v>
      </c>
      <c r="H635" s="307">
        <f t="shared" ca="1" si="273"/>
        <v>-103.14027561988294</v>
      </c>
      <c r="I635" s="304">
        <f t="shared" ca="1" si="274"/>
        <v>103.47932618407346</v>
      </c>
      <c r="J635" s="306">
        <f t="shared" ca="1" si="275"/>
        <v>715.24824024370969</v>
      </c>
      <c r="K635" s="307">
        <f t="shared" ca="1" si="276"/>
        <v>-6.7691829545841351</v>
      </c>
      <c r="L635" s="304">
        <f t="shared" ca="1" si="261"/>
        <v>715.28027164853086</v>
      </c>
      <c r="M635" s="306">
        <f t="shared" ca="1" si="277"/>
        <v>-1.4898235394309465</v>
      </c>
      <c r="N635" s="304">
        <f t="shared" ca="1" si="278"/>
        <v>-85.360601028635415</v>
      </c>
      <c r="P635" s="310">
        <f t="shared" ca="1" si="279"/>
        <v>23</v>
      </c>
      <c r="Q635" s="304">
        <f t="shared" ca="1" si="280"/>
        <v>0</v>
      </c>
      <c r="R635" s="306">
        <f t="shared" ca="1" si="281"/>
        <v>0</v>
      </c>
      <c r="S635" s="307">
        <f t="shared" ca="1" si="282"/>
        <v>3.0819999999999994</v>
      </c>
      <c r="T635" s="304">
        <f t="shared" ca="1" si="262"/>
        <v>30.234419999999997</v>
      </c>
      <c r="U635" s="311">
        <f t="shared" ca="1" si="263"/>
        <v>0</v>
      </c>
      <c r="V635" s="306">
        <f t="shared" ca="1" si="264"/>
        <v>1.2258295056657174</v>
      </c>
      <c r="W635" s="304">
        <f t="shared" ca="1" si="265"/>
        <v>26.78430711826287</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1.0873237123337081</v>
      </c>
      <c r="AH635" s="304">
        <f t="shared" ca="1" si="289"/>
        <v>-8.6905331618984505</v>
      </c>
    </row>
    <row r="636" spans="1:34" x14ac:dyDescent="0.2">
      <c r="A636" s="347">
        <f t="shared" ca="1" si="267"/>
        <v>1E-4</v>
      </c>
      <c r="B636" s="304">
        <f t="shared" ca="1" si="268"/>
        <v>32.125300000001005</v>
      </c>
      <c r="D636" s="306">
        <f t="shared" ca="1" si="269"/>
        <v>-0.70293017269398606</v>
      </c>
      <c r="E636" s="307">
        <f t="shared" ca="1" si="270"/>
        <v>-1.1479142786745395</v>
      </c>
      <c r="F636" s="304">
        <f t="shared" ca="1" si="271"/>
        <v>1.3460378965201854</v>
      </c>
      <c r="G636" s="306">
        <f t="shared" ca="1" si="272"/>
        <v>8.3697858923929793</v>
      </c>
      <c r="H636" s="307">
        <f t="shared" ca="1" si="273"/>
        <v>-103.1403904113108</v>
      </c>
      <c r="I636" s="304">
        <f t="shared" ca="1" si="274"/>
        <v>103.47943491381326</v>
      </c>
      <c r="J636" s="306">
        <f t="shared" ca="1" si="275"/>
        <v>715.24824024370969</v>
      </c>
      <c r="K636" s="307">
        <f t="shared" ca="1" si="276"/>
        <v>-6.779496987885695</v>
      </c>
      <c r="L636" s="304">
        <f t="shared" ca="1" si="261"/>
        <v>715.28036933158751</v>
      </c>
      <c r="M636" s="306">
        <f t="shared" ca="1" si="277"/>
        <v>-1.4898243062261058</v>
      </c>
      <c r="N636" s="304">
        <f t="shared" ca="1" si="278"/>
        <v>-85.360644962761796</v>
      </c>
      <c r="P636" s="310">
        <f t="shared" ca="1" si="279"/>
        <v>23</v>
      </c>
      <c r="Q636" s="304">
        <f t="shared" ca="1" si="280"/>
        <v>0</v>
      </c>
      <c r="R636" s="306">
        <f t="shared" ca="1" si="281"/>
        <v>0</v>
      </c>
      <c r="S636" s="307">
        <f t="shared" ca="1" si="282"/>
        <v>3.0819999999999994</v>
      </c>
      <c r="T636" s="304">
        <f t="shared" ca="1" si="262"/>
        <v>30.234419999999997</v>
      </c>
      <c r="U636" s="311">
        <f t="shared" ca="1" si="263"/>
        <v>0</v>
      </c>
      <c r="V636" s="306">
        <f t="shared" ca="1" si="264"/>
        <v>1.2258307699911486</v>
      </c>
      <c r="W636" s="304">
        <f t="shared" ca="1" si="265"/>
        <v>26.784391030411246</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1.0872970938805153</v>
      </c>
      <c r="AH636" s="304">
        <f t="shared" ca="1" si="289"/>
        <v>-8.6905603887939247</v>
      </c>
    </row>
    <row r="637" spans="1:34" x14ac:dyDescent="0.2">
      <c r="A637" s="347">
        <f t="shared" ca="1" si="267"/>
        <v>1E-4</v>
      </c>
      <c r="B637" s="304">
        <f t="shared" ca="1" si="268"/>
        <v>32.125400000001008</v>
      </c>
      <c r="D637" s="306">
        <f t="shared" ca="1" si="269"/>
        <v>-0.70292573282681592</v>
      </c>
      <c r="E637" s="307">
        <f t="shared" ca="1" si="270"/>
        <v>-1.1478866023553405</v>
      </c>
      <c r="F637" s="304">
        <f t="shared" ca="1" si="271"/>
        <v>1.3460119753319446</v>
      </c>
      <c r="G637" s="306">
        <f t="shared" ca="1" si="272"/>
        <v>8.3697155998196973</v>
      </c>
      <c r="H637" s="307">
        <f t="shared" ca="1" si="273"/>
        <v>-103.14050519997105</v>
      </c>
      <c r="I637" s="304">
        <f t="shared" ca="1" si="274"/>
        <v>103.47954364089126</v>
      </c>
      <c r="J637" s="306">
        <f t="shared" ca="1" si="275"/>
        <v>715.24824024370969</v>
      </c>
      <c r="K637" s="307">
        <f t="shared" ca="1" si="276"/>
        <v>-6.7898110326662593</v>
      </c>
      <c r="L637" s="304">
        <f t="shared" ca="1" si="261"/>
        <v>715.28046716346364</v>
      </c>
      <c r="M637" s="306">
        <f t="shared" ca="1" si="277"/>
        <v>-1.4898250730132141</v>
      </c>
      <c r="N637" s="304">
        <f t="shared" ca="1" si="278"/>
        <v>-85.360688896426893</v>
      </c>
      <c r="P637" s="310">
        <f t="shared" ca="1" si="279"/>
        <v>23</v>
      </c>
      <c r="Q637" s="304">
        <f t="shared" ca="1" si="280"/>
        <v>0</v>
      </c>
      <c r="R637" s="306">
        <f t="shared" ca="1" si="281"/>
        <v>0</v>
      </c>
      <c r="S637" s="307">
        <f t="shared" ca="1" si="282"/>
        <v>3.0819999999999994</v>
      </c>
      <c r="T637" s="304">
        <f t="shared" ca="1" si="262"/>
        <v>30.234419999999997</v>
      </c>
      <c r="U637" s="311">
        <f t="shared" ca="1" si="263"/>
        <v>0</v>
      </c>
      <c r="V637" s="306">
        <f t="shared" ca="1" si="264"/>
        <v>1.2258320343192921</v>
      </c>
      <c r="W637" s="304">
        <f t="shared" ca="1" si="265"/>
        <v>26.784474941416175</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1.0872704757862</v>
      </c>
      <c r="AH637" s="304">
        <f t="shared" ca="1" si="289"/>
        <v>-8.6905876153183819</v>
      </c>
    </row>
    <row r="638" spans="1:34" x14ac:dyDescent="0.2">
      <c r="A638" s="347">
        <f t="shared" ca="1" si="267"/>
        <v>1E-4</v>
      </c>
      <c r="B638" s="304">
        <f t="shared" ca="1" si="268"/>
        <v>32.125500000001011</v>
      </c>
      <c r="D638" s="306">
        <f t="shared" ca="1" si="269"/>
        <v>-0.7029212929573464</v>
      </c>
      <c r="E638" s="307">
        <f t="shared" ca="1" si="270"/>
        <v>-1.1478589264133099</v>
      </c>
      <c r="F638" s="304">
        <f t="shared" ca="1" si="271"/>
        <v>1.3459860545486881</v>
      </c>
      <c r="G638" s="306">
        <f t="shared" ca="1" si="272"/>
        <v>8.3696453076904014</v>
      </c>
      <c r="H638" s="307">
        <f t="shared" ca="1" si="273"/>
        <v>-103.14061998586368</v>
      </c>
      <c r="I638" s="304">
        <f t="shared" ca="1" si="274"/>
        <v>103.47965236530749</v>
      </c>
      <c r="J638" s="306">
        <f t="shared" ca="1" si="275"/>
        <v>715.24824024370969</v>
      </c>
      <c r="K638" s="307">
        <f t="shared" ca="1" si="276"/>
        <v>-6.8001250889255509</v>
      </c>
      <c r="L638" s="304">
        <f t="shared" ca="1" si="261"/>
        <v>715.28056514415971</v>
      </c>
      <c r="M638" s="306">
        <f t="shared" ca="1" si="277"/>
        <v>-1.4898258397922715</v>
      </c>
      <c r="N638" s="304">
        <f t="shared" ca="1" si="278"/>
        <v>-85.360732829630692</v>
      </c>
      <c r="P638" s="310">
        <f t="shared" ca="1" si="279"/>
        <v>23</v>
      </c>
      <c r="Q638" s="304">
        <f t="shared" ca="1" si="280"/>
        <v>0</v>
      </c>
      <c r="R638" s="306">
        <f t="shared" ca="1" si="281"/>
        <v>0</v>
      </c>
      <c r="S638" s="307">
        <f t="shared" ca="1" si="282"/>
        <v>3.0819999999999994</v>
      </c>
      <c r="T638" s="304">
        <f t="shared" ca="1" si="262"/>
        <v>30.234419999999997</v>
      </c>
      <c r="U638" s="311">
        <f t="shared" ca="1" si="263"/>
        <v>0</v>
      </c>
      <c r="V638" s="306">
        <f t="shared" ca="1" si="264"/>
        <v>1.2258332986501463</v>
      </c>
      <c r="W638" s="304">
        <f t="shared" ca="1" si="265"/>
        <v>26.784558851277641</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1.0872438580507602</v>
      </c>
      <c r="AH638" s="304">
        <f t="shared" ca="1" si="289"/>
        <v>-8.6906148414718292</v>
      </c>
    </row>
    <row r="639" spans="1:34" x14ac:dyDescent="0.2">
      <c r="A639" s="347">
        <f t="shared" ca="1" si="267"/>
        <v>1E-4</v>
      </c>
      <c r="B639" s="304">
        <f t="shared" ca="1" si="268"/>
        <v>32.125600000001015</v>
      </c>
      <c r="D639" s="306">
        <f t="shared" ca="1" si="269"/>
        <v>-0.70291685308557705</v>
      </c>
      <c r="E639" s="307">
        <f t="shared" ca="1" si="270"/>
        <v>-1.1478312508484496</v>
      </c>
      <c r="F639" s="304">
        <f t="shared" ca="1" si="271"/>
        <v>1.3459601341704173</v>
      </c>
      <c r="G639" s="306">
        <f t="shared" ca="1" si="272"/>
        <v>8.3695750160050935</v>
      </c>
      <c r="H639" s="307">
        <f t="shared" ca="1" si="273"/>
        <v>-103.14073476898876</v>
      </c>
      <c r="I639" s="304">
        <f t="shared" ca="1" si="274"/>
        <v>103.47976108706197</v>
      </c>
      <c r="J639" s="306">
        <f t="shared" ca="1" si="275"/>
        <v>715.24824024370969</v>
      </c>
      <c r="K639" s="307">
        <f t="shared" ca="1" si="276"/>
        <v>-6.8104391566632936</v>
      </c>
      <c r="L639" s="304">
        <f t="shared" ca="1" si="261"/>
        <v>715.28066327367617</v>
      </c>
      <c r="M639" s="306">
        <f t="shared" ca="1" si="277"/>
        <v>-1.4898266065632777</v>
      </c>
      <c r="N639" s="304">
        <f t="shared" ca="1" si="278"/>
        <v>-85.360776762373206</v>
      </c>
      <c r="P639" s="310">
        <f t="shared" ca="1" si="279"/>
        <v>23</v>
      </c>
      <c r="Q639" s="304">
        <f t="shared" ca="1" si="280"/>
        <v>0</v>
      </c>
      <c r="R639" s="306">
        <f t="shared" ca="1" si="281"/>
        <v>0</v>
      </c>
      <c r="S639" s="307">
        <f t="shared" ca="1" si="282"/>
        <v>3.0819999999999994</v>
      </c>
      <c r="T639" s="304">
        <f t="shared" ca="1" si="262"/>
        <v>30.234419999999997</v>
      </c>
      <c r="U639" s="311">
        <f t="shared" ca="1" si="263"/>
        <v>0</v>
      </c>
      <c r="V639" s="306">
        <f t="shared" ca="1" si="264"/>
        <v>1.2258345629837124</v>
      </c>
      <c r="W639" s="304">
        <f t="shared" ca="1" si="265"/>
        <v>26.784642759995677</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1.0872172406741925</v>
      </c>
      <c r="AH639" s="304">
        <f t="shared" ca="1" si="289"/>
        <v>-8.6906420672542648</v>
      </c>
    </row>
    <row r="640" spans="1:34" x14ac:dyDescent="0.2">
      <c r="A640" s="347">
        <f t="shared" ca="1" si="267"/>
        <v>1E-4</v>
      </c>
      <c r="B640" s="304">
        <f t="shared" ca="1" si="268"/>
        <v>32.125700000001018</v>
      </c>
      <c r="D640" s="306">
        <f t="shared" ca="1" si="269"/>
        <v>-0.70291241321151221</v>
      </c>
      <c r="E640" s="307">
        <f t="shared" ca="1" si="270"/>
        <v>-1.1478035756607525</v>
      </c>
      <c r="F640" s="304">
        <f t="shared" ca="1" si="271"/>
        <v>1.345934214197128</v>
      </c>
      <c r="G640" s="306">
        <f t="shared" ca="1" si="272"/>
        <v>8.3695047247637717</v>
      </c>
      <c r="H640" s="307">
        <f t="shared" ca="1" si="273"/>
        <v>-103.14084954934633</v>
      </c>
      <c r="I640" s="304">
        <f t="shared" ca="1" si="274"/>
        <v>103.47986980615474</v>
      </c>
      <c r="J640" s="306">
        <f t="shared" ca="1" si="275"/>
        <v>715.24824024370969</v>
      </c>
      <c r="K640" s="307">
        <f t="shared" ca="1" si="276"/>
        <v>-6.8207532358792102</v>
      </c>
      <c r="L640" s="304">
        <f t="shared" ca="1" si="261"/>
        <v>715.28076155201336</v>
      </c>
      <c r="M640" s="306">
        <f t="shared" ca="1" si="277"/>
        <v>-1.4898273733262331</v>
      </c>
      <c r="N640" s="304">
        <f t="shared" ca="1" si="278"/>
        <v>-85.360820694654436</v>
      </c>
      <c r="P640" s="310">
        <f t="shared" ca="1" si="279"/>
        <v>23</v>
      </c>
      <c r="Q640" s="304">
        <f t="shared" ca="1" si="280"/>
        <v>0</v>
      </c>
      <c r="R640" s="306">
        <f t="shared" ca="1" si="281"/>
        <v>0</v>
      </c>
      <c r="S640" s="307">
        <f t="shared" ca="1" si="282"/>
        <v>3.0819999999999994</v>
      </c>
      <c r="T640" s="304">
        <f t="shared" ca="1" si="262"/>
        <v>30.234419999999997</v>
      </c>
      <c r="U640" s="311">
        <f t="shared" ca="1" si="263"/>
        <v>0</v>
      </c>
      <c r="V640" s="306">
        <f t="shared" ca="1" si="264"/>
        <v>1.2258358273199901</v>
      </c>
      <c r="W640" s="304">
        <f t="shared" ca="1" si="265"/>
        <v>26.784726667570272</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1.0871906236564914</v>
      </c>
      <c r="AH640" s="304">
        <f t="shared" ca="1" si="289"/>
        <v>-8.6906692926656977</v>
      </c>
    </row>
    <row r="641" spans="1:34" x14ac:dyDescent="0.2">
      <c r="A641" s="347">
        <f t="shared" ca="1" si="267"/>
        <v>1E-4</v>
      </c>
      <c r="B641" s="304">
        <f t="shared" ca="1" si="268"/>
        <v>32.125800000001021</v>
      </c>
      <c r="D641" s="306">
        <f t="shared" ca="1" si="269"/>
        <v>-0.70290797333515098</v>
      </c>
      <c r="E641" s="307">
        <f t="shared" ca="1" si="270"/>
        <v>-1.1477759008502204</v>
      </c>
      <c r="F641" s="304">
        <f t="shared" ca="1" si="271"/>
        <v>1.3459082946288221</v>
      </c>
      <c r="G641" s="306">
        <f t="shared" ca="1" si="272"/>
        <v>8.3694344339664379</v>
      </c>
      <c r="H641" s="307">
        <f t="shared" ca="1" si="273"/>
        <v>-103.14096432693641</v>
      </c>
      <c r="I641" s="304">
        <f t="shared" ca="1" si="274"/>
        <v>103.47997852258587</v>
      </c>
      <c r="J641" s="306">
        <f t="shared" ca="1" si="275"/>
        <v>715.24824024370969</v>
      </c>
      <c r="K641" s="307">
        <f t="shared" ca="1" si="276"/>
        <v>-6.8310673265730246</v>
      </c>
      <c r="L641" s="304">
        <f t="shared" ca="1" si="261"/>
        <v>715.28085997917185</v>
      </c>
      <c r="M641" s="306">
        <f t="shared" ca="1" si="277"/>
        <v>-1.4898281400811377</v>
      </c>
      <c r="N641" s="304">
        <f t="shared" ca="1" si="278"/>
        <v>-85.360864626474395</v>
      </c>
      <c r="P641" s="310">
        <f t="shared" ca="1" si="279"/>
        <v>23</v>
      </c>
      <c r="Q641" s="304">
        <f t="shared" ca="1" si="280"/>
        <v>0</v>
      </c>
      <c r="R641" s="306">
        <f t="shared" ca="1" si="281"/>
        <v>0</v>
      </c>
      <c r="S641" s="307">
        <f t="shared" ca="1" si="282"/>
        <v>3.0819999999999994</v>
      </c>
      <c r="T641" s="304">
        <f t="shared" ca="1" si="262"/>
        <v>30.234419999999997</v>
      </c>
      <c r="U641" s="311">
        <f t="shared" ca="1" si="263"/>
        <v>0</v>
      </c>
      <c r="V641" s="306">
        <f t="shared" ca="1" si="264"/>
        <v>1.2258370916589794</v>
      </c>
      <c r="W641" s="304">
        <f t="shared" ca="1" si="265"/>
        <v>26.784810574001472</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1.0871640069976607</v>
      </c>
      <c r="AH641" s="304">
        <f t="shared" ca="1" si="289"/>
        <v>-8.6906965177061242</v>
      </c>
    </row>
    <row r="642" spans="1:34" x14ac:dyDescent="0.2">
      <c r="A642" s="347">
        <f t="shared" ca="1" si="267"/>
        <v>1E-4</v>
      </c>
      <c r="B642" s="304">
        <f t="shared" ca="1" si="268"/>
        <v>32.125900000001025</v>
      </c>
      <c r="D642" s="306">
        <f t="shared" ca="1" si="269"/>
        <v>-0.70290353345649426</v>
      </c>
      <c r="E642" s="307">
        <f t="shared" ca="1" si="270"/>
        <v>-1.147748226416839</v>
      </c>
      <c r="F642" s="304">
        <f t="shared" ca="1" si="271"/>
        <v>1.3458823754654878</v>
      </c>
      <c r="G642" s="306">
        <f t="shared" ca="1" si="272"/>
        <v>8.3693641436130921</v>
      </c>
      <c r="H642" s="307">
        <f t="shared" ca="1" si="273"/>
        <v>-103.14107910175906</v>
      </c>
      <c r="I642" s="304">
        <f t="shared" ca="1" si="274"/>
        <v>103.48008723635536</v>
      </c>
      <c r="J642" s="306">
        <f t="shared" ca="1" si="275"/>
        <v>715.24824024370969</v>
      </c>
      <c r="K642" s="307">
        <f t="shared" ca="1" si="276"/>
        <v>-6.8413814287444596</v>
      </c>
      <c r="L642" s="304">
        <f t="shared" ca="1" si="261"/>
        <v>715.28095855515198</v>
      </c>
      <c r="M642" s="306">
        <f t="shared" ca="1" si="277"/>
        <v>-1.489828906827992</v>
      </c>
      <c r="N642" s="304">
        <f t="shared" ca="1" si="278"/>
        <v>-85.360908557833099</v>
      </c>
      <c r="P642" s="310">
        <f t="shared" ca="1" si="279"/>
        <v>23</v>
      </c>
      <c r="Q642" s="304">
        <f t="shared" ca="1" si="280"/>
        <v>0</v>
      </c>
      <c r="R642" s="306">
        <f t="shared" ca="1" si="281"/>
        <v>0</v>
      </c>
      <c r="S642" s="307">
        <f t="shared" ca="1" si="282"/>
        <v>3.0819999999999994</v>
      </c>
      <c r="T642" s="304">
        <f t="shared" ca="1" si="262"/>
        <v>30.234419999999997</v>
      </c>
      <c r="U642" s="311">
        <f t="shared" ca="1" si="263"/>
        <v>0</v>
      </c>
      <c r="V642" s="306">
        <f t="shared" ca="1" si="264"/>
        <v>1.22583835600068</v>
      </c>
      <c r="W642" s="304">
        <f t="shared" ca="1" si="265"/>
        <v>26.784894479289253</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1.0871373906976824</v>
      </c>
      <c r="AH642" s="304">
        <f t="shared" ca="1" si="289"/>
        <v>-8.6907237423755603</v>
      </c>
    </row>
    <row r="643" spans="1:34" x14ac:dyDescent="0.2">
      <c r="A643" s="347">
        <f t="shared" ca="1" si="267"/>
        <v>1E-4</v>
      </c>
      <c r="B643" s="304">
        <f t="shared" ca="1" si="268"/>
        <v>32.126000000001028</v>
      </c>
      <c r="D643" s="306">
        <f t="shared" ca="1" si="269"/>
        <v>-0.70289909357554103</v>
      </c>
      <c r="E643" s="307">
        <f t="shared" ca="1" si="270"/>
        <v>-1.1477205523606138</v>
      </c>
      <c r="F643" s="304">
        <f t="shared" ca="1" si="271"/>
        <v>1.3458564567071296</v>
      </c>
      <c r="G643" s="306">
        <f t="shared" ca="1" si="272"/>
        <v>8.3692938537037342</v>
      </c>
      <c r="H643" s="307">
        <f t="shared" ca="1" si="273"/>
        <v>-103.1411938738143</v>
      </c>
      <c r="I643" s="304">
        <f t="shared" ca="1" si="274"/>
        <v>103.48019594746326</v>
      </c>
      <c r="J643" s="306">
        <f t="shared" ca="1" si="275"/>
        <v>715.24824024370969</v>
      </c>
      <c r="K643" s="307">
        <f t="shared" ca="1" si="276"/>
        <v>-6.8516955423932382</v>
      </c>
      <c r="L643" s="304">
        <f t="shared" ca="1" si="261"/>
        <v>715.28105727995421</v>
      </c>
      <c r="M643" s="306">
        <f t="shared" ca="1" si="277"/>
        <v>-1.4898296735667955</v>
      </c>
      <c r="N643" s="304">
        <f t="shared" ca="1" si="278"/>
        <v>-85.360952488730533</v>
      </c>
      <c r="P643" s="310">
        <f t="shared" ca="1" si="279"/>
        <v>23</v>
      </c>
      <c r="Q643" s="304">
        <f t="shared" ca="1" si="280"/>
        <v>0</v>
      </c>
      <c r="R643" s="306">
        <f t="shared" ca="1" si="281"/>
        <v>0</v>
      </c>
      <c r="S643" s="307">
        <f t="shared" ca="1" si="282"/>
        <v>3.0819999999999994</v>
      </c>
      <c r="T643" s="304">
        <f t="shared" ca="1" si="262"/>
        <v>30.234419999999997</v>
      </c>
      <c r="U643" s="311">
        <f t="shared" ca="1" si="263"/>
        <v>0</v>
      </c>
      <c r="V643" s="306">
        <f t="shared" ca="1" si="264"/>
        <v>1.2258396203450921</v>
      </c>
      <c r="W643" s="304">
        <f t="shared" ca="1" si="265"/>
        <v>26.784978383433646</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1.0871107747565691</v>
      </c>
      <c r="AH643" s="304">
        <f t="shared" ca="1" si="289"/>
        <v>-8.6907509666739973</v>
      </c>
    </row>
    <row r="644" spans="1:34" x14ac:dyDescent="0.2">
      <c r="A644" s="347">
        <f t="shared" ca="1" si="267"/>
        <v>1E-4</v>
      </c>
      <c r="B644" s="304">
        <f t="shared" ca="1" si="268"/>
        <v>32.126100000001031</v>
      </c>
      <c r="D644" s="306">
        <f t="shared" ca="1" si="269"/>
        <v>-0.70289465369229531</v>
      </c>
      <c r="E644" s="307">
        <f t="shared" ca="1" si="270"/>
        <v>-1.147692878681541</v>
      </c>
      <c r="F644" s="304">
        <f t="shared" ca="1" si="271"/>
        <v>1.3458305383537461</v>
      </c>
      <c r="G644" s="306">
        <f t="shared" ca="1" si="272"/>
        <v>8.3692235642383643</v>
      </c>
      <c r="H644" s="307">
        <f t="shared" ca="1" si="273"/>
        <v>-103.14130864310216</v>
      </c>
      <c r="I644" s="304">
        <f t="shared" ca="1" si="274"/>
        <v>103.48030465590959</v>
      </c>
      <c r="J644" s="306">
        <f t="shared" ca="1" si="275"/>
        <v>715.24824024370969</v>
      </c>
      <c r="K644" s="307">
        <f t="shared" ca="1" si="276"/>
        <v>-6.862009667519084</v>
      </c>
      <c r="L644" s="304">
        <f t="shared" ref="L644:L707" ca="1" si="290">SQRT(pos_x^2+pos_z^2)</f>
        <v>715.28115615357899</v>
      </c>
      <c r="M644" s="306">
        <f t="shared" ca="1" si="277"/>
        <v>-1.4898304402975486</v>
      </c>
      <c r="N644" s="304">
        <f t="shared" ca="1" si="278"/>
        <v>-85.36099641916671</v>
      </c>
      <c r="P644" s="310">
        <f t="shared" ca="1" si="279"/>
        <v>23</v>
      </c>
      <c r="Q644" s="304">
        <f t="shared" ca="1" si="280"/>
        <v>0</v>
      </c>
      <c r="R644" s="306">
        <f t="shared" ca="1" si="281"/>
        <v>0</v>
      </c>
      <c r="S644" s="307">
        <f t="shared" ca="1" si="282"/>
        <v>3.0819999999999994</v>
      </c>
      <c r="T644" s="304">
        <f t="shared" ref="T644:T707" ca="1" si="291">m*g</f>
        <v>30.234419999999997</v>
      </c>
      <c r="U644" s="311">
        <f t="shared" ref="U644:U707" ca="1" si="292">IF(pos_xz&lt;L_rampe,Poids*COS(Beta),0)</f>
        <v>0</v>
      </c>
      <c r="V644" s="306">
        <f t="shared" ref="V644:V707" ca="1" si="293">Rho_moyen*(20000-Alt_rampe-pos_z)/(20000+Alt_rampe+pos_z)</f>
        <v>1.2258408846922155</v>
      </c>
      <c r="W644" s="304">
        <f t="shared" ref="W644:W707" ca="1" si="294">1/2*Rho*Sref*Cx*vit_xz^2</f>
        <v>26.785062286434641</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1.0870841591743083</v>
      </c>
      <c r="AH644" s="304">
        <f t="shared" ca="1" si="289"/>
        <v>-8.6907781906014439</v>
      </c>
    </row>
    <row r="645" spans="1:34" x14ac:dyDescent="0.2">
      <c r="A645" s="347">
        <f t="shared" ref="A645:A708" ca="1" si="296">IF(B644+0.01&lt;=T_ini+ROUNDUP(Temps_fin_propu,0), 0.01, IF(K644&gt;0, 0.1, 0.0001))</f>
        <v>1E-4</v>
      </c>
      <c r="B645" s="304">
        <f t="shared" ref="B645:B708" ca="1" si="297">B644+pas</f>
        <v>32.126200000001035</v>
      </c>
      <c r="D645" s="306">
        <f t="shared" ref="D645:D708" ca="1" si="298">IF(AND(L644&lt;L_rampe,Poussee&lt;Poids*SIN(M644)),0,(-W644+Poussee)/m*COS(M644)-U644/m*SIN(M644))</f>
        <v>-0.70289021380675687</v>
      </c>
      <c r="E645" s="307">
        <f t="shared" ref="E645:E708" ca="1" si="299">IF(AND(L644&lt;L_rampe,Poussee&lt;Poids*SIN(M644)),0,(-W644+Poussee)/m*SIN(M644)+U644/m*COS(M644)-Poids/m)</f>
        <v>-1.1476652053796172</v>
      </c>
      <c r="F645" s="304">
        <f t="shared" ref="F645:F708" ca="1" si="300">SQRT(acc_x^2+acc_z^2)</f>
        <v>1.3458046204053349</v>
      </c>
      <c r="G645" s="306">
        <f t="shared" ref="G645:G708" ca="1" si="301">G644+acc_x*pas</f>
        <v>8.3691532752169842</v>
      </c>
      <c r="H645" s="307">
        <f t="shared" ref="H645:H708" ca="1" si="302">H644+acc_z*pas</f>
        <v>-103.1414234096227</v>
      </c>
      <c r="I645" s="304">
        <f t="shared" ref="I645:I708" ca="1" si="303">SQRT(vit_x^2+vit_z^2)</f>
        <v>103.4804133616944</v>
      </c>
      <c r="J645" s="306">
        <f t="shared" ref="J645:J708" ca="1" si="304">J644+0.5*(vit_x+G644)*pas*(K644&gt;=0)</f>
        <v>715.24824024370969</v>
      </c>
      <c r="K645" s="307">
        <f t="shared" ref="K645:K708" ca="1" si="305">K644+0.5*(vit_z+H644)*pas</f>
        <v>-6.8723238041217201</v>
      </c>
      <c r="L645" s="304">
        <f t="shared" ca="1" si="290"/>
        <v>715.28125517602666</v>
      </c>
      <c r="M645" s="306">
        <f t="shared" ref="M645:M708" ca="1" si="306">IF(AND(L644&gt;L_rampe,G645&gt;0),ATAN2(G645,H645),$M$4)</f>
        <v>-1.4898312070202515</v>
      </c>
      <c r="N645" s="304">
        <f t="shared" ref="N645:N708" ca="1" si="307">DEGREES(Beta)</f>
        <v>-85.361040349141632</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3.0819999999999994</v>
      </c>
      <c r="T645" s="304">
        <f t="shared" ca="1" si="291"/>
        <v>30.234419999999997</v>
      </c>
      <c r="U645" s="311">
        <f t="shared" ca="1" si="292"/>
        <v>0</v>
      </c>
      <c r="V645" s="306">
        <f t="shared" ca="1" si="293"/>
        <v>1.2258421490420501</v>
      </c>
      <c r="W645" s="304">
        <f t="shared" ca="1" si="294"/>
        <v>26.785146188292259</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1.0870575439509036</v>
      </c>
      <c r="AH645" s="304">
        <f t="shared" ref="AH645:AH708" ca="1" si="318">IF(AND(L644&lt;L_rampe,Poussee&lt;Poids*SIN(M644)), g*SIN(M644), (-W644+Poussee)/m)</f>
        <v>-8.6908054141579001</v>
      </c>
    </row>
    <row r="646" spans="1:34" x14ac:dyDescent="0.2">
      <c r="A646" s="347">
        <f t="shared" ca="1" si="296"/>
        <v>1E-4</v>
      </c>
      <c r="B646" s="304">
        <f t="shared" ca="1" si="297"/>
        <v>32.126300000001038</v>
      </c>
      <c r="D646" s="306">
        <f t="shared" ca="1" si="298"/>
        <v>-0.70288577391892548</v>
      </c>
      <c r="E646" s="307">
        <f t="shared" ca="1" si="299"/>
        <v>-1.1476375324548389</v>
      </c>
      <c r="F646" s="304">
        <f t="shared" ca="1" si="300"/>
        <v>1.3457787028618926</v>
      </c>
      <c r="G646" s="306">
        <f t="shared" ca="1" si="301"/>
        <v>8.3690829866395919</v>
      </c>
      <c r="H646" s="307">
        <f t="shared" ca="1" si="302"/>
        <v>-103.14153817337595</v>
      </c>
      <c r="I646" s="304">
        <f t="shared" ca="1" si="303"/>
        <v>103.48052206481772</v>
      </c>
      <c r="J646" s="306">
        <f t="shared" ca="1" si="304"/>
        <v>715.24824024370969</v>
      </c>
      <c r="K646" s="307">
        <f t="shared" ca="1" si="305"/>
        <v>-6.88263795220087</v>
      </c>
      <c r="L646" s="304">
        <f t="shared" ca="1" si="290"/>
        <v>715.28135434729779</v>
      </c>
      <c r="M646" s="306">
        <f t="shared" ca="1" si="306"/>
        <v>-1.4898319737349042</v>
      </c>
      <c r="N646" s="304">
        <f t="shared" ca="1" si="307"/>
        <v>-85.361084278655326</v>
      </c>
      <c r="P646" s="310">
        <f t="shared" ca="1" si="308"/>
        <v>23</v>
      </c>
      <c r="Q646" s="304">
        <f t="shared" ca="1" si="309"/>
        <v>0</v>
      </c>
      <c r="R646" s="306">
        <f t="shared" ca="1" si="310"/>
        <v>0</v>
      </c>
      <c r="S646" s="307">
        <f t="shared" ca="1" si="311"/>
        <v>3.0819999999999994</v>
      </c>
      <c r="T646" s="304">
        <f t="shared" ca="1" si="291"/>
        <v>30.234419999999997</v>
      </c>
      <c r="U646" s="311">
        <f t="shared" ca="1" si="292"/>
        <v>0</v>
      </c>
      <c r="V646" s="306">
        <f t="shared" ca="1" si="293"/>
        <v>1.2258434133945966</v>
      </c>
      <c r="W646" s="304">
        <f t="shared" ca="1" si="294"/>
        <v>26.785230089006511</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1.0870309290863496</v>
      </c>
      <c r="AH646" s="304">
        <f t="shared" ca="1" si="318"/>
        <v>-8.6908326373433695</v>
      </c>
    </row>
    <row r="647" spans="1:34" x14ac:dyDescent="0.2">
      <c r="A647" s="347">
        <f t="shared" ca="1" si="296"/>
        <v>1E-4</v>
      </c>
      <c r="B647" s="304">
        <f t="shared" ca="1" si="297"/>
        <v>32.126400000001041</v>
      </c>
      <c r="D647" s="306">
        <f t="shared" ca="1" si="298"/>
        <v>-0.70288133402880315</v>
      </c>
      <c r="E647" s="307">
        <f t="shared" ca="1" si="299"/>
        <v>-1.1476098599072007</v>
      </c>
      <c r="F647" s="304">
        <f t="shared" ca="1" si="300"/>
        <v>1.3457527857234162</v>
      </c>
      <c r="G647" s="306">
        <f t="shared" ca="1" si="301"/>
        <v>8.3690126985061895</v>
      </c>
      <c r="H647" s="307">
        <f t="shared" ca="1" si="302"/>
        <v>-103.14165293436194</v>
      </c>
      <c r="I647" s="304">
        <f t="shared" ca="1" si="303"/>
        <v>103.4806307652796</v>
      </c>
      <c r="J647" s="306">
        <f t="shared" ca="1" si="304"/>
        <v>715.24824024370969</v>
      </c>
      <c r="K647" s="307">
        <f t="shared" ca="1" si="305"/>
        <v>-6.8929521117562569</v>
      </c>
      <c r="L647" s="304">
        <f t="shared" ca="1" si="290"/>
        <v>715.28145366739273</v>
      </c>
      <c r="M647" s="306">
        <f t="shared" ca="1" si="306"/>
        <v>-1.4898327404415068</v>
      </c>
      <c r="N647" s="304">
        <f t="shared" ca="1" si="307"/>
        <v>-85.361128207707779</v>
      </c>
      <c r="P647" s="310">
        <f t="shared" ca="1" si="308"/>
        <v>23</v>
      </c>
      <c r="Q647" s="304">
        <f t="shared" ca="1" si="309"/>
        <v>0</v>
      </c>
      <c r="R647" s="306">
        <f t="shared" ca="1" si="310"/>
        <v>0</v>
      </c>
      <c r="S647" s="307">
        <f t="shared" ca="1" si="311"/>
        <v>3.0819999999999994</v>
      </c>
      <c r="T647" s="304">
        <f t="shared" ca="1" si="291"/>
        <v>30.234419999999997</v>
      </c>
      <c r="U647" s="311">
        <f t="shared" ca="1" si="292"/>
        <v>0</v>
      </c>
      <c r="V647" s="306">
        <f t="shared" ca="1" si="293"/>
        <v>1.2258446777498544</v>
      </c>
      <c r="W647" s="304">
        <f t="shared" ca="1" si="294"/>
        <v>26.785313988577414</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1.0870043145806427</v>
      </c>
      <c r="AH647" s="304">
        <f t="shared" ca="1" si="318"/>
        <v>-8.6908598601578575</v>
      </c>
    </row>
    <row r="648" spans="1:34" x14ac:dyDescent="0.2">
      <c r="A648" s="347">
        <f t="shared" ca="1" si="296"/>
        <v>1E-4</v>
      </c>
      <c r="B648" s="304">
        <f t="shared" ca="1" si="297"/>
        <v>32.126500000001045</v>
      </c>
      <c r="D648" s="306">
        <f t="shared" ca="1" si="298"/>
        <v>-0.70287689413638976</v>
      </c>
      <c r="E648" s="307">
        <f t="shared" ca="1" si="299"/>
        <v>-1.147582187736699</v>
      </c>
      <c r="F648" s="304">
        <f t="shared" ca="1" si="300"/>
        <v>1.3457268689899025</v>
      </c>
      <c r="G648" s="306">
        <f t="shared" ca="1" si="301"/>
        <v>8.3689424108167767</v>
      </c>
      <c r="H648" s="307">
        <f t="shared" ca="1" si="302"/>
        <v>-103.14176769258071</v>
      </c>
      <c r="I648" s="304">
        <f t="shared" ca="1" si="303"/>
        <v>103.48073946308006</v>
      </c>
      <c r="J648" s="306">
        <f t="shared" ca="1" si="304"/>
        <v>715.24824024370969</v>
      </c>
      <c r="K648" s="307">
        <f t="shared" ca="1" si="305"/>
        <v>-6.9032662827876043</v>
      </c>
      <c r="L648" s="304">
        <f t="shared" ca="1" si="290"/>
        <v>715.2815531363118</v>
      </c>
      <c r="M648" s="306">
        <f t="shared" ca="1" si="306"/>
        <v>-1.4898335071400595</v>
      </c>
      <c r="N648" s="304">
        <f t="shared" ca="1" si="307"/>
        <v>-85.361172136299004</v>
      </c>
      <c r="P648" s="310">
        <f t="shared" ca="1" si="308"/>
        <v>23</v>
      </c>
      <c r="Q648" s="304">
        <f t="shared" ca="1" si="309"/>
        <v>0</v>
      </c>
      <c r="R648" s="306">
        <f t="shared" ca="1" si="310"/>
        <v>0</v>
      </c>
      <c r="S648" s="307">
        <f t="shared" ca="1" si="311"/>
        <v>3.0819999999999994</v>
      </c>
      <c r="T648" s="304">
        <f t="shared" ca="1" si="291"/>
        <v>30.234419999999997</v>
      </c>
      <c r="U648" s="311">
        <f t="shared" ca="1" si="292"/>
        <v>0</v>
      </c>
      <c r="V648" s="306">
        <f t="shared" ca="1" si="293"/>
        <v>1.2258459421078232</v>
      </c>
      <c r="W648" s="304">
        <f t="shared" ca="1" si="294"/>
        <v>26.785397887004958</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1.086977700433776</v>
      </c>
      <c r="AH648" s="304">
        <f t="shared" ca="1" si="318"/>
        <v>-8.6908870826013693</v>
      </c>
    </row>
    <row r="649" spans="1:34" x14ac:dyDescent="0.2">
      <c r="A649" s="347">
        <f t="shared" ca="1" si="296"/>
        <v>1E-4</v>
      </c>
      <c r="B649" s="304">
        <f t="shared" ca="1" si="297"/>
        <v>32.126600000001048</v>
      </c>
      <c r="D649" s="306">
        <f t="shared" ca="1" si="298"/>
        <v>-0.70287245424168665</v>
      </c>
      <c r="E649" s="307">
        <f t="shared" ca="1" si="299"/>
        <v>-1.1475545159433356</v>
      </c>
      <c r="F649" s="304">
        <f t="shared" ca="1" si="300"/>
        <v>1.3457009526613539</v>
      </c>
      <c r="G649" s="306">
        <f t="shared" ca="1" si="301"/>
        <v>8.3688721235713519</v>
      </c>
      <c r="H649" s="307">
        <f t="shared" ca="1" si="302"/>
        <v>-103.14188244803231</v>
      </c>
      <c r="I649" s="304">
        <f t="shared" ca="1" si="303"/>
        <v>103.48084815821913</v>
      </c>
      <c r="J649" s="306">
        <f t="shared" ca="1" si="304"/>
        <v>715.24824024370969</v>
      </c>
      <c r="K649" s="307">
        <f t="shared" ca="1" si="305"/>
        <v>-6.9135804652946353</v>
      </c>
      <c r="L649" s="304">
        <f t="shared" ca="1" si="290"/>
        <v>715.2816527540557</v>
      </c>
      <c r="M649" s="306">
        <f t="shared" ca="1" si="306"/>
        <v>-1.4898342738305623</v>
      </c>
      <c r="N649" s="304">
        <f t="shared" ca="1" si="307"/>
        <v>-85.361216064429016</v>
      </c>
      <c r="P649" s="310">
        <f t="shared" ca="1" si="308"/>
        <v>23</v>
      </c>
      <c r="Q649" s="304">
        <f t="shared" ca="1" si="309"/>
        <v>0</v>
      </c>
      <c r="R649" s="306">
        <f t="shared" ca="1" si="310"/>
        <v>0</v>
      </c>
      <c r="S649" s="307">
        <f t="shared" ca="1" si="311"/>
        <v>3.0819999999999994</v>
      </c>
      <c r="T649" s="304">
        <f t="shared" ca="1" si="291"/>
        <v>30.234419999999997</v>
      </c>
      <c r="U649" s="311">
        <f t="shared" ca="1" si="292"/>
        <v>0</v>
      </c>
      <c r="V649" s="306">
        <f t="shared" ca="1" si="293"/>
        <v>1.2258472064685031</v>
      </c>
      <c r="W649" s="304">
        <f t="shared" ca="1" si="294"/>
        <v>26.785481784289161</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1.0869510866457581</v>
      </c>
      <c r="AH649" s="304">
        <f t="shared" ca="1" si="318"/>
        <v>-8.6909143046739015</v>
      </c>
    </row>
    <row r="650" spans="1:34" x14ac:dyDescent="0.2">
      <c r="A650" s="347">
        <f t="shared" ca="1" si="296"/>
        <v>1E-4</v>
      </c>
      <c r="B650" s="304">
        <f t="shared" ca="1" si="297"/>
        <v>32.126700000001051</v>
      </c>
      <c r="D650" s="306">
        <f t="shared" ca="1" si="298"/>
        <v>-0.70286801434469404</v>
      </c>
      <c r="E650" s="307">
        <f t="shared" ca="1" si="299"/>
        <v>-1.1475268445271052</v>
      </c>
      <c r="F650" s="304">
        <f t="shared" ca="1" si="300"/>
        <v>1.3456750367377661</v>
      </c>
      <c r="G650" s="306">
        <f t="shared" ca="1" si="301"/>
        <v>8.3688018367699168</v>
      </c>
      <c r="H650" s="307">
        <f t="shared" ca="1" si="302"/>
        <v>-103.14199720071676</v>
      </c>
      <c r="I650" s="304">
        <f t="shared" ca="1" si="303"/>
        <v>103.48095685069687</v>
      </c>
      <c r="J650" s="306">
        <f t="shared" ca="1" si="304"/>
        <v>715.24824024370969</v>
      </c>
      <c r="K650" s="307">
        <f t="shared" ca="1" si="305"/>
        <v>-6.9238946592770727</v>
      </c>
      <c r="L650" s="304">
        <f t="shared" ca="1" si="290"/>
        <v>715.28175252062476</v>
      </c>
      <c r="M650" s="306">
        <f t="shared" ca="1" si="306"/>
        <v>-1.4898350405130154</v>
      </c>
      <c r="N650" s="304">
        <f t="shared" ca="1" si="307"/>
        <v>-85.3612599920978</v>
      </c>
      <c r="P650" s="310">
        <f t="shared" ca="1" si="308"/>
        <v>23</v>
      </c>
      <c r="Q650" s="304">
        <f t="shared" ca="1" si="309"/>
        <v>0</v>
      </c>
      <c r="R650" s="306">
        <f t="shared" ca="1" si="310"/>
        <v>0</v>
      </c>
      <c r="S650" s="307">
        <f t="shared" ca="1" si="311"/>
        <v>3.0819999999999994</v>
      </c>
      <c r="T650" s="304">
        <f t="shared" ca="1" si="291"/>
        <v>30.234419999999997</v>
      </c>
      <c r="U650" s="311">
        <f t="shared" ca="1" si="292"/>
        <v>0</v>
      </c>
      <c r="V650" s="306">
        <f t="shared" ca="1" si="293"/>
        <v>1.2258484708318946</v>
      </c>
      <c r="W650" s="304">
        <f t="shared" ca="1" si="294"/>
        <v>26.785565680430047</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1.0869244732165768</v>
      </c>
      <c r="AH650" s="304">
        <f t="shared" ca="1" si="318"/>
        <v>-8.6909415263754592</v>
      </c>
    </row>
    <row r="651" spans="1:34" x14ac:dyDescent="0.2">
      <c r="A651" s="347">
        <f t="shared" ca="1" si="296"/>
        <v>1E-4</v>
      </c>
      <c r="B651" s="304">
        <f t="shared" ca="1" si="297"/>
        <v>32.126800000001055</v>
      </c>
      <c r="D651" s="306">
        <f t="shared" ca="1" si="298"/>
        <v>-0.70286357444541381</v>
      </c>
      <c r="E651" s="307">
        <f t="shared" ca="1" si="299"/>
        <v>-1.1474991734879989</v>
      </c>
      <c r="F651" s="304">
        <f t="shared" ca="1" si="300"/>
        <v>1.3456491212191328</v>
      </c>
      <c r="G651" s="306">
        <f t="shared" ca="1" si="301"/>
        <v>8.3687315504124715</v>
      </c>
      <c r="H651" s="307">
        <f t="shared" ca="1" si="302"/>
        <v>-103.1421119506341</v>
      </c>
      <c r="I651" s="304">
        <f t="shared" ca="1" si="303"/>
        <v>103.4810655405133</v>
      </c>
      <c r="J651" s="306">
        <f t="shared" ca="1" si="304"/>
        <v>715.24824024370969</v>
      </c>
      <c r="K651" s="307">
        <f t="shared" ca="1" si="305"/>
        <v>-6.9342088647346403</v>
      </c>
      <c r="L651" s="304">
        <f t="shared" ca="1" si="290"/>
        <v>715.28185243601922</v>
      </c>
      <c r="M651" s="306">
        <f t="shared" ca="1" si="306"/>
        <v>-1.4898358071874189</v>
      </c>
      <c r="N651" s="304">
        <f t="shared" ca="1" si="307"/>
        <v>-85.361303919305385</v>
      </c>
      <c r="P651" s="310">
        <f t="shared" ca="1" si="308"/>
        <v>23</v>
      </c>
      <c r="Q651" s="304">
        <f t="shared" ca="1" si="309"/>
        <v>0</v>
      </c>
      <c r="R651" s="306">
        <f t="shared" ca="1" si="310"/>
        <v>0</v>
      </c>
      <c r="S651" s="307">
        <f t="shared" ca="1" si="311"/>
        <v>3.0819999999999994</v>
      </c>
      <c r="T651" s="304">
        <f t="shared" ca="1" si="291"/>
        <v>30.234419999999997</v>
      </c>
      <c r="U651" s="311">
        <f t="shared" ca="1" si="292"/>
        <v>0</v>
      </c>
      <c r="V651" s="306">
        <f t="shared" ca="1" si="293"/>
        <v>1.2258497351979973</v>
      </c>
      <c r="W651" s="304">
        <f t="shared" ca="1" si="294"/>
        <v>26.785649575427616</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1.0868978601462267</v>
      </c>
      <c r="AH651" s="304">
        <f t="shared" ca="1" si="318"/>
        <v>-8.6909687477060515</v>
      </c>
    </row>
    <row r="652" spans="1:34" x14ac:dyDescent="0.2">
      <c r="A652" s="347">
        <f t="shared" ca="1" si="296"/>
        <v>1E-4</v>
      </c>
      <c r="B652" s="304">
        <f t="shared" ca="1" si="297"/>
        <v>32.126900000001058</v>
      </c>
      <c r="D652" s="306">
        <f t="shared" ca="1" si="298"/>
        <v>-0.70285913454384574</v>
      </c>
      <c r="E652" s="307">
        <f t="shared" ca="1" si="299"/>
        <v>-1.1474715028260167</v>
      </c>
      <c r="F652" s="304">
        <f t="shared" ca="1" si="300"/>
        <v>1.3456232061054541</v>
      </c>
      <c r="G652" s="306">
        <f t="shared" ca="1" si="301"/>
        <v>8.3686612644990177</v>
      </c>
      <c r="H652" s="307">
        <f t="shared" ca="1" si="302"/>
        <v>-103.14222669778438</v>
      </c>
      <c r="I652" s="304">
        <f t="shared" ca="1" si="303"/>
        <v>103.48117422766843</v>
      </c>
      <c r="J652" s="306">
        <f t="shared" ca="1" si="304"/>
        <v>715.24824024370969</v>
      </c>
      <c r="K652" s="307">
        <f t="shared" ca="1" si="305"/>
        <v>-6.9445230816670609</v>
      </c>
      <c r="L652" s="304">
        <f t="shared" ca="1" si="290"/>
        <v>715.28195250023975</v>
      </c>
      <c r="M652" s="306">
        <f t="shared" ca="1" si="306"/>
        <v>-1.4898365738537731</v>
      </c>
      <c r="N652" s="304">
        <f t="shared" ca="1" si="307"/>
        <v>-85.361347846051771</v>
      </c>
      <c r="P652" s="310">
        <f t="shared" ca="1" si="308"/>
        <v>23</v>
      </c>
      <c r="Q652" s="304">
        <f t="shared" ca="1" si="309"/>
        <v>0</v>
      </c>
      <c r="R652" s="306">
        <f t="shared" ca="1" si="310"/>
        <v>0</v>
      </c>
      <c r="S652" s="307">
        <f t="shared" ca="1" si="311"/>
        <v>3.0819999999999994</v>
      </c>
      <c r="T652" s="304">
        <f t="shared" ca="1" si="291"/>
        <v>30.234419999999997</v>
      </c>
      <c r="U652" s="311">
        <f t="shared" ca="1" si="292"/>
        <v>0</v>
      </c>
      <c r="V652" s="306">
        <f t="shared" ca="1" si="293"/>
        <v>1.225850999566811</v>
      </c>
      <c r="W652" s="304">
        <f t="shared" ca="1" si="294"/>
        <v>26.785733469281858</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1.0868712474347113</v>
      </c>
      <c r="AH652" s="304">
        <f t="shared" ca="1" si="318"/>
        <v>-8.6909959686656784</v>
      </c>
    </row>
    <row r="653" spans="1:34" x14ac:dyDescent="0.2">
      <c r="A653" s="347">
        <f t="shared" ca="1" si="296"/>
        <v>1E-4</v>
      </c>
      <c r="B653" s="304">
        <f t="shared" ca="1" si="297"/>
        <v>32.127000000001061</v>
      </c>
      <c r="D653" s="306">
        <f t="shared" ca="1" si="298"/>
        <v>-0.70285469463998906</v>
      </c>
      <c r="E653" s="307">
        <f t="shared" ca="1" si="299"/>
        <v>-1.147443832541164</v>
      </c>
      <c r="F653" s="304">
        <f t="shared" ca="1" si="300"/>
        <v>1.345597291396734</v>
      </c>
      <c r="G653" s="306">
        <f t="shared" ca="1" si="301"/>
        <v>8.3685909790295536</v>
      </c>
      <c r="H653" s="307">
        <f t="shared" ca="1" si="302"/>
        <v>-103.14234144216763</v>
      </c>
      <c r="I653" s="304">
        <f t="shared" ca="1" si="303"/>
        <v>103.48128291216236</v>
      </c>
      <c r="J653" s="306">
        <f t="shared" ca="1" si="304"/>
        <v>715.24824024370969</v>
      </c>
      <c r="K653" s="307">
        <f t="shared" ca="1" si="305"/>
        <v>-6.9548373100740584</v>
      </c>
      <c r="L653" s="304">
        <f t="shared" ca="1" si="290"/>
        <v>715.2820527132867</v>
      </c>
      <c r="M653" s="306">
        <f t="shared" ca="1" si="306"/>
        <v>-1.4898373405120777</v>
      </c>
      <c r="N653" s="304">
        <f t="shared" ca="1" si="307"/>
        <v>-85.361391772336958</v>
      </c>
      <c r="P653" s="310">
        <f t="shared" ca="1" si="308"/>
        <v>23</v>
      </c>
      <c r="Q653" s="304">
        <f t="shared" ca="1" si="309"/>
        <v>0</v>
      </c>
      <c r="R653" s="306">
        <f t="shared" ca="1" si="310"/>
        <v>0</v>
      </c>
      <c r="S653" s="307">
        <f t="shared" ca="1" si="311"/>
        <v>3.0819999999999994</v>
      </c>
      <c r="T653" s="304">
        <f t="shared" ca="1" si="291"/>
        <v>30.234419999999997</v>
      </c>
      <c r="U653" s="311">
        <f t="shared" ca="1" si="292"/>
        <v>0</v>
      </c>
      <c r="V653" s="306">
        <f t="shared" ca="1" si="293"/>
        <v>1.225852263938336</v>
      </c>
      <c r="W653" s="304">
        <f t="shared" ca="1" si="294"/>
        <v>26.785817361992812</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1.0868446350820289</v>
      </c>
      <c r="AH653" s="304">
        <f t="shared" ca="1" si="318"/>
        <v>-8.6910231892543361</v>
      </c>
    </row>
    <row r="654" spans="1:34" x14ac:dyDescent="0.2">
      <c r="A654" s="347">
        <f t="shared" ca="1" si="296"/>
        <v>1E-4</v>
      </c>
      <c r="B654" s="304">
        <f t="shared" ca="1" si="297"/>
        <v>32.127100000001064</v>
      </c>
      <c r="D654" s="306">
        <f t="shared" ca="1" si="298"/>
        <v>-0.70285025473384832</v>
      </c>
      <c r="E654" s="307">
        <f t="shared" ca="1" si="299"/>
        <v>-1.1474161626334247</v>
      </c>
      <c r="F654" s="304">
        <f t="shared" ca="1" si="300"/>
        <v>1.3455713770929616</v>
      </c>
      <c r="G654" s="306">
        <f t="shared" ca="1" si="301"/>
        <v>8.3685206940040811</v>
      </c>
      <c r="H654" s="307">
        <f t="shared" ca="1" si="302"/>
        <v>-103.14245618378389</v>
      </c>
      <c r="I654" s="304">
        <f t="shared" ca="1" si="303"/>
        <v>103.48139159399507</v>
      </c>
      <c r="J654" s="306">
        <f t="shared" ca="1" si="304"/>
        <v>715.24824024370969</v>
      </c>
      <c r="K654" s="307">
        <f t="shared" ca="1" si="305"/>
        <v>-6.9651515499553556</v>
      </c>
      <c r="L654" s="304">
        <f t="shared" ca="1" si="290"/>
        <v>715.28215307516052</v>
      </c>
      <c r="M654" s="306">
        <f t="shared" ca="1" si="306"/>
        <v>-1.489838107162333</v>
      </c>
      <c r="N654" s="304">
        <f t="shared" ca="1" si="307"/>
        <v>-85.361435698160946</v>
      </c>
      <c r="P654" s="310">
        <f t="shared" ca="1" si="308"/>
        <v>23</v>
      </c>
      <c r="Q654" s="304">
        <f t="shared" ca="1" si="309"/>
        <v>0</v>
      </c>
      <c r="R654" s="306">
        <f t="shared" ca="1" si="310"/>
        <v>0</v>
      </c>
      <c r="S654" s="307">
        <f t="shared" ca="1" si="311"/>
        <v>3.0819999999999994</v>
      </c>
      <c r="T654" s="304">
        <f t="shared" ca="1" si="291"/>
        <v>30.234419999999997</v>
      </c>
      <c r="U654" s="311">
        <f t="shared" ca="1" si="292"/>
        <v>0</v>
      </c>
      <c r="V654" s="306">
        <f t="shared" ca="1" si="293"/>
        <v>1.2258535283125718</v>
      </c>
      <c r="W654" s="304">
        <f t="shared" ca="1" si="294"/>
        <v>26.785901253560471</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1.0868180230881723</v>
      </c>
      <c r="AH654" s="304">
        <f t="shared" ca="1" si="318"/>
        <v>-8.6910504094720373</v>
      </c>
    </row>
    <row r="655" spans="1:34" x14ac:dyDescent="0.2">
      <c r="A655" s="347">
        <f t="shared" ca="1" si="296"/>
        <v>1E-4</v>
      </c>
      <c r="B655" s="304">
        <f t="shared" ca="1" si="297"/>
        <v>32.127200000001068</v>
      </c>
      <c r="D655" s="306">
        <f t="shared" ca="1" si="298"/>
        <v>-0.70284581482542285</v>
      </c>
      <c r="E655" s="307">
        <f t="shared" ca="1" si="299"/>
        <v>-1.1473884931028042</v>
      </c>
      <c r="F655" s="304">
        <f t="shared" ca="1" si="300"/>
        <v>1.3455454631941413</v>
      </c>
      <c r="G655" s="306">
        <f t="shared" ca="1" si="301"/>
        <v>8.3684504094225982</v>
      </c>
      <c r="H655" s="307">
        <f t="shared" ca="1" si="302"/>
        <v>-103.1425709226332</v>
      </c>
      <c r="I655" s="304">
        <f t="shared" ca="1" si="303"/>
        <v>103.48150027316662</v>
      </c>
      <c r="J655" s="306">
        <f t="shared" ca="1" si="304"/>
        <v>715.24824024370969</v>
      </c>
      <c r="K655" s="307">
        <f t="shared" ca="1" si="305"/>
        <v>-6.9754658013106763</v>
      </c>
      <c r="L655" s="304">
        <f t="shared" ca="1" si="290"/>
        <v>715.28225358586155</v>
      </c>
      <c r="M655" s="306">
        <f t="shared" ca="1" si="306"/>
        <v>-1.4898388738045392</v>
      </c>
      <c r="N655" s="304">
        <f t="shared" ca="1" si="307"/>
        <v>-85.361479623523749</v>
      </c>
      <c r="P655" s="310">
        <f t="shared" ca="1" si="308"/>
        <v>23</v>
      </c>
      <c r="Q655" s="304">
        <f t="shared" ca="1" si="309"/>
        <v>0</v>
      </c>
      <c r="R655" s="306">
        <f t="shared" ca="1" si="310"/>
        <v>0</v>
      </c>
      <c r="S655" s="307">
        <f t="shared" ca="1" si="311"/>
        <v>3.0819999999999994</v>
      </c>
      <c r="T655" s="304">
        <f t="shared" ca="1" si="291"/>
        <v>30.234419999999997</v>
      </c>
      <c r="U655" s="311">
        <f t="shared" ca="1" si="292"/>
        <v>0</v>
      </c>
      <c r="V655" s="306">
        <f t="shared" ca="1" si="293"/>
        <v>1.2258547926895194</v>
      </c>
      <c r="W655" s="304">
        <f t="shared" ca="1" si="294"/>
        <v>26.785985143984863</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1.0867914114531416</v>
      </c>
      <c r="AH655" s="304">
        <f t="shared" ca="1" si="318"/>
        <v>-8.6910776293187784</v>
      </c>
    </row>
    <row r="656" spans="1:34" x14ac:dyDescent="0.2">
      <c r="A656" s="347">
        <f t="shared" ca="1" si="296"/>
        <v>1E-4</v>
      </c>
      <c r="B656" s="304">
        <f t="shared" ca="1" si="297"/>
        <v>32.127300000001071</v>
      </c>
      <c r="D656" s="306">
        <f t="shared" ca="1" si="298"/>
        <v>-0.7028413749147131</v>
      </c>
      <c r="E656" s="307">
        <f t="shared" ca="1" si="299"/>
        <v>-1.1473608239492918</v>
      </c>
      <c r="F656" s="304">
        <f t="shared" ca="1" si="300"/>
        <v>1.3455195497002643</v>
      </c>
      <c r="G656" s="306">
        <f t="shared" ca="1" si="301"/>
        <v>8.3683801252851069</v>
      </c>
      <c r="H656" s="307">
        <f t="shared" ca="1" si="302"/>
        <v>-103.14268565871559</v>
      </c>
      <c r="I656" s="304">
        <f t="shared" ca="1" si="303"/>
        <v>103.48160894967705</v>
      </c>
      <c r="J656" s="306">
        <f t="shared" ca="1" si="304"/>
        <v>715.24824024370969</v>
      </c>
      <c r="K656" s="307">
        <f t="shared" ca="1" si="305"/>
        <v>-6.9857800641397434</v>
      </c>
      <c r="L656" s="304">
        <f t="shared" ca="1" si="290"/>
        <v>715.28235424539025</v>
      </c>
      <c r="M656" s="306">
        <f t="shared" ca="1" si="306"/>
        <v>-1.4898396404386964</v>
      </c>
      <c r="N656" s="304">
        <f t="shared" ca="1" si="307"/>
        <v>-85.361523548425396</v>
      </c>
      <c r="P656" s="310">
        <f t="shared" ca="1" si="308"/>
        <v>23</v>
      </c>
      <c r="Q656" s="304">
        <f t="shared" ca="1" si="309"/>
        <v>0</v>
      </c>
      <c r="R656" s="306">
        <f t="shared" ca="1" si="310"/>
        <v>0</v>
      </c>
      <c r="S656" s="307">
        <f t="shared" ca="1" si="311"/>
        <v>3.0819999999999994</v>
      </c>
      <c r="T656" s="304">
        <f t="shared" ca="1" si="291"/>
        <v>30.234419999999997</v>
      </c>
      <c r="U656" s="311">
        <f t="shared" ca="1" si="292"/>
        <v>0</v>
      </c>
      <c r="V656" s="306">
        <f t="shared" ca="1" si="293"/>
        <v>1.2258560570691777</v>
      </c>
      <c r="W656" s="304">
        <f t="shared" ca="1" si="294"/>
        <v>26.786069033265992</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1.0867648001769261</v>
      </c>
      <c r="AH656" s="304">
        <f t="shared" ca="1" si="318"/>
        <v>-8.6911048487945717</v>
      </c>
    </row>
    <row r="657" spans="1:34" x14ac:dyDescent="0.2">
      <c r="A657" s="347">
        <f t="shared" ca="1" si="296"/>
        <v>1E-4</v>
      </c>
      <c r="B657" s="304">
        <f t="shared" ca="1" si="297"/>
        <v>32.127400000001074</v>
      </c>
      <c r="D657" s="306">
        <f t="shared" ca="1" si="298"/>
        <v>-0.70283693500171862</v>
      </c>
      <c r="E657" s="307">
        <f t="shared" ca="1" si="299"/>
        <v>-1.1473331551728858</v>
      </c>
      <c r="F657" s="304">
        <f t="shared" ca="1" si="300"/>
        <v>1.345493636611329</v>
      </c>
      <c r="G657" s="306">
        <f t="shared" ca="1" si="301"/>
        <v>8.3683098415916071</v>
      </c>
      <c r="H657" s="307">
        <f t="shared" ca="1" si="302"/>
        <v>-103.14280039203111</v>
      </c>
      <c r="I657" s="304">
        <f t="shared" ca="1" si="303"/>
        <v>103.48171762352638</v>
      </c>
      <c r="J657" s="306">
        <f t="shared" ca="1" si="304"/>
        <v>715.24824024370969</v>
      </c>
      <c r="K657" s="307">
        <f t="shared" ca="1" si="305"/>
        <v>-6.9960943384422807</v>
      </c>
      <c r="L657" s="304">
        <f t="shared" ca="1" si="290"/>
        <v>715.28245505374719</v>
      </c>
      <c r="M657" s="306">
        <f t="shared" ca="1" si="306"/>
        <v>-1.4898404070648046</v>
      </c>
      <c r="N657" s="304">
        <f t="shared" ca="1" si="307"/>
        <v>-85.361567472865858</v>
      </c>
      <c r="P657" s="310">
        <f t="shared" ca="1" si="308"/>
        <v>23</v>
      </c>
      <c r="Q657" s="304">
        <f t="shared" ca="1" si="309"/>
        <v>0</v>
      </c>
      <c r="R657" s="306">
        <f t="shared" ca="1" si="310"/>
        <v>0</v>
      </c>
      <c r="S657" s="307">
        <f t="shared" ca="1" si="311"/>
        <v>3.0819999999999994</v>
      </c>
      <c r="T657" s="304">
        <f t="shared" ca="1" si="291"/>
        <v>30.234419999999997</v>
      </c>
      <c r="U657" s="311">
        <f t="shared" ca="1" si="292"/>
        <v>0</v>
      </c>
      <c r="V657" s="306">
        <f t="shared" ca="1" si="293"/>
        <v>1.2258573214515471</v>
      </c>
      <c r="W657" s="304">
        <f t="shared" ca="1" si="294"/>
        <v>26.786152921403851</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1.0867381892595294</v>
      </c>
      <c r="AH657" s="304">
        <f t="shared" ca="1" si="318"/>
        <v>-8.6911320678994155</v>
      </c>
    </row>
    <row r="658" spans="1:34" x14ac:dyDescent="0.2">
      <c r="A658" s="347">
        <f t="shared" ca="1" si="296"/>
        <v>1E-4</v>
      </c>
      <c r="B658" s="304">
        <f t="shared" ca="1" si="297"/>
        <v>32.127500000001078</v>
      </c>
      <c r="D658" s="306">
        <f t="shared" ca="1" si="298"/>
        <v>-0.70283249508644274</v>
      </c>
      <c r="E658" s="307">
        <f t="shared" ca="1" si="299"/>
        <v>-1.1473054867735897</v>
      </c>
      <c r="F658" s="304">
        <f t="shared" ca="1" si="300"/>
        <v>1.3454677239273405</v>
      </c>
      <c r="G658" s="306">
        <f t="shared" ca="1" si="301"/>
        <v>8.3682395583420988</v>
      </c>
      <c r="H658" s="307">
        <f t="shared" ca="1" si="302"/>
        <v>-103.14291512257978</v>
      </c>
      <c r="I658" s="304">
        <f t="shared" ca="1" si="303"/>
        <v>103.48182629471466</v>
      </c>
      <c r="J658" s="306">
        <f t="shared" ca="1" si="304"/>
        <v>715.24824024370969</v>
      </c>
      <c r="K658" s="307">
        <f t="shared" ca="1" si="305"/>
        <v>-7.006408624218011</v>
      </c>
      <c r="L658" s="304">
        <f t="shared" ca="1" si="290"/>
        <v>715.28255601093258</v>
      </c>
      <c r="M658" s="306">
        <f t="shared" ca="1" si="306"/>
        <v>-1.4898411736828638</v>
      </c>
      <c r="N658" s="304">
        <f t="shared" ca="1" si="307"/>
        <v>-85.361611396845149</v>
      </c>
      <c r="P658" s="310">
        <f t="shared" ca="1" si="308"/>
        <v>23</v>
      </c>
      <c r="Q658" s="304">
        <f t="shared" ca="1" si="309"/>
        <v>0</v>
      </c>
      <c r="R658" s="306">
        <f t="shared" ca="1" si="310"/>
        <v>0</v>
      </c>
      <c r="S658" s="307">
        <f t="shared" ca="1" si="311"/>
        <v>3.0819999999999994</v>
      </c>
      <c r="T658" s="304">
        <f t="shared" ca="1" si="291"/>
        <v>30.234419999999997</v>
      </c>
      <c r="U658" s="311">
        <f t="shared" ca="1" si="292"/>
        <v>0</v>
      </c>
      <c r="V658" s="306">
        <f t="shared" ca="1" si="293"/>
        <v>1.2258585858366271</v>
      </c>
      <c r="W658" s="304">
        <f t="shared" ca="1" si="294"/>
        <v>26.786236808398456</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1.0867115787009496</v>
      </c>
      <c r="AH658" s="304">
        <f t="shared" ca="1" si="318"/>
        <v>-8.6911592866333081</v>
      </c>
    </row>
    <row r="659" spans="1:34" x14ac:dyDescent="0.2">
      <c r="A659" s="347">
        <f t="shared" ca="1" si="296"/>
        <v>1E-4</v>
      </c>
      <c r="B659" s="304">
        <f t="shared" ca="1" si="297"/>
        <v>32.127600000001081</v>
      </c>
      <c r="D659" s="306">
        <f t="shared" ca="1" si="298"/>
        <v>-0.70282805516888558</v>
      </c>
      <c r="E659" s="307">
        <f t="shared" ca="1" si="299"/>
        <v>-1.1472778187513963</v>
      </c>
      <c r="F659" s="304">
        <f t="shared" ca="1" si="300"/>
        <v>1.3454418116482927</v>
      </c>
      <c r="G659" s="306">
        <f t="shared" ca="1" si="301"/>
        <v>8.368169275536582</v>
      </c>
      <c r="H659" s="307">
        <f t="shared" ca="1" si="302"/>
        <v>-103.14302985036166</v>
      </c>
      <c r="I659" s="304">
        <f t="shared" ca="1" si="303"/>
        <v>103.48193496324191</v>
      </c>
      <c r="J659" s="306">
        <f t="shared" ca="1" si="304"/>
        <v>715.24824024370969</v>
      </c>
      <c r="K659" s="307">
        <f t="shared" ca="1" si="305"/>
        <v>-7.0167229214666582</v>
      </c>
      <c r="L659" s="304">
        <f t="shared" ca="1" si="290"/>
        <v>715.28265711694712</v>
      </c>
      <c r="M659" s="306">
        <f t="shared" ca="1" si="306"/>
        <v>-1.4898419402928746</v>
      </c>
      <c r="N659" s="304">
        <f t="shared" ca="1" si="307"/>
        <v>-85.361655320363298</v>
      </c>
      <c r="P659" s="310">
        <f t="shared" ca="1" si="308"/>
        <v>23</v>
      </c>
      <c r="Q659" s="304">
        <f t="shared" ca="1" si="309"/>
        <v>0</v>
      </c>
      <c r="R659" s="306">
        <f t="shared" ca="1" si="310"/>
        <v>0</v>
      </c>
      <c r="S659" s="307">
        <f t="shared" ca="1" si="311"/>
        <v>3.0819999999999994</v>
      </c>
      <c r="T659" s="304">
        <f t="shared" ca="1" si="291"/>
        <v>30.234419999999997</v>
      </c>
      <c r="U659" s="311">
        <f t="shared" ca="1" si="292"/>
        <v>0</v>
      </c>
      <c r="V659" s="306">
        <f t="shared" ca="1" si="293"/>
        <v>1.2258598502244189</v>
      </c>
      <c r="W659" s="304">
        <f t="shared" ca="1" si="294"/>
        <v>26.786320694249831</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1.0866849685011832</v>
      </c>
      <c r="AH659" s="304">
        <f t="shared" ca="1" si="318"/>
        <v>-8.6911865049962564</v>
      </c>
    </row>
    <row r="660" spans="1:34" x14ac:dyDescent="0.2">
      <c r="A660" s="347">
        <f t="shared" ca="1" si="296"/>
        <v>1E-4</v>
      </c>
      <c r="B660" s="304">
        <f t="shared" ca="1" si="297"/>
        <v>32.127700000001084</v>
      </c>
      <c r="D660" s="306">
        <f t="shared" ca="1" si="298"/>
        <v>-0.70282361524904524</v>
      </c>
      <c r="E660" s="307">
        <f t="shared" ca="1" si="299"/>
        <v>-1.1472501511063005</v>
      </c>
      <c r="F660" s="304">
        <f t="shared" ca="1" si="300"/>
        <v>1.3454158997741803</v>
      </c>
      <c r="G660" s="306">
        <f t="shared" ca="1" si="301"/>
        <v>8.3680989931750567</v>
      </c>
      <c r="H660" s="307">
        <f t="shared" ca="1" si="302"/>
        <v>-103.14314457537677</v>
      </c>
      <c r="I660" s="304">
        <f t="shared" ca="1" si="303"/>
        <v>103.48204362910819</v>
      </c>
      <c r="J660" s="306">
        <f t="shared" ca="1" si="304"/>
        <v>715.24824024370969</v>
      </c>
      <c r="K660" s="307">
        <f t="shared" ca="1" si="305"/>
        <v>-7.0270372301879451</v>
      </c>
      <c r="L660" s="304">
        <f t="shared" ca="1" si="290"/>
        <v>715.28275837179103</v>
      </c>
      <c r="M660" s="306">
        <f t="shared" ca="1" si="306"/>
        <v>-1.4898427068948366</v>
      </c>
      <c r="N660" s="304">
        <f t="shared" ca="1" si="307"/>
        <v>-85.36169924342029</v>
      </c>
      <c r="P660" s="310">
        <f t="shared" ca="1" si="308"/>
        <v>23</v>
      </c>
      <c r="Q660" s="304">
        <f t="shared" ca="1" si="309"/>
        <v>0</v>
      </c>
      <c r="R660" s="306">
        <f t="shared" ca="1" si="310"/>
        <v>0</v>
      </c>
      <c r="S660" s="307">
        <f t="shared" ca="1" si="311"/>
        <v>3.0819999999999994</v>
      </c>
      <c r="T660" s="304">
        <f t="shared" ca="1" si="291"/>
        <v>30.234419999999997</v>
      </c>
      <c r="U660" s="311">
        <f t="shared" ca="1" si="292"/>
        <v>0</v>
      </c>
      <c r="V660" s="306">
        <f t="shared" ca="1" si="293"/>
        <v>1.2258611146149212</v>
      </c>
      <c r="W660" s="304">
        <f t="shared" ca="1" si="294"/>
        <v>26.786404578957981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1.0866583586602232</v>
      </c>
      <c r="AH660" s="304">
        <f t="shared" ca="1" si="318"/>
        <v>-8.691213722988266</v>
      </c>
    </row>
    <row r="661" spans="1:34" x14ac:dyDescent="0.2">
      <c r="A661" s="347">
        <f t="shared" ca="1" si="296"/>
        <v>1E-4</v>
      </c>
      <c r="B661" s="304">
        <f t="shared" ca="1" si="297"/>
        <v>32.127800000001088</v>
      </c>
      <c r="D661" s="306">
        <f t="shared" ca="1" si="298"/>
        <v>-0.70281917532692728</v>
      </c>
      <c r="E661" s="307">
        <f t="shared" ca="1" si="299"/>
        <v>-1.1472224838382985</v>
      </c>
      <c r="F661" s="304">
        <f t="shared" ca="1" si="300"/>
        <v>1.3453899883050033</v>
      </c>
      <c r="G661" s="306">
        <f t="shared" ca="1" si="301"/>
        <v>8.3680287112575247</v>
      </c>
      <c r="H661" s="307">
        <f t="shared" ca="1" si="302"/>
        <v>-103.14325929762515</v>
      </c>
      <c r="I661" s="304">
        <f t="shared" ca="1" si="303"/>
        <v>103.48215229231351</v>
      </c>
      <c r="J661" s="306">
        <f t="shared" ca="1" si="304"/>
        <v>715.24824024370969</v>
      </c>
      <c r="K661" s="307">
        <f t="shared" ca="1" si="305"/>
        <v>-7.0373515503815955</v>
      </c>
      <c r="L661" s="304">
        <f t="shared" ca="1" si="290"/>
        <v>715.28285977546477</v>
      </c>
      <c r="M661" s="306">
        <f t="shared" ca="1" si="306"/>
        <v>-1.4898434734887502</v>
      </c>
      <c r="N661" s="304">
        <f t="shared" ca="1" si="307"/>
        <v>-85.36174316601614</v>
      </c>
      <c r="P661" s="310">
        <f t="shared" ca="1" si="308"/>
        <v>23</v>
      </c>
      <c r="Q661" s="304">
        <f t="shared" ca="1" si="309"/>
        <v>0</v>
      </c>
      <c r="R661" s="306">
        <f t="shared" ca="1" si="310"/>
        <v>0</v>
      </c>
      <c r="S661" s="307">
        <f t="shared" ca="1" si="311"/>
        <v>3.0819999999999994</v>
      </c>
      <c r="T661" s="304">
        <f t="shared" ca="1" si="291"/>
        <v>30.234419999999997</v>
      </c>
      <c r="U661" s="311">
        <f t="shared" ca="1" si="292"/>
        <v>0</v>
      </c>
      <c r="V661" s="306">
        <f t="shared" ca="1" si="293"/>
        <v>1.2258623790081342</v>
      </c>
      <c r="W661" s="304">
        <f t="shared" ca="1" si="294"/>
        <v>26.7864884625229</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1.0866317491780677</v>
      </c>
      <c r="AH661" s="304">
        <f t="shared" ca="1" si="318"/>
        <v>-8.6912409406093403</v>
      </c>
    </row>
    <row r="662" spans="1:34" x14ac:dyDescent="0.2">
      <c r="A662" s="347">
        <f t="shared" ca="1" si="296"/>
        <v>1E-4</v>
      </c>
      <c r="B662" s="304">
        <f t="shared" ca="1" si="297"/>
        <v>32.127900000001091</v>
      </c>
      <c r="D662" s="306">
        <f t="shared" ca="1" si="298"/>
        <v>-0.70281473540252737</v>
      </c>
      <c r="E662" s="307">
        <f t="shared" ca="1" si="299"/>
        <v>-1.1471948169473922</v>
      </c>
      <c r="F662" s="304">
        <f t="shared" ca="1" si="300"/>
        <v>1.3453640772407613</v>
      </c>
      <c r="G662" s="306">
        <f t="shared" ca="1" si="301"/>
        <v>8.3679584297839842</v>
      </c>
      <c r="H662" s="307">
        <f t="shared" ca="1" si="302"/>
        <v>-103.14337401710685</v>
      </c>
      <c r="I662" s="304">
        <f t="shared" ca="1" si="303"/>
        <v>103.48226095285793</v>
      </c>
      <c r="J662" s="306">
        <f t="shared" ca="1" si="304"/>
        <v>715.24824024370969</v>
      </c>
      <c r="K662" s="307">
        <f t="shared" ca="1" si="305"/>
        <v>-7.0476658820473324</v>
      </c>
      <c r="L662" s="304">
        <f t="shared" ca="1" si="290"/>
        <v>715.28296132796879</v>
      </c>
      <c r="M662" s="306">
        <f t="shared" ca="1" si="306"/>
        <v>-1.4898442400746155</v>
      </c>
      <c r="N662" s="304">
        <f t="shared" ca="1" si="307"/>
        <v>-85.361787088150848</v>
      </c>
      <c r="P662" s="310">
        <f t="shared" ca="1" si="308"/>
        <v>23</v>
      </c>
      <c r="Q662" s="304">
        <f t="shared" ca="1" si="309"/>
        <v>0</v>
      </c>
      <c r="R662" s="306">
        <f t="shared" ca="1" si="310"/>
        <v>0</v>
      </c>
      <c r="S662" s="307">
        <f t="shared" ca="1" si="311"/>
        <v>3.0819999999999994</v>
      </c>
      <c r="T662" s="304">
        <f t="shared" ca="1" si="291"/>
        <v>30.234419999999997</v>
      </c>
      <c r="U662" s="311">
        <f t="shared" ca="1" si="292"/>
        <v>0</v>
      </c>
      <c r="V662" s="306">
        <f t="shared" ca="1" si="293"/>
        <v>1.2258636434040586</v>
      </c>
      <c r="W662" s="304">
        <f t="shared" ca="1" si="294"/>
        <v>26.786572344944624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1.0866051400547239</v>
      </c>
      <c r="AH662" s="304">
        <f t="shared" ca="1" si="318"/>
        <v>-8.6912681578594757</v>
      </c>
    </row>
    <row r="663" spans="1:34" x14ac:dyDescent="0.2">
      <c r="A663" s="347">
        <f t="shared" ca="1" si="296"/>
        <v>1E-4</v>
      </c>
      <c r="B663" s="304">
        <f t="shared" ca="1" si="297"/>
        <v>32.128000000001094</v>
      </c>
      <c r="D663" s="306">
        <f t="shared" ca="1" si="298"/>
        <v>-0.70281029547584983</v>
      </c>
      <c r="E663" s="307">
        <f t="shared" ca="1" si="299"/>
        <v>-1.1471671504335728</v>
      </c>
      <c r="F663" s="304">
        <f t="shared" ca="1" si="300"/>
        <v>1.345338166581449</v>
      </c>
      <c r="G663" s="306">
        <f t="shared" ca="1" si="301"/>
        <v>8.367888148754437</v>
      </c>
      <c r="H663" s="307">
        <f t="shared" ca="1" si="302"/>
        <v>-103.1434887338219</v>
      </c>
      <c r="I663" s="304">
        <f t="shared" ca="1" si="303"/>
        <v>103.48236961074147</v>
      </c>
      <c r="J663" s="306">
        <f t="shared" ca="1" si="304"/>
        <v>715.24824024370969</v>
      </c>
      <c r="K663" s="307">
        <f t="shared" ca="1" si="305"/>
        <v>-7.0579802251848784</v>
      </c>
      <c r="L663" s="304">
        <f t="shared" ca="1" si="290"/>
        <v>715.28306302930355</v>
      </c>
      <c r="M663" s="306">
        <f t="shared" ca="1" si="306"/>
        <v>-1.4898450066524322</v>
      </c>
      <c r="N663" s="304">
        <f t="shared" ca="1" si="307"/>
        <v>-85.361831009824428</v>
      </c>
      <c r="P663" s="310">
        <f t="shared" ca="1" si="308"/>
        <v>23</v>
      </c>
      <c r="Q663" s="304">
        <f t="shared" ca="1" si="309"/>
        <v>0</v>
      </c>
      <c r="R663" s="306">
        <f t="shared" ca="1" si="310"/>
        <v>0</v>
      </c>
      <c r="S663" s="307">
        <f t="shared" ca="1" si="311"/>
        <v>3.0819999999999994</v>
      </c>
      <c r="T663" s="304">
        <f t="shared" ca="1" si="291"/>
        <v>30.234419999999997</v>
      </c>
      <c r="U663" s="311">
        <f t="shared" ca="1" si="292"/>
        <v>0</v>
      </c>
      <c r="V663" s="306">
        <f t="shared" ca="1" si="293"/>
        <v>1.2258649078026935</v>
      </c>
      <c r="W663" s="304">
        <f t="shared" ca="1" si="294"/>
        <v>26.786656226223144</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1.0865785312901721</v>
      </c>
      <c r="AH663" s="304">
        <f t="shared" ca="1" si="318"/>
        <v>-8.6912953747386847</v>
      </c>
    </row>
    <row r="664" spans="1:34" x14ac:dyDescent="0.2">
      <c r="A664" s="347">
        <f t="shared" ca="1" si="296"/>
        <v>1E-4</v>
      </c>
      <c r="B664" s="304">
        <f t="shared" ca="1" si="297"/>
        <v>32.128100000001098</v>
      </c>
      <c r="D664" s="306">
        <f t="shared" ca="1" si="298"/>
        <v>-0.70280585554689601</v>
      </c>
      <c r="E664" s="307">
        <f t="shared" ca="1" si="299"/>
        <v>-1.1471394842968383</v>
      </c>
      <c r="F664" s="304">
        <f t="shared" ca="1" si="300"/>
        <v>1.3453122563270659</v>
      </c>
      <c r="G664" s="306">
        <f t="shared" ca="1" si="301"/>
        <v>8.3678178681688831</v>
      </c>
      <c r="H664" s="307">
        <f t="shared" ca="1" si="302"/>
        <v>-103.14360344777033</v>
      </c>
      <c r="I664" s="304">
        <f t="shared" ca="1" si="303"/>
        <v>103.48247826596416</v>
      </c>
      <c r="J664" s="306">
        <f t="shared" ca="1" si="304"/>
        <v>715.24824024370969</v>
      </c>
      <c r="K664" s="307">
        <f t="shared" ca="1" si="305"/>
        <v>-7.0682945797939585</v>
      </c>
      <c r="L664" s="304">
        <f t="shared" ca="1" si="290"/>
        <v>715.28316487946938</v>
      </c>
      <c r="M664" s="306">
        <f t="shared" ca="1" si="306"/>
        <v>-1.489845773222201</v>
      </c>
      <c r="N664" s="304">
        <f t="shared" ca="1" si="307"/>
        <v>-85.36187493103688</v>
      </c>
      <c r="P664" s="310">
        <f t="shared" ca="1" si="308"/>
        <v>23</v>
      </c>
      <c r="Q664" s="304">
        <f t="shared" ca="1" si="309"/>
        <v>0</v>
      </c>
      <c r="R664" s="306">
        <f t="shared" ca="1" si="310"/>
        <v>0</v>
      </c>
      <c r="S664" s="307">
        <f t="shared" ca="1" si="311"/>
        <v>3.0819999999999994</v>
      </c>
      <c r="T664" s="304">
        <f t="shared" ca="1" si="291"/>
        <v>30.234419999999997</v>
      </c>
      <c r="U664" s="311">
        <f t="shared" ca="1" si="292"/>
        <v>0</v>
      </c>
      <c r="V664" s="306">
        <f t="shared" ca="1" si="293"/>
        <v>1.2258661722040394</v>
      </c>
      <c r="W664" s="304">
        <f t="shared" ca="1" si="294"/>
        <v>26.786740106358469</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1.086551922884416</v>
      </c>
      <c r="AH664" s="304">
        <f t="shared" ca="1" si="318"/>
        <v>-8.6913225912469656</v>
      </c>
    </row>
    <row r="665" spans="1:34" x14ac:dyDescent="0.2">
      <c r="A665" s="347">
        <f t="shared" ca="1" si="296"/>
        <v>1E-4</v>
      </c>
      <c r="B665" s="304">
        <f t="shared" ca="1" si="297"/>
        <v>32.128200000001101</v>
      </c>
      <c r="D665" s="306">
        <f t="shared" ca="1" si="298"/>
        <v>-0.70280141561566367</v>
      </c>
      <c r="E665" s="307">
        <f t="shared" ca="1" si="299"/>
        <v>-1.1471118185371871</v>
      </c>
      <c r="F665" s="304">
        <f t="shared" ca="1" si="300"/>
        <v>1.345286346477609</v>
      </c>
      <c r="G665" s="306">
        <f t="shared" ca="1" si="301"/>
        <v>8.3677475880273207</v>
      </c>
      <c r="H665" s="307">
        <f t="shared" ca="1" si="302"/>
        <v>-103.14371815895218</v>
      </c>
      <c r="I665" s="304">
        <f t="shared" ca="1" si="303"/>
        <v>103.48258691852605</v>
      </c>
      <c r="J665" s="306">
        <f t="shared" ca="1" si="304"/>
        <v>715.24824024370969</v>
      </c>
      <c r="K665" s="307">
        <f t="shared" ca="1" si="305"/>
        <v>-7.0786089458742945</v>
      </c>
      <c r="L665" s="304">
        <f t="shared" ca="1" si="290"/>
        <v>715.28326687846686</v>
      </c>
      <c r="M665" s="306">
        <f t="shared" ca="1" si="306"/>
        <v>-1.4898465397839218</v>
      </c>
      <c r="N665" s="304">
        <f t="shared" ca="1" si="307"/>
        <v>-85.361918851788218</v>
      </c>
      <c r="P665" s="310">
        <f t="shared" ca="1" si="308"/>
        <v>23</v>
      </c>
      <c r="Q665" s="304">
        <f t="shared" ca="1" si="309"/>
        <v>0</v>
      </c>
      <c r="R665" s="306">
        <f t="shared" ca="1" si="310"/>
        <v>0</v>
      </c>
      <c r="S665" s="307">
        <f t="shared" ca="1" si="311"/>
        <v>3.0819999999999994</v>
      </c>
      <c r="T665" s="304">
        <f t="shared" ca="1" si="291"/>
        <v>30.234419999999997</v>
      </c>
      <c r="U665" s="311">
        <f t="shared" ca="1" si="292"/>
        <v>0</v>
      </c>
      <c r="V665" s="306">
        <f t="shared" ca="1" si="293"/>
        <v>1.2258674366080964</v>
      </c>
      <c r="W665" s="304">
        <f t="shared" ca="1" si="294"/>
        <v>26.786823985350622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1.0865253148374592</v>
      </c>
      <c r="AH665" s="304">
        <f t="shared" ca="1" si="318"/>
        <v>-8.6913498073843201</v>
      </c>
    </row>
    <row r="666" spans="1:34" x14ac:dyDescent="0.2">
      <c r="A666" s="347">
        <f t="shared" ca="1" si="296"/>
        <v>1E-4</v>
      </c>
      <c r="B666" s="304">
        <f t="shared" ca="1" si="297"/>
        <v>32.128300000001104</v>
      </c>
      <c r="D666" s="306">
        <f t="shared" ca="1" si="298"/>
        <v>-0.70279697568215516</v>
      </c>
      <c r="E666" s="307">
        <f t="shared" ca="1" si="299"/>
        <v>-1.1470841531546156</v>
      </c>
      <c r="F666" s="304">
        <f t="shared" ca="1" si="300"/>
        <v>1.345260437033077</v>
      </c>
      <c r="G666" s="306">
        <f t="shared" ca="1" si="301"/>
        <v>8.3676773083297533</v>
      </c>
      <c r="H666" s="307">
        <f t="shared" ca="1" si="302"/>
        <v>-103.14383286736749</v>
      </c>
      <c r="I666" s="304">
        <f t="shared" ca="1" si="303"/>
        <v>103.48269556842716</v>
      </c>
      <c r="J666" s="306">
        <f t="shared" ca="1" si="304"/>
        <v>715.24824024370969</v>
      </c>
      <c r="K666" s="307">
        <f t="shared" ca="1" si="305"/>
        <v>-7.0889233234256102</v>
      </c>
      <c r="L666" s="304">
        <f t="shared" ca="1" si="290"/>
        <v>715.28336902629644</v>
      </c>
      <c r="M666" s="306">
        <f t="shared" ca="1" si="306"/>
        <v>-1.4898473063375945</v>
      </c>
      <c r="N666" s="304">
        <f t="shared" ca="1" si="307"/>
        <v>-85.361962772078428</v>
      </c>
      <c r="P666" s="310">
        <f t="shared" ca="1" si="308"/>
        <v>23</v>
      </c>
      <c r="Q666" s="304">
        <f t="shared" ca="1" si="309"/>
        <v>0</v>
      </c>
      <c r="R666" s="306">
        <f t="shared" ca="1" si="310"/>
        <v>0</v>
      </c>
      <c r="S666" s="307">
        <f t="shared" ca="1" si="311"/>
        <v>3.0819999999999994</v>
      </c>
      <c r="T666" s="304">
        <f t="shared" ca="1" si="291"/>
        <v>30.234419999999997</v>
      </c>
      <c r="U666" s="311">
        <f t="shared" ca="1" si="292"/>
        <v>0</v>
      </c>
      <c r="V666" s="306">
        <f t="shared" ca="1" si="293"/>
        <v>1.2258687010148641</v>
      </c>
      <c r="W666" s="304">
        <f t="shared" ca="1" si="294"/>
        <v>26.786907863199602</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1.0864987071492909</v>
      </c>
      <c r="AH666" s="304">
        <f t="shared" ca="1" si="318"/>
        <v>-8.6913770231507552</v>
      </c>
    </row>
    <row r="667" spans="1:34" x14ac:dyDescent="0.2">
      <c r="A667" s="347">
        <f t="shared" ca="1" si="296"/>
        <v>1E-4</v>
      </c>
      <c r="B667" s="304">
        <f t="shared" ca="1" si="297"/>
        <v>32.128400000001108</v>
      </c>
      <c r="D667" s="306">
        <f t="shared" ca="1" si="298"/>
        <v>-0.70279253574637168</v>
      </c>
      <c r="E667" s="307">
        <f t="shared" ca="1" si="299"/>
        <v>-1.1470564881491203</v>
      </c>
      <c r="F667" s="304">
        <f t="shared" ca="1" si="300"/>
        <v>1.3452345279934679</v>
      </c>
      <c r="G667" s="306">
        <f t="shared" ca="1" si="301"/>
        <v>8.3676070290761793</v>
      </c>
      <c r="H667" s="307">
        <f t="shared" ca="1" si="302"/>
        <v>-103.14394757301631</v>
      </c>
      <c r="I667" s="304">
        <f t="shared" ca="1" si="303"/>
        <v>103.48280421566754</v>
      </c>
      <c r="J667" s="306">
        <f t="shared" ca="1" si="304"/>
        <v>715.24824024370969</v>
      </c>
      <c r="K667" s="307">
        <f t="shared" ca="1" si="305"/>
        <v>-7.0992377124476294</v>
      </c>
      <c r="L667" s="304">
        <f t="shared" ca="1" si="290"/>
        <v>715.28347132295823</v>
      </c>
      <c r="M667" s="306">
        <f t="shared" ca="1" si="306"/>
        <v>-1.4898480728832195</v>
      </c>
      <c r="N667" s="304">
        <f t="shared" ca="1" si="307"/>
        <v>-85.362006691907553</v>
      </c>
      <c r="P667" s="310">
        <f t="shared" ca="1" si="308"/>
        <v>23</v>
      </c>
      <c r="Q667" s="304">
        <f t="shared" ca="1" si="309"/>
        <v>0</v>
      </c>
      <c r="R667" s="306">
        <f t="shared" ca="1" si="310"/>
        <v>0</v>
      </c>
      <c r="S667" s="307">
        <f t="shared" ca="1" si="311"/>
        <v>3.0819999999999994</v>
      </c>
      <c r="T667" s="304">
        <f t="shared" ca="1" si="291"/>
        <v>30.234419999999997</v>
      </c>
      <c r="U667" s="311">
        <f t="shared" ca="1" si="292"/>
        <v>0</v>
      </c>
      <c r="V667" s="306">
        <f t="shared" ca="1" si="293"/>
        <v>1.2258699654243426</v>
      </c>
      <c r="W667" s="304">
        <f t="shared" ca="1" si="294"/>
        <v>26.786991739905424</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1.0864720998199129</v>
      </c>
      <c r="AH667" s="304">
        <f t="shared" ca="1" si="318"/>
        <v>-8.6914042385462711</v>
      </c>
    </row>
    <row r="668" spans="1:34" x14ac:dyDescent="0.2">
      <c r="A668" s="347">
        <f t="shared" ca="1" si="296"/>
        <v>1E-4</v>
      </c>
      <c r="B668" s="304">
        <f t="shared" ca="1" si="297"/>
        <v>32.128500000001111</v>
      </c>
      <c r="D668" s="306">
        <f t="shared" ca="1" si="298"/>
        <v>-0.7027880958083137</v>
      </c>
      <c r="E668" s="307">
        <f t="shared" ca="1" si="299"/>
        <v>-1.1470288235206958</v>
      </c>
      <c r="F668" s="304">
        <f t="shared" ca="1" si="300"/>
        <v>1.3452086193587769</v>
      </c>
      <c r="G668" s="306">
        <f t="shared" ca="1" si="301"/>
        <v>8.3675367502665985</v>
      </c>
      <c r="H668" s="307">
        <f t="shared" ca="1" si="302"/>
        <v>-103.14406227589866</v>
      </c>
      <c r="I668" s="304">
        <f t="shared" ca="1" si="303"/>
        <v>103.48291286024724</v>
      </c>
      <c r="J668" s="306">
        <f t="shared" ca="1" si="304"/>
        <v>715.24824024370969</v>
      </c>
      <c r="K668" s="307">
        <f t="shared" ca="1" si="305"/>
        <v>-7.1095521129400749</v>
      </c>
      <c r="L668" s="304">
        <f t="shared" ca="1" si="290"/>
        <v>715.28357376845304</v>
      </c>
      <c r="M668" s="306">
        <f t="shared" ca="1" si="306"/>
        <v>-1.4898488394207969</v>
      </c>
      <c r="N668" s="304">
        <f t="shared" ca="1" si="307"/>
        <v>-85.362050611275578</v>
      </c>
      <c r="P668" s="310">
        <f t="shared" ca="1" si="308"/>
        <v>23</v>
      </c>
      <c r="Q668" s="304">
        <f t="shared" ca="1" si="309"/>
        <v>0</v>
      </c>
      <c r="R668" s="306">
        <f t="shared" ca="1" si="310"/>
        <v>0</v>
      </c>
      <c r="S668" s="307">
        <f t="shared" ca="1" si="311"/>
        <v>3.0819999999999994</v>
      </c>
      <c r="T668" s="304">
        <f t="shared" ca="1" si="291"/>
        <v>30.234419999999997</v>
      </c>
      <c r="U668" s="311">
        <f t="shared" ca="1" si="292"/>
        <v>0</v>
      </c>
      <c r="V668" s="306">
        <f t="shared" ca="1" si="293"/>
        <v>1.2258712298365313</v>
      </c>
      <c r="W668" s="304">
        <f t="shared" ca="1" si="294"/>
        <v>26.78707561546809</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1.0864454928493199</v>
      </c>
      <c r="AH668" s="304">
        <f t="shared" ca="1" si="318"/>
        <v>-8.691431453570873</v>
      </c>
    </row>
    <row r="669" spans="1:34" x14ac:dyDescent="0.2">
      <c r="A669" s="347">
        <f t="shared" ca="1" si="296"/>
        <v>1E-4</v>
      </c>
      <c r="B669" s="304">
        <f t="shared" ca="1" si="297"/>
        <v>32.128600000001114</v>
      </c>
      <c r="D669" s="306">
        <f t="shared" ca="1" si="298"/>
        <v>-0.70278365586798019</v>
      </c>
      <c r="E669" s="307">
        <f t="shared" ca="1" si="299"/>
        <v>-1.1470011592693439</v>
      </c>
      <c r="F669" s="304">
        <f t="shared" ca="1" si="300"/>
        <v>1.3451827111290058</v>
      </c>
      <c r="G669" s="306">
        <f t="shared" ca="1" si="301"/>
        <v>8.367466471901011</v>
      </c>
      <c r="H669" s="307">
        <f t="shared" ca="1" si="302"/>
        <v>-103.14417697601459</v>
      </c>
      <c r="I669" s="304">
        <f t="shared" ca="1" si="303"/>
        <v>103.48302150216627</v>
      </c>
      <c r="J669" s="306">
        <f t="shared" ca="1" si="304"/>
        <v>715.24824024370969</v>
      </c>
      <c r="K669" s="307">
        <f t="shared" ca="1" si="305"/>
        <v>-7.1198665249026707</v>
      </c>
      <c r="L669" s="304">
        <f t="shared" ca="1" si="290"/>
        <v>715.28367636278119</v>
      </c>
      <c r="M669" s="306">
        <f t="shared" ca="1" si="306"/>
        <v>-1.4898496059503266</v>
      </c>
      <c r="N669" s="304">
        <f t="shared" ca="1" si="307"/>
        <v>-85.362094530182489</v>
      </c>
      <c r="P669" s="310">
        <f t="shared" ca="1" si="308"/>
        <v>23</v>
      </c>
      <c r="Q669" s="304">
        <f t="shared" ca="1" si="309"/>
        <v>0</v>
      </c>
      <c r="R669" s="306">
        <f t="shared" ca="1" si="310"/>
        <v>0</v>
      </c>
      <c r="S669" s="307">
        <f t="shared" ca="1" si="311"/>
        <v>3.0819999999999994</v>
      </c>
      <c r="T669" s="304">
        <f t="shared" ca="1" si="291"/>
        <v>30.234419999999997</v>
      </c>
      <c r="U669" s="311">
        <f t="shared" ca="1" si="292"/>
        <v>0</v>
      </c>
      <c r="V669" s="306">
        <f t="shared" ca="1" si="293"/>
        <v>1.2258724942514314</v>
      </c>
      <c r="W669" s="304">
        <f t="shared" ca="1" si="294"/>
        <v>26.787159489887628</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1.0864188862375119</v>
      </c>
      <c r="AH669" s="304">
        <f t="shared" ca="1" si="318"/>
        <v>-8.6914586682245609</v>
      </c>
    </row>
    <row r="670" spans="1:34" x14ac:dyDescent="0.2">
      <c r="A670" s="347">
        <f t="shared" ca="1" si="296"/>
        <v>1E-4</v>
      </c>
      <c r="B670" s="304">
        <f t="shared" ca="1" si="297"/>
        <v>32.128700000001118</v>
      </c>
      <c r="D670" s="306">
        <f t="shared" ca="1" si="298"/>
        <v>-0.70277921592537573</v>
      </c>
      <c r="E670" s="307">
        <f t="shared" ca="1" si="299"/>
        <v>-1.1469734953950557</v>
      </c>
      <c r="F670" s="304">
        <f t="shared" ca="1" si="300"/>
        <v>1.3451568033041492</v>
      </c>
      <c r="G670" s="306">
        <f t="shared" ca="1" si="301"/>
        <v>8.3673961939794186</v>
      </c>
      <c r="H670" s="307">
        <f t="shared" ca="1" si="302"/>
        <v>-103.14429167336414</v>
      </c>
      <c r="I670" s="304">
        <f t="shared" ca="1" si="303"/>
        <v>103.48313014142468</v>
      </c>
      <c r="J670" s="306">
        <f t="shared" ca="1" si="304"/>
        <v>715.24824024370969</v>
      </c>
      <c r="K670" s="307">
        <f t="shared" ca="1" si="305"/>
        <v>-7.1301809483351395</v>
      </c>
      <c r="L670" s="304">
        <f t="shared" ca="1" si="290"/>
        <v>715.28377910594304</v>
      </c>
      <c r="M670" s="306">
        <f t="shared" ca="1" si="306"/>
        <v>-1.4898503724718088</v>
      </c>
      <c r="N670" s="304">
        <f t="shared" ca="1" si="307"/>
        <v>-85.362138448628329</v>
      </c>
      <c r="P670" s="310">
        <f t="shared" ca="1" si="308"/>
        <v>23</v>
      </c>
      <c r="Q670" s="304">
        <f t="shared" ca="1" si="309"/>
        <v>0</v>
      </c>
      <c r="R670" s="306">
        <f t="shared" ca="1" si="310"/>
        <v>0</v>
      </c>
      <c r="S670" s="307">
        <f t="shared" ca="1" si="311"/>
        <v>3.0819999999999994</v>
      </c>
      <c r="T670" s="304">
        <f t="shared" ca="1" si="291"/>
        <v>30.234419999999997</v>
      </c>
      <c r="U670" s="311">
        <f t="shared" ca="1" si="292"/>
        <v>0</v>
      </c>
      <c r="V670" s="306">
        <f t="shared" ca="1" si="293"/>
        <v>1.2258737586690418</v>
      </c>
      <c r="W670" s="304">
        <f t="shared" ca="1" si="294"/>
        <v>26.787243363164034</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1.0863922799844783</v>
      </c>
      <c r="AH670" s="304">
        <f t="shared" ca="1" si="318"/>
        <v>-8.6914858825073438</v>
      </c>
    </row>
    <row r="671" spans="1:34" x14ac:dyDescent="0.2">
      <c r="A671" s="347">
        <f t="shared" ca="1" si="296"/>
        <v>1E-4</v>
      </c>
      <c r="B671" s="304">
        <f t="shared" ca="1" si="297"/>
        <v>32.128800000001121</v>
      </c>
      <c r="D671" s="306">
        <f t="shared" ca="1" si="298"/>
        <v>-0.70277477598049809</v>
      </c>
      <c r="E671" s="307">
        <f t="shared" ca="1" si="299"/>
        <v>-1.1469458318978294</v>
      </c>
      <c r="F671" s="304">
        <f t="shared" ca="1" si="300"/>
        <v>1.3451308958842048</v>
      </c>
      <c r="G671" s="306">
        <f t="shared" ca="1" si="301"/>
        <v>8.3673259165018212</v>
      </c>
      <c r="H671" s="307">
        <f t="shared" ca="1" si="302"/>
        <v>-103.14440636794733</v>
      </c>
      <c r="I671" s="304">
        <f t="shared" ca="1" si="303"/>
        <v>103.48323877802248</v>
      </c>
      <c r="J671" s="306">
        <f t="shared" ca="1" si="304"/>
        <v>715.24824024370969</v>
      </c>
      <c r="K671" s="307">
        <f t="shared" ca="1" si="305"/>
        <v>-7.1404953832372051</v>
      </c>
      <c r="L671" s="304">
        <f t="shared" ca="1" si="290"/>
        <v>715.28388199793903</v>
      </c>
      <c r="M671" s="306">
        <f t="shared" ca="1" si="306"/>
        <v>-1.4898511389852436</v>
      </c>
      <c r="N671" s="304">
        <f t="shared" ca="1" si="307"/>
        <v>-85.362182366613084</v>
      </c>
      <c r="P671" s="310">
        <f t="shared" ca="1" si="308"/>
        <v>23</v>
      </c>
      <c r="Q671" s="304">
        <f t="shared" ca="1" si="309"/>
        <v>0</v>
      </c>
      <c r="R671" s="306">
        <f t="shared" ca="1" si="310"/>
        <v>0</v>
      </c>
      <c r="S671" s="307">
        <f t="shared" ca="1" si="311"/>
        <v>3.0819999999999994</v>
      </c>
      <c r="T671" s="304">
        <f t="shared" ca="1" si="291"/>
        <v>30.234419999999997</v>
      </c>
      <c r="U671" s="311">
        <f t="shared" ca="1" si="292"/>
        <v>0</v>
      </c>
      <c r="V671" s="306">
        <f t="shared" ca="1" si="293"/>
        <v>1.2258750230893634</v>
      </c>
      <c r="W671" s="304">
        <f t="shared" ca="1" si="294"/>
        <v>26.787327235297322</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1.0863656740902226</v>
      </c>
      <c r="AH671" s="304">
        <f t="shared" ca="1" si="318"/>
        <v>-8.6915130964192215</v>
      </c>
    </row>
    <row r="672" spans="1:34" x14ac:dyDescent="0.2">
      <c r="A672" s="347">
        <f t="shared" ca="1" si="296"/>
        <v>1E-4</v>
      </c>
      <c r="B672" s="304">
        <f t="shared" ca="1" si="297"/>
        <v>32.128900000001124</v>
      </c>
      <c r="D672" s="306">
        <f t="shared" ca="1" si="298"/>
        <v>-0.70277033603335071</v>
      </c>
      <c r="E672" s="307">
        <f t="shared" ca="1" si="299"/>
        <v>-1.1469181687776615</v>
      </c>
      <c r="F672" s="304">
        <f t="shared" ca="1" si="300"/>
        <v>1.3451049888691711</v>
      </c>
      <c r="G672" s="306">
        <f t="shared" ca="1" si="301"/>
        <v>8.3672556394682172</v>
      </c>
      <c r="H672" s="307">
        <f t="shared" ca="1" si="302"/>
        <v>-103.1445210597642</v>
      </c>
      <c r="I672" s="304">
        <f t="shared" ca="1" si="303"/>
        <v>103.48334741195973</v>
      </c>
      <c r="J672" s="306">
        <f t="shared" ca="1" si="304"/>
        <v>715.24824024370969</v>
      </c>
      <c r="K672" s="307">
        <f t="shared" ca="1" si="305"/>
        <v>-7.1508098296085905</v>
      </c>
      <c r="L672" s="304">
        <f t="shared" ca="1" si="290"/>
        <v>715.28398503876952</v>
      </c>
      <c r="M672" s="306">
        <f t="shared" ca="1" si="306"/>
        <v>-1.4898519054906312</v>
      </c>
      <c r="N672" s="304">
        <f t="shared" ca="1" si="307"/>
        <v>-85.362226284136767</v>
      </c>
      <c r="P672" s="310">
        <f t="shared" ca="1" si="308"/>
        <v>23</v>
      </c>
      <c r="Q672" s="304">
        <f t="shared" ca="1" si="309"/>
        <v>0</v>
      </c>
      <c r="R672" s="306">
        <f t="shared" ca="1" si="310"/>
        <v>0</v>
      </c>
      <c r="S672" s="307">
        <f t="shared" ca="1" si="311"/>
        <v>3.0819999999999994</v>
      </c>
      <c r="T672" s="304">
        <f t="shared" ca="1" si="291"/>
        <v>30.234419999999997</v>
      </c>
      <c r="U672" s="311">
        <f t="shared" ca="1" si="292"/>
        <v>0</v>
      </c>
      <c r="V672" s="306">
        <f t="shared" ca="1" si="293"/>
        <v>1.225876287512395</v>
      </c>
      <c r="W672" s="304">
        <f t="shared" ca="1" si="294"/>
        <v>26.787411106287482</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1.0863390685547394</v>
      </c>
      <c r="AH672" s="304">
        <f t="shared" ca="1" si="318"/>
        <v>-8.6915403099601978</v>
      </c>
    </row>
    <row r="673" spans="1:34" x14ac:dyDescent="0.2">
      <c r="A673" s="347">
        <f t="shared" ca="1" si="296"/>
        <v>1E-4</v>
      </c>
      <c r="B673" s="304">
        <f t="shared" ca="1" si="297"/>
        <v>32.129000000001128</v>
      </c>
      <c r="D673" s="306">
        <f t="shared" ca="1" si="298"/>
        <v>-0.70276589608393103</v>
      </c>
      <c r="E673" s="307">
        <f t="shared" ca="1" si="299"/>
        <v>-1.1468905060345573</v>
      </c>
      <c r="F673" s="304">
        <f t="shared" ca="1" si="300"/>
        <v>1.3450790822590522</v>
      </c>
      <c r="G673" s="306">
        <f t="shared" ca="1" si="301"/>
        <v>8.3671853628786081</v>
      </c>
      <c r="H673" s="307">
        <f t="shared" ca="1" si="302"/>
        <v>-103.14463574881481</v>
      </c>
      <c r="I673" s="304">
        <f t="shared" ca="1" si="303"/>
        <v>103.48345604323647</v>
      </c>
      <c r="J673" s="306">
        <f t="shared" ca="1" si="304"/>
        <v>715.24824024370969</v>
      </c>
      <c r="K673" s="307">
        <f t="shared" ca="1" si="305"/>
        <v>-7.1611242874490193</v>
      </c>
      <c r="L673" s="304">
        <f t="shared" ca="1" si="290"/>
        <v>715.28408822843517</v>
      </c>
      <c r="M673" s="306">
        <f t="shared" ca="1" si="306"/>
        <v>-1.4898526719879717</v>
      </c>
      <c r="N673" s="304">
        <f t="shared" ca="1" si="307"/>
        <v>-85.362270201199379</v>
      </c>
      <c r="P673" s="310">
        <f t="shared" ca="1" si="308"/>
        <v>23</v>
      </c>
      <c r="Q673" s="304">
        <f t="shared" ca="1" si="309"/>
        <v>0</v>
      </c>
      <c r="R673" s="306">
        <f t="shared" ca="1" si="310"/>
        <v>0</v>
      </c>
      <c r="S673" s="307">
        <f t="shared" ca="1" si="311"/>
        <v>3.0819999999999994</v>
      </c>
      <c r="T673" s="304">
        <f t="shared" ca="1" si="291"/>
        <v>30.234419999999997</v>
      </c>
      <c r="U673" s="311">
        <f t="shared" ca="1" si="292"/>
        <v>0</v>
      </c>
      <c r="V673" s="306">
        <f t="shared" ca="1" si="293"/>
        <v>1.2258775519381375</v>
      </c>
      <c r="W673" s="304">
        <f t="shared" ca="1" si="294"/>
        <v>26.787494976134564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1.0863124633780341</v>
      </c>
      <c r="AH673" s="304">
        <f t="shared" ca="1" si="318"/>
        <v>-8.6915675231302689</v>
      </c>
    </row>
    <row r="674" spans="1:34" x14ac:dyDescent="0.2">
      <c r="A674" s="347">
        <f t="shared" ca="1" si="296"/>
        <v>1E-4</v>
      </c>
      <c r="B674" s="304">
        <f t="shared" ca="1" si="297"/>
        <v>32.129100000001131</v>
      </c>
      <c r="D674" s="306">
        <f t="shared" ca="1" si="298"/>
        <v>-0.70276145613224195</v>
      </c>
      <c r="E674" s="307">
        <f t="shared" ca="1" si="299"/>
        <v>-1.1468628436685009</v>
      </c>
      <c r="F674" s="304">
        <f t="shared" ca="1" si="300"/>
        <v>1.3450531760538353</v>
      </c>
      <c r="G674" s="306">
        <f t="shared" ca="1" si="301"/>
        <v>8.3671150867329942</v>
      </c>
      <c r="H674" s="307">
        <f t="shared" ca="1" si="302"/>
        <v>-103.14475043509917</v>
      </c>
      <c r="I674" s="304">
        <f t="shared" ca="1" si="303"/>
        <v>103.48356467185272</v>
      </c>
      <c r="J674" s="306">
        <f t="shared" ca="1" si="304"/>
        <v>715.24824024370969</v>
      </c>
      <c r="K674" s="307">
        <f t="shared" ca="1" si="305"/>
        <v>-7.1714387567582154</v>
      </c>
      <c r="L674" s="304">
        <f t="shared" ca="1" si="290"/>
        <v>715.28419156693622</v>
      </c>
      <c r="M674" s="306">
        <f t="shared" ca="1" si="306"/>
        <v>-1.489853438477265</v>
      </c>
      <c r="N674" s="304">
        <f t="shared" ca="1" si="307"/>
        <v>-85.362314117800935</v>
      </c>
      <c r="P674" s="310">
        <f t="shared" ca="1" si="308"/>
        <v>23</v>
      </c>
      <c r="Q674" s="304">
        <f t="shared" ca="1" si="309"/>
        <v>0</v>
      </c>
      <c r="R674" s="306">
        <f t="shared" ca="1" si="310"/>
        <v>0</v>
      </c>
      <c r="S674" s="307">
        <f t="shared" ca="1" si="311"/>
        <v>3.0819999999999994</v>
      </c>
      <c r="T674" s="304">
        <f t="shared" ca="1" si="291"/>
        <v>30.234419999999997</v>
      </c>
      <c r="U674" s="311">
        <f t="shared" ca="1" si="292"/>
        <v>0</v>
      </c>
      <c r="V674" s="306">
        <f t="shared" ca="1" si="293"/>
        <v>1.2258788163665906</v>
      </c>
      <c r="W674" s="304">
        <f t="shared" ca="1" si="294"/>
        <v>26.787578844838542</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1.086285858560089</v>
      </c>
      <c r="AH674" s="304">
        <f t="shared" ca="1" si="318"/>
        <v>-8.691594735929451</v>
      </c>
    </row>
    <row r="675" spans="1:34" x14ac:dyDescent="0.2">
      <c r="A675" s="347">
        <f t="shared" ca="1" si="296"/>
        <v>1E-4</v>
      </c>
      <c r="B675" s="304">
        <f t="shared" ca="1" si="297"/>
        <v>32.129200000001134</v>
      </c>
      <c r="D675" s="306">
        <f t="shared" ca="1" si="298"/>
        <v>-0.70275701617828434</v>
      </c>
      <c r="E675" s="307">
        <f t="shared" ca="1" si="299"/>
        <v>-1.1468351816794957</v>
      </c>
      <c r="F675" s="304">
        <f t="shared" ca="1" si="300"/>
        <v>1.3450272702535244</v>
      </c>
      <c r="G675" s="306">
        <f t="shared" ca="1" si="301"/>
        <v>8.3670448110313771</v>
      </c>
      <c r="H675" s="307">
        <f t="shared" ca="1" si="302"/>
        <v>-103.14486511861733</v>
      </c>
      <c r="I675" s="304">
        <f t="shared" ca="1" si="303"/>
        <v>103.48367329780852</v>
      </c>
      <c r="J675" s="306">
        <f t="shared" ca="1" si="304"/>
        <v>715.24824024370969</v>
      </c>
      <c r="K675" s="307">
        <f t="shared" ca="1" si="305"/>
        <v>-7.1817532375359017</v>
      </c>
      <c r="L675" s="304">
        <f t="shared" ca="1" si="290"/>
        <v>715.284295054273</v>
      </c>
      <c r="M675" s="306">
        <f t="shared" ca="1" si="306"/>
        <v>-1.4898542049585117</v>
      </c>
      <c r="N675" s="304">
        <f t="shared" ca="1" si="307"/>
        <v>-85.362358033941447</v>
      </c>
      <c r="P675" s="310">
        <f t="shared" ca="1" si="308"/>
        <v>23</v>
      </c>
      <c r="Q675" s="304">
        <f t="shared" ca="1" si="309"/>
        <v>0</v>
      </c>
      <c r="R675" s="306">
        <f t="shared" ca="1" si="310"/>
        <v>0</v>
      </c>
      <c r="S675" s="307">
        <f t="shared" ca="1" si="311"/>
        <v>3.0819999999999994</v>
      </c>
      <c r="T675" s="304">
        <f t="shared" ca="1" si="291"/>
        <v>30.234419999999997</v>
      </c>
      <c r="U675" s="311">
        <f t="shared" ca="1" si="292"/>
        <v>0</v>
      </c>
      <c r="V675" s="306">
        <f t="shared" ca="1" si="293"/>
        <v>1.2258800807977541</v>
      </c>
      <c r="W675" s="304">
        <f t="shared" ca="1" si="294"/>
        <v>26.787662712399445</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1.0862592541009146</v>
      </c>
      <c r="AH675" s="304">
        <f t="shared" ca="1" si="318"/>
        <v>-8.6916219483577368</v>
      </c>
    </row>
    <row r="676" spans="1:34" x14ac:dyDescent="0.2">
      <c r="A676" s="347">
        <f t="shared" ca="1" si="296"/>
        <v>1E-4</v>
      </c>
      <c r="B676" s="304">
        <f t="shared" ca="1" si="297"/>
        <v>32.129300000001138</v>
      </c>
      <c r="D676" s="306">
        <f t="shared" ca="1" si="298"/>
        <v>-0.70275257622205667</v>
      </c>
      <c r="E676" s="307">
        <f t="shared" ca="1" si="299"/>
        <v>-1.1468075200675347</v>
      </c>
      <c r="F676" s="304">
        <f t="shared" ca="1" si="300"/>
        <v>1.3450013648581129</v>
      </c>
      <c r="G676" s="306">
        <f t="shared" ca="1" si="301"/>
        <v>8.3669745357737551</v>
      </c>
      <c r="H676" s="307">
        <f t="shared" ca="1" si="302"/>
        <v>-103.14497979936934</v>
      </c>
      <c r="I676" s="304">
        <f t="shared" ca="1" si="303"/>
        <v>103.48378192110393</v>
      </c>
      <c r="J676" s="306">
        <f t="shared" ca="1" si="304"/>
        <v>715.24824024370969</v>
      </c>
      <c r="K676" s="307">
        <f t="shared" ca="1" si="305"/>
        <v>-7.192067729781801</v>
      </c>
      <c r="L676" s="304">
        <f t="shared" ca="1" si="290"/>
        <v>715.28439869044621</v>
      </c>
      <c r="M676" s="306">
        <f t="shared" ca="1" si="306"/>
        <v>-1.4898549714317113</v>
      </c>
      <c r="N676" s="304">
        <f t="shared" ca="1" si="307"/>
        <v>-85.362401949620889</v>
      </c>
      <c r="P676" s="310">
        <f t="shared" ca="1" si="308"/>
        <v>23</v>
      </c>
      <c r="Q676" s="304">
        <f t="shared" ca="1" si="309"/>
        <v>0</v>
      </c>
      <c r="R676" s="306">
        <f t="shared" ca="1" si="310"/>
        <v>0</v>
      </c>
      <c r="S676" s="307">
        <f t="shared" ca="1" si="311"/>
        <v>3.0819999999999994</v>
      </c>
      <c r="T676" s="304">
        <f t="shared" ca="1" si="291"/>
        <v>30.234419999999997</v>
      </c>
      <c r="U676" s="311">
        <f t="shared" ca="1" si="292"/>
        <v>0</v>
      </c>
      <c r="V676" s="306">
        <f t="shared" ca="1" si="293"/>
        <v>1.2258813452316284</v>
      </c>
      <c r="W676" s="304">
        <f t="shared" ca="1" si="294"/>
        <v>26.787746578817288</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1.0862326500004968</v>
      </c>
      <c r="AH676" s="304">
        <f t="shared" ca="1" si="318"/>
        <v>-8.6916491604151371</v>
      </c>
    </row>
    <row r="677" spans="1:34" x14ac:dyDescent="0.2">
      <c r="A677" s="347">
        <f t="shared" ca="1" si="296"/>
        <v>1E-4</v>
      </c>
      <c r="B677" s="304">
        <f t="shared" ca="1" si="297"/>
        <v>32.129400000001141</v>
      </c>
      <c r="D677" s="306">
        <f t="shared" ca="1" si="298"/>
        <v>-0.70274813626356458</v>
      </c>
      <c r="E677" s="307">
        <f t="shared" ca="1" si="299"/>
        <v>-1.1467798588326161</v>
      </c>
      <c r="F677" s="304">
        <f t="shared" ca="1" si="300"/>
        <v>1.3449754598676023</v>
      </c>
      <c r="G677" s="306">
        <f t="shared" ca="1" si="301"/>
        <v>8.3669042609601281</v>
      </c>
      <c r="H677" s="307">
        <f t="shared" ca="1" si="302"/>
        <v>-103.14509447735522</v>
      </c>
      <c r="I677" s="304">
        <f t="shared" ca="1" si="303"/>
        <v>103.48389054173894</v>
      </c>
      <c r="J677" s="306">
        <f t="shared" ca="1" si="304"/>
        <v>715.24824024370969</v>
      </c>
      <c r="K677" s="307">
        <f t="shared" ca="1" si="305"/>
        <v>-7.2023822334956371</v>
      </c>
      <c r="L677" s="304">
        <f t="shared" ca="1" si="290"/>
        <v>715.28450247545618</v>
      </c>
      <c r="M677" s="306">
        <f t="shared" ca="1" si="306"/>
        <v>-1.4898557378968642</v>
      </c>
      <c r="N677" s="304">
        <f t="shared" ca="1" si="307"/>
        <v>-85.362445864839302</v>
      </c>
      <c r="P677" s="310">
        <f t="shared" ca="1" si="308"/>
        <v>23</v>
      </c>
      <c r="Q677" s="304">
        <f t="shared" ca="1" si="309"/>
        <v>0</v>
      </c>
      <c r="R677" s="306">
        <f t="shared" ca="1" si="310"/>
        <v>0</v>
      </c>
      <c r="S677" s="307">
        <f t="shared" ca="1" si="311"/>
        <v>3.0819999999999994</v>
      </c>
      <c r="T677" s="304">
        <f t="shared" ca="1" si="291"/>
        <v>30.234419999999997</v>
      </c>
      <c r="U677" s="311">
        <f t="shared" ca="1" si="292"/>
        <v>0</v>
      </c>
      <c r="V677" s="306">
        <f t="shared" ca="1" si="293"/>
        <v>1.2258826096682129</v>
      </c>
      <c r="W677" s="304">
        <f t="shared" ca="1" si="294"/>
        <v>26.787830444092052</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1.0862060462588392</v>
      </c>
      <c r="AH677" s="304">
        <f t="shared" ca="1" si="318"/>
        <v>-8.6916763721016519</v>
      </c>
    </row>
    <row r="678" spans="1:34" x14ac:dyDescent="0.2">
      <c r="A678" s="347">
        <f t="shared" ca="1" si="296"/>
        <v>1E-4</v>
      </c>
      <c r="B678" s="304">
        <f t="shared" ca="1" si="297"/>
        <v>32.129500000001144</v>
      </c>
      <c r="D678" s="306">
        <f t="shared" ca="1" si="298"/>
        <v>-0.70274369630280542</v>
      </c>
      <c r="E678" s="307">
        <f t="shared" ca="1" si="299"/>
        <v>-1.1467521979747435</v>
      </c>
      <c r="F678" s="304">
        <f t="shared" ca="1" si="300"/>
        <v>1.3449495552819946</v>
      </c>
      <c r="G678" s="306">
        <f t="shared" ca="1" si="301"/>
        <v>8.3668339865904979</v>
      </c>
      <c r="H678" s="307">
        <f t="shared" ca="1" si="302"/>
        <v>-103.14520915257501</v>
      </c>
      <c r="I678" s="304">
        <f t="shared" ca="1" si="303"/>
        <v>103.48399915971362</v>
      </c>
      <c r="J678" s="306">
        <f t="shared" ca="1" si="304"/>
        <v>715.24824024370969</v>
      </c>
      <c r="K678" s="307">
        <f t="shared" ca="1" si="305"/>
        <v>-7.2126967486771338</v>
      </c>
      <c r="L678" s="304">
        <f t="shared" ca="1" si="290"/>
        <v>715.28460640930325</v>
      </c>
      <c r="M678" s="306">
        <f t="shared" ca="1" si="306"/>
        <v>-1.4898565043539707</v>
      </c>
      <c r="N678" s="304">
        <f t="shared" ca="1" si="307"/>
        <v>-85.362489779596672</v>
      </c>
      <c r="P678" s="310">
        <f t="shared" ca="1" si="308"/>
        <v>23</v>
      </c>
      <c r="Q678" s="304">
        <f t="shared" ca="1" si="309"/>
        <v>0</v>
      </c>
      <c r="R678" s="306">
        <f t="shared" ca="1" si="310"/>
        <v>0</v>
      </c>
      <c r="S678" s="307">
        <f t="shared" ca="1" si="311"/>
        <v>3.0819999999999994</v>
      </c>
      <c r="T678" s="304">
        <f t="shared" ca="1" si="291"/>
        <v>30.234419999999997</v>
      </c>
      <c r="U678" s="311">
        <f t="shared" ca="1" si="292"/>
        <v>0</v>
      </c>
      <c r="V678" s="306">
        <f t="shared" ca="1" si="293"/>
        <v>1.2258838741075082</v>
      </c>
      <c r="W678" s="304">
        <f t="shared" ca="1" si="294"/>
        <v>26.787914308223769</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1.0861794428759417</v>
      </c>
      <c r="AH678" s="304">
        <f t="shared" ca="1" si="318"/>
        <v>-8.6917035834172793</v>
      </c>
    </row>
    <row r="679" spans="1:34" x14ac:dyDescent="0.2">
      <c r="A679" s="347">
        <f t="shared" ca="1" si="296"/>
        <v>1E-4</v>
      </c>
      <c r="B679" s="304">
        <f t="shared" ca="1" si="297"/>
        <v>32.129600000001147</v>
      </c>
      <c r="D679" s="306">
        <f t="shared" ca="1" si="298"/>
        <v>-0.70273925633977941</v>
      </c>
      <c r="E679" s="307">
        <f t="shared" ca="1" si="299"/>
        <v>-1.1467245374939044</v>
      </c>
      <c r="F679" s="304">
        <f t="shared" ca="1" si="300"/>
        <v>1.344923651101279</v>
      </c>
      <c r="G679" s="306">
        <f t="shared" ca="1" si="301"/>
        <v>8.3667637126648646</v>
      </c>
      <c r="H679" s="307">
        <f t="shared" ca="1" si="302"/>
        <v>-103.14532382502875</v>
      </c>
      <c r="I679" s="304">
        <f t="shared" ca="1" si="303"/>
        <v>103.48410777502799</v>
      </c>
      <c r="J679" s="306">
        <f t="shared" ca="1" si="304"/>
        <v>715.24824024370969</v>
      </c>
      <c r="K679" s="307">
        <f t="shared" ca="1" si="305"/>
        <v>-7.2230112753260141</v>
      </c>
      <c r="L679" s="304">
        <f t="shared" ca="1" si="290"/>
        <v>715.28471049198788</v>
      </c>
      <c r="M679" s="306">
        <f t="shared" ca="1" si="306"/>
        <v>-1.4898572708030307</v>
      </c>
      <c r="N679" s="304">
        <f t="shared" ca="1" si="307"/>
        <v>-85.362533693893027</v>
      </c>
      <c r="P679" s="310">
        <f t="shared" ca="1" si="308"/>
        <v>23</v>
      </c>
      <c r="Q679" s="304">
        <f t="shared" ca="1" si="309"/>
        <v>0</v>
      </c>
      <c r="R679" s="306">
        <f t="shared" ca="1" si="310"/>
        <v>0</v>
      </c>
      <c r="S679" s="307">
        <f t="shared" ca="1" si="311"/>
        <v>3.0819999999999994</v>
      </c>
      <c r="T679" s="304">
        <f t="shared" ca="1" si="291"/>
        <v>30.234419999999997</v>
      </c>
      <c r="U679" s="311">
        <f t="shared" ca="1" si="292"/>
        <v>0</v>
      </c>
      <c r="V679" s="306">
        <f t="shared" ca="1" si="293"/>
        <v>1.2258851385495138</v>
      </c>
      <c r="W679" s="304">
        <f t="shared" ca="1" si="294"/>
        <v>26.787998171212454</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1.0861528398517937</v>
      </c>
      <c r="AH679" s="304">
        <f t="shared" ca="1" si="318"/>
        <v>-8.6917307943620301</v>
      </c>
    </row>
    <row r="680" spans="1:34" x14ac:dyDescent="0.2">
      <c r="A680" s="347">
        <f t="shared" ca="1" si="296"/>
        <v>1E-4</v>
      </c>
      <c r="B680" s="304">
        <f t="shared" ca="1" si="297"/>
        <v>32.129700000001151</v>
      </c>
      <c r="D680" s="306">
        <f t="shared" ca="1" si="298"/>
        <v>-0.70273481637448842</v>
      </c>
      <c r="E680" s="307">
        <f t="shared" ca="1" si="299"/>
        <v>-1.1466968773900987</v>
      </c>
      <c r="F680" s="304">
        <f t="shared" ca="1" si="300"/>
        <v>1.3448977473254571</v>
      </c>
      <c r="G680" s="306">
        <f t="shared" ca="1" si="301"/>
        <v>8.3666934391832264</v>
      </c>
      <c r="H680" s="307">
        <f t="shared" ca="1" si="302"/>
        <v>-103.14543849471649</v>
      </c>
      <c r="I680" s="304">
        <f t="shared" ca="1" si="303"/>
        <v>103.48421638768211</v>
      </c>
      <c r="J680" s="306">
        <f t="shared" ca="1" si="304"/>
        <v>715.24824024370969</v>
      </c>
      <c r="K680" s="307">
        <f t="shared" ca="1" si="305"/>
        <v>-7.2333258134420015</v>
      </c>
      <c r="L680" s="304">
        <f t="shared" ca="1" si="290"/>
        <v>715.28481472351064</v>
      </c>
      <c r="M680" s="306">
        <f t="shared" ca="1" si="306"/>
        <v>-1.4898580372440442</v>
      </c>
      <c r="N680" s="304">
        <f t="shared" ca="1" si="307"/>
        <v>-85.362577607728355</v>
      </c>
      <c r="P680" s="310">
        <f t="shared" ca="1" si="308"/>
        <v>23</v>
      </c>
      <c r="Q680" s="304">
        <f t="shared" ca="1" si="309"/>
        <v>0</v>
      </c>
      <c r="R680" s="306">
        <f t="shared" ca="1" si="310"/>
        <v>0</v>
      </c>
      <c r="S680" s="307">
        <f t="shared" ca="1" si="311"/>
        <v>3.0819999999999994</v>
      </c>
      <c r="T680" s="304">
        <f t="shared" ca="1" si="291"/>
        <v>30.234419999999997</v>
      </c>
      <c r="U680" s="311">
        <f t="shared" ca="1" si="292"/>
        <v>0</v>
      </c>
      <c r="V680" s="306">
        <f t="shared" ca="1" si="293"/>
        <v>1.2258864029942298</v>
      </c>
      <c r="W680" s="304">
        <f t="shared" ca="1" si="294"/>
        <v>26.788082033058103</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1.0861262371863969</v>
      </c>
      <c r="AH680" s="304">
        <f t="shared" ca="1" si="318"/>
        <v>-8.6917580049359042</v>
      </c>
    </row>
    <row r="681" spans="1:34" x14ac:dyDescent="0.2">
      <c r="A681" s="347">
        <f t="shared" ca="1" si="296"/>
        <v>1E-4</v>
      </c>
      <c r="B681" s="304">
        <f t="shared" ca="1" si="297"/>
        <v>32.129800000001154</v>
      </c>
      <c r="D681" s="306">
        <f t="shared" ca="1" si="298"/>
        <v>-0.70273037640693425</v>
      </c>
      <c r="E681" s="307">
        <f t="shared" ca="1" si="299"/>
        <v>-1.1466692176633231</v>
      </c>
      <c r="F681" s="304">
        <f t="shared" ca="1" si="300"/>
        <v>1.3448718439545269</v>
      </c>
      <c r="G681" s="306">
        <f t="shared" ca="1" si="301"/>
        <v>8.366623166145585</v>
      </c>
      <c r="H681" s="307">
        <f t="shared" ca="1" si="302"/>
        <v>-103.14555316163825</v>
      </c>
      <c r="I681" s="304">
        <f t="shared" ca="1" si="303"/>
        <v>103.48432499767598</v>
      </c>
      <c r="J681" s="306">
        <f t="shared" ca="1" si="304"/>
        <v>715.24824024370969</v>
      </c>
      <c r="K681" s="307">
        <f t="shared" ca="1" si="305"/>
        <v>-7.2436403630248192</v>
      </c>
      <c r="L681" s="304">
        <f t="shared" ca="1" si="290"/>
        <v>715.28491910387174</v>
      </c>
      <c r="M681" s="306">
        <f t="shared" ca="1" si="306"/>
        <v>-1.4898588036770115</v>
      </c>
      <c r="N681" s="304">
        <f t="shared" ca="1" si="307"/>
        <v>-85.362621521102653</v>
      </c>
      <c r="P681" s="310">
        <f t="shared" ca="1" si="308"/>
        <v>23</v>
      </c>
      <c r="Q681" s="304">
        <f t="shared" ca="1" si="309"/>
        <v>0</v>
      </c>
      <c r="R681" s="306">
        <f t="shared" ca="1" si="310"/>
        <v>0</v>
      </c>
      <c r="S681" s="307">
        <f t="shared" ca="1" si="311"/>
        <v>3.0819999999999994</v>
      </c>
      <c r="T681" s="304">
        <f t="shared" ca="1" si="291"/>
        <v>30.234419999999997</v>
      </c>
      <c r="U681" s="311">
        <f t="shared" ca="1" si="292"/>
        <v>0</v>
      </c>
      <c r="V681" s="306">
        <f t="shared" ca="1" si="293"/>
        <v>1.2258876674416559</v>
      </c>
      <c r="W681" s="304">
        <f t="shared" ca="1" si="294"/>
        <v>26.788165893760731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1.086099634879746</v>
      </c>
      <c r="AH681" s="304">
        <f t="shared" ca="1" si="318"/>
        <v>-8.6917852151389052</v>
      </c>
    </row>
    <row r="682" spans="1:34" x14ac:dyDescent="0.2">
      <c r="A682" s="347">
        <f t="shared" ca="1" si="296"/>
        <v>1E-4</v>
      </c>
      <c r="B682" s="304">
        <f t="shared" ca="1" si="297"/>
        <v>32.129900000001157</v>
      </c>
      <c r="D682" s="306">
        <f t="shared" ca="1" si="298"/>
        <v>-0.70272593643711656</v>
      </c>
      <c r="E682" s="307">
        <f t="shared" ca="1" si="299"/>
        <v>-1.1466415583135738</v>
      </c>
      <c r="F682" s="304">
        <f t="shared" ca="1" si="300"/>
        <v>1.344845940988485</v>
      </c>
      <c r="G682" s="306">
        <f t="shared" ca="1" si="301"/>
        <v>8.3665528935519404</v>
      </c>
      <c r="H682" s="307">
        <f t="shared" ca="1" si="302"/>
        <v>-103.14566782579408</v>
      </c>
      <c r="I682" s="304">
        <f t="shared" ca="1" si="303"/>
        <v>103.48443360500967</v>
      </c>
      <c r="J682" s="306">
        <f t="shared" ca="1" si="304"/>
        <v>715.24824024370969</v>
      </c>
      <c r="K682" s="307">
        <f t="shared" ca="1" si="305"/>
        <v>-7.2539549240741907</v>
      </c>
      <c r="L682" s="304">
        <f t="shared" ca="1" si="290"/>
        <v>715.28502363307177</v>
      </c>
      <c r="M682" s="306">
        <f t="shared" ca="1" si="306"/>
        <v>-1.4898595701019328</v>
      </c>
      <c r="N682" s="304">
        <f t="shared" ca="1" si="307"/>
        <v>-85.362665434015966</v>
      </c>
      <c r="P682" s="310">
        <f t="shared" ca="1" si="308"/>
        <v>23</v>
      </c>
      <c r="Q682" s="304">
        <f t="shared" ca="1" si="309"/>
        <v>0</v>
      </c>
      <c r="R682" s="306">
        <f t="shared" ca="1" si="310"/>
        <v>0</v>
      </c>
      <c r="S682" s="307">
        <f t="shared" ca="1" si="311"/>
        <v>3.0819999999999994</v>
      </c>
      <c r="T682" s="304">
        <f t="shared" ca="1" si="291"/>
        <v>30.234419999999997</v>
      </c>
      <c r="U682" s="311">
        <f t="shared" ca="1" si="292"/>
        <v>0</v>
      </c>
      <c r="V682" s="306">
        <f t="shared" ca="1" si="293"/>
        <v>1.2258889318917932</v>
      </c>
      <c r="W682" s="304">
        <f t="shared" ca="1" si="294"/>
        <v>26.788249753320361</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1.0860730329318429</v>
      </c>
      <c r="AH682" s="304">
        <f t="shared" ca="1" si="318"/>
        <v>-8.6918124249710367</v>
      </c>
    </row>
    <row r="683" spans="1:34" x14ac:dyDescent="0.2">
      <c r="A683" s="347">
        <f t="shared" ca="1" si="296"/>
        <v>1E-4</v>
      </c>
      <c r="B683" s="304">
        <f t="shared" ca="1" si="297"/>
        <v>32.130000000001161</v>
      </c>
      <c r="D683" s="306">
        <f t="shared" ca="1" si="298"/>
        <v>-0.70272149646503568</v>
      </c>
      <c r="E683" s="307">
        <f t="shared" ca="1" si="299"/>
        <v>-1.1466138993408439</v>
      </c>
      <c r="F683" s="304">
        <f t="shared" ca="1" si="300"/>
        <v>1.3448200384273259</v>
      </c>
      <c r="G683" s="306">
        <f t="shared" ca="1" si="301"/>
        <v>8.3664826214022945</v>
      </c>
      <c r="H683" s="307">
        <f t="shared" ca="1" si="302"/>
        <v>-103.14578248718401</v>
      </c>
      <c r="I683" s="304">
        <f t="shared" ca="1" si="303"/>
        <v>103.48454220968318</v>
      </c>
      <c r="J683" s="306">
        <f t="shared" ca="1" si="304"/>
        <v>715.24824024370969</v>
      </c>
      <c r="K683" s="307">
        <f t="shared" ca="1" si="305"/>
        <v>-7.26426949658984</v>
      </c>
      <c r="L683" s="304">
        <f t="shared" ca="1" si="290"/>
        <v>715.28512831111095</v>
      </c>
      <c r="M683" s="306">
        <f t="shared" ca="1" si="306"/>
        <v>-1.4898603365188079</v>
      </c>
      <c r="N683" s="304">
        <f t="shared" ca="1" si="307"/>
        <v>-85.36270934646825</v>
      </c>
      <c r="P683" s="310">
        <f t="shared" ca="1" si="308"/>
        <v>23</v>
      </c>
      <c r="Q683" s="304">
        <f t="shared" ca="1" si="309"/>
        <v>0</v>
      </c>
      <c r="R683" s="306">
        <f t="shared" ca="1" si="310"/>
        <v>0</v>
      </c>
      <c r="S683" s="307">
        <f t="shared" ca="1" si="311"/>
        <v>3.0819999999999994</v>
      </c>
      <c r="T683" s="304">
        <f t="shared" ca="1" si="291"/>
        <v>30.234419999999997</v>
      </c>
      <c r="U683" s="311">
        <f t="shared" ca="1" si="292"/>
        <v>0</v>
      </c>
      <c r="V683" s="306">
        <f t="shared" ca="1" si="293"/>
        <v>1.22589019634464</v>
      </c>
      <c r="W683" s="304">
        <f t="shared" ca="1" si="294"/>
        <v>26.788333611736967</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1.0860464313426732</v>
      </c>
      <c r="AH683" s="304">
        <f t="shared" ca="1" si="318"/>
        <v>-8.6918396344323057</v>
      </c>
    </row>
    <row r="684" spans="1:34" x14ac:dyDescent="0.2">
      <c r="A684" s="347">
        <f t="shared" ca="1" si="296"/>
        <v>1E-4</v>
      </c>
      <c r="B684" s="304">
        <f t="shared" ca="1" si="297"/>
        <v>32.130100000001164</v>
      </c>
      <c r="D684" s="306">
        <f t="shared" ca="1" si="298"/>
        <v>-0.70271705649069438</v>
      </c>
      <c r="E684" s="307">
        <f t="shared" ca="1" si="299"/>
        <v>-1.1465862407451421</v>
      </c>
      <c r="F684" s="304">
        <f t="shared" ca="1" si="300"/>
        <v>1.3447941362710587</v>
      </c>
      <c r="G684" s="306">
        <f t="shared" ca="1" si="301"/>
        <v>8.3664123496966454</v>
      </c>
      <c r="H684" s="307">
        <f t="shared" ca="1" si="302"/>
        <v>-103.14589714580808</v>
      </c>
      <c r="I684" s="304">
        <f t="shared" ca="1" si="303"/>
        <v>103.48465081169658</v>
      </c>
      <c r="J684" s="306">
        <f t="shared" ca="1" si="304"/>
        <v>715.24824024370969</v>
      </c>
      <c r="K684" s="307">
        <f t="shared" ca="1" si="305"/>
        <v>-7.2745840805714899</v>
      </c>
      <c r="L684" s="304">
        <f t="shared" ca="1" si="290"/>
        <v>715.28523313799008</v>
      </c>
      <c r="M684" s="306">
        <f t="shared" ca="1" si="306"/>
        <v>-1.4898611029276372</v>
      </c>
      <c r="N684" s="304">
        <f t="shared" ca="1" si="307"/>
        <v>-85.362753258459549</v>
      </c>
      <c r="P684" s="310">
        <f t="shared" ca="1" si="308"/>
        <v>23</v>
      </c>
      <c r="Q684" s="304">
        <f t="shared" ca="1" si="309"/>
        <v>0</v>
      </c>
      <c r="R684" s="306">
        <f t="shared" ca="1" si="310"/>
        <v>0</v>
      </c>
      <c r="S684" s="307">
        <f t="shared" ca="1" si="311"/>
        <v>3.0819999999999994</v>
      </c>
      <c r="T684" s="304">
        <f t="shared" ca="1" si="291"/>
        <v>30.234419999999997</v>
      </c>
      <c r="U684" s="311">
        <f t="shared" ca="1" si="292"/>
        <v>0</v>
      </c>
      <c r="V684" s="306">
        <f t="shared" ca="1" si="293"/>
        <v>1.2258914608001976</v>
      </c>
      <c r="W684" s="304">
        <f t="shared" ca="1" si="294"/>
        <v>26.7884174690106</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1.0860198301122512</v>
      </c>
      <c r="AH684" s="304">
        <f t="shared" ca="1" si="318"/>
        <v>-8.6918668435227033</v>
      </c>
    </row>
    <row r="685" spans="1:34" x14ac:dyDescent="0.2">
      <c r="A685" s="347">
        <f t="shared" ca="1" si="296"/>
        <v>1E-4</v>
      </c>
      <c r="B685" s="304">
        <f t="shared" ca="1" si="297"/>
        <v>32.130200000001167</v>
      </c>
      <c r="D685" s="306">
        <f t="shared" ca="1" si="298"/>
        <v>-0.70271261651409145</v>
      </c>
      <c r="E685" s="307">
        <f t="shared" ca="1" si="299"/>
        <v>-1.1465585825264526</v>
      </c>
      <c r="F685" s="304">
        <f t="shared" ca="1" si="300"/>
        <v>1.3447682345196694</v>
      </c>
      <c r="G685" s="306">
        <f t="shared" ca="1" si="301"/>
        <v>8.3663420784349931</v>
      </c>
      <c r="H685" s="307">
        <f t="shared" ca="1" si="302"/>
        <v>-103.14601180166633</v>
      </c>
      <c r="I685" s="304">
        <f t="shared" ca="1" si="303"/>
        <v>103.48475941104991</v>
      </c>
      <c r="J685" s="306">
        <f t="shared" ca="1" si="304"/>
        <v>715.24824024370969</v>
      </c>
      <c r="K685" s="307">
        <f t="shared" ca="1" si="305"/>
        <v>-7.2848986760188632</v>
      </c>
      <c r="L685" s="304">
        <f t="shared" ca="1" si="290"/>
        <v>715.28533811370926</v>
      </c>
      <c r="M685" s="306">
        <f t="shared" ca="1" si="306"/>
        <v>-1.4898618693284207</v>
      </c>
      <c r="N685" s="304">
        <f t="shared" ca="1" si="307"/>
        <v>-85.362797169989861</v>
      </c>
      <c r="P685" s="310">
        <f t="shared" ca="1" si="308"/>
        <v>23</v>
      </c>
      <c r="Q685" s="304">
        <f t="shared" ca="1" si="309"/>
        <v>0</v>
      </c>
      <c r="R685" s="306">
        <f t="shared" ca="1" si="310"/>
        <v>0</v>
      </c>
      <c r="S685" s="307">
        <f t="shared" ca="1" si="311"/>
        <v>3.0819999999999994</v>
      </c>
      <c r="T685" s="304">
        <f t="shared" ca="1" si="291"/>
        <v>30.234419999999997</v>
      </c>
      <c r="U685" s="311">
        <f t="shared" ca="1" si="292"/>
        <v>0</v>
      </c>
      <c r="V685" s="306">
        <f t="shared" ca="1" si="293"/>
        <v>1.225892725258465</v>
      </c>
      <c r="W685" s="304">
        <f t="shared" ca="1" si="294"/>
        <v>26.788501325141247</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1.0859932292405574</v>
      </c>
      <c r="AH685" s="304">
        <f t="shared" ca="1" si="318"/>
        <v>-8.6918940522422474</v>
      </c>
    </row>
    <row r="686" spans="1:34" x14ac:dyDescent="0.2">
      <c r="A686" s="347">
        <f t="shared" ca="1" si="296"/>
        <v>1E-4</v>
      </c>
      <c r="B686" s="304">
        <f t="shared" ca="1" si="297"/>
        <v>32.130300000001171</v>
      </c>
      <c r="D686" s="306">
        <f t="shared" ca="1" si="298"/>
        <v>-0.70270817653522821</v>
      </c>
      <c r="E686" s="307">
        <f t="shared" ca="1" si="299"/>
        <v>-1.146530924684777</v>
      </c>
      <c r="F686" s="304">
        <f t="shared" ca="1" si="300"/>
        <v>1.3447423331731605</v>
      </c>
      <c r="G686" s="306">
        <f t="shared" ca="1" si="301"/>
        <v>8.3662718076173395</v>
      </c>
      <c r="H686" s="307">
        <f t="shared" ca="1" si="302"/>
        <v>-103.1461264547588</v>
      </c>
      <c r="I686" s="304">
        <f t="shared" ca="1" si="303"/>
        <v>103.48486800774317</v>
      </c>
      <c r="J686" s="306">
        <f t="shared" ca="1" si="304"/>
        <v>715.24824024370969</v>
      </c>
      <c r="K686" s="307">
        <f t="shared" ca="1" si="305"/>
        <v>-7.2952132829316847</v>
      </c>
      <c r="L686" s="304">
        <f t="shared" ca="1" si="290"/>
        <v>715.28544323826895</v>
      </c>
      <c r="M686" s="306">
        <f t="shared" ca="1" si="306"/>
        <v>-1.4898626357211586</v>
      </c>
      <c r="N686" s="304">
        <f t="shared" ca="1" si="307"/>
        <v>-85.362841081059187</v>
      </c>
      <c r="P686" s="310">
        <f t="shared" ca="1" si="308"/>
        <v>23</v>
      </c>
      <c r="Q686" s="304">
        <f t="shared" ca="1" si="309"/>
        <v>0</v>
      </c>
      <c r="R686" s="306">
        <f t="shared" ca="1" si="310"/>
        <v>0</v>
      </c>
      <c r="S686" s="307">
        <f t="shared" ca="1" si="311"/>
        <v>3.0819999999999994</v>
      </c>
      <c r="T686" s="304">
        <f t="shared" ca="1" si="291"/>
        <v>30.234419999999997</v>
      </c>
      <c r="U686" s="311">
        <f t="shared" ca="1" si="292"/>
        <v>0</v>
      </c>
      <c r="V686" s="306">
        <f t="shared" ca="1" si="293"/>
        <v>1.225893989719443</v>
      </c>
      <c r="W686" s="304">
        <f t="shared" ca="1" si="294"/>
        <v>26.78858518012893</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1.0859666287275989</v>
      </c>
      <c r="AH686" s="304">
        <f t="shared" ca="1" si="318"/>
        <v>-8.6919212605909326</v>
      </c>
    </row>
    <row r="687" spans="1:34" x14ac:dyDescent="0.2">
      <c r="A687" s="347">
        <f t="shared" ca="1" si="296"/>
        <v>1E-4</v>
      </c>
      <c r="B687" s="304">
        <f t="shared" ca="1" si="297"/>
        <v>32.130400000001174</v>
      </c>
      <c r="D687" s="306">
        <f t="shared" ca="1" si="298"/>
        <v>-0.70270373655410501</v>
      </c>
      <c r="E687" s="307">
        <f t="shared" ca="1" si="299"/>
        <v>-1.1465032672201119</v>
      </c>
      <c r="F687" s="304">
        <f t="shared" ca="1" si="300"/>
        <v>1.344716432231529</v>
      </c>
      <c r="G687" s="306">
        <f t="shared" ca="1" si="301"/>
        <v>8.3662015372436844</v>
      </c>
      <c r="H687" s="307">
        <f t="shared" ca="1" si="302"/>
        <v>-103.14624110508552</v>
      </c>
      <c r="I687" s="304">
        <f t="shared" ca="1" si="303"/>
        <v>103.48497660177641</v>
      </c>
      <c r="J687" s="306">
        <f t="shared" ca="1" si="304"/>
        <v>715.24824024370969</v>
      </c>
      <c r="K687" s="307">
        <f t="shared" ca="1" si="305"/>
        <v>-7.3055279013096772</v>
      </c>
      <c r="L687" s="304">
        <f t="shared" ca="1" si="290"/>
        <v>715.28554851166973</v>
      </c>
      <c r="M687" s="306">
        <f t="shared" ca="1" si="306"/>
        <v>-1.4898634021058508</v>
      </c>
      <c r="N687" s="304">
        <f t="shared" ca="1" si="307"/>
        <v>-85.362884991667542</v>
      </c>
      <c r="P687" s="310">
        <f t="shared" ca="1" si="308"/>
        <v>23</v>
      </c>
      <c r="Q687" s="304">
        <f t="shared" ca="1" si="309"/>
        <v>0</v>
      </c>
      <c r="R687" s="306">
        <f t="shared" ca="1" si="310"/>
        <v>0</v>
      </c>
      <c r="S687" s="307">
        <f t="shared" ca="1" si="311"/>
        <v>3.0819999999999994</v>
      </c>
      <c r="T687" s="304">
        <f t="shared" ca="1" si="291"/>
        <v>30.234419999999997</v>
      </c>
      <c r="U687" s="311">
        <f t="shared" ca="1" si="292"/>
        <v>0</v>
      </c>
      <c r="V687" s="306">
        <f t="shared" ca="1" si="293"/>
        <v>1.2258952541831312</v>
      </c>
      <c r="W687" s="304">
        <f t="shared" ca="1" si="294"/>
        <v>26.78866903397364</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1.0859400285733685</v>
      </c>
      <c r="AH687" s="304">
        <f t="shared" ca="1" si="318"/>
        <v>-8.691948468568766</v>
      </c>
    </row>
    <row r="688" spans="1:34" x14ac:dyDescent="0.2">
      <c r="A688" s="347">
        <f t="shared" ca="1" si="296"/>
        <v>1E-4</v>
      </c>
      <c r="B688" s="304">
        <f t="shared" ca="1" si="297"/>
        <v>32.130500000001177</v>
      </c>
      <c r="D688" s="306">
        <f t="shared" ca="1" si="298"/>
        <v>-0.7026992965707245</v>
      </c>
      <c r="E688" s="307">
        <f t="shared" ca="1" si="299"/>
        <v>-1.1464756101324571</v>
      </c>
      <c r="F688" s="304">
        <f t="shared" ca="1" si="300"/>
        <v>1.3446905316947764</v>
      </c>
      <c r="G688" s="306">
        <f t="shared" ca="1" si="301"/>
        <v>8.366131267314028</v>
      </c>
      <c r="H688" s="307">
        <f t="shared" ca="1" si="302"/>
        <v>-103.14635575264654</v>
      </c>
      <c r="I688" s="304">
        <f t="shared" ca="1" si="303"/>
        <v>103.4850851931497</v>
      </c>
      <c r="J688" s="306">
        <f t="shared" ca="1" si="304"/>
        <v>715.24824024370969</v>
      </c>
      <c r="K688" s="307">
        <f t="shared" ca="1" si="305"/>
        <v>-7.3158425311525637</v>
      </c>
      <c r="L688" s="304">
        <f t="shared" ca="1" si="290"/>
        <v>715.28565393391204</v>
      </c>
      <c r="M688" s="306">
        <f t="shared" ca="1" si="306"/>
        <v>-1.4898641684824976</v>
      </c>
      <c r="N688" s="304">
        <f t="shared" ca="1" si="307"/>
        <v>-85.362928901814911</v>
      </c>
      <c r="P688" s="310">
        <f t="shared" ca="1" si="308"/>
        <v>23</v>
      </c>
      <c r="Q688" s="304">
        <f t="shared" ca="1" si="309"/>
        <v>0</v>
      </c>
      <c r="R688" s="306">
        <f t="shared" ca="1" si="310"/>
        <v>0</v>
      </c>
      <c r="S688" s="307">
        <f t="shared" ca="1" si="311"/>
        <v>3.0819999999999994</v>
      </c>
      <c r="T688" s="304">
        <f t="shared" ca="1" si="291"/>
        <v>30.234419999999997</v>
      </c>
      <c r="U688" s="311">
        <f t="shared" ca="1" si="292"/>
        <v>0</v>
      </c>
      <c r="V688" s="306">
        <f t="shared" ca="1" si="293"/>
        <v>1.2258965186495296</v>
      </c>
      <c r="W688" s="304">
        <f t="shared" ca="1" si="294"/>
        <v>26.788752886675425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1.085913428777868</v>
      </c>
      <c r="AH688" s="304">
        <f t="shared" ca="1" si="318"/>
        <v>-8.6919756761757441</v>
      </c>
    </row>
    <row r="689" spans="1:34" x14ac:dyDescent="0.2">
      <c r="A689" s="347">
        <f t="shared" ca="1" si="296"/>
        <v>1E-4</v>
      </c>
      <c r="B689" s="304">
        <f t="shared" ca="1" si="297"/>
        <v>32.130600000001181</v>
      </c>
      <c r="D689" s="306">
        <f t="shared" ca="1" si="298"/>
        <v>-0.70269485658508635</v>
      </c>
      <c r="E689" s="307">
        <f t="shared" ca="1" si="299"/>
        <v>-1.1464479534217968</v>
      </c>
      <c r="F689" s="304">
        <f t="shared" ca="1" si="300"/>
        <v>1.3446646315628896</v>
      </c>
      <c r="G689" s="306">
        <f t="shared" ca="1" si="301"/>
        <v>8.3660609978283702</v>
      </c>
      <c r="H689" s="307">
        <f t="shared" ca="1" si="302"/>
        <v>-103.14647039744189</v>
      </c>
      <c r="I689" s="304">
        <f t="shared" ca="1" si="303"/>
        <v>103.48519378186302</v>
      </c>
      <c r="J689" s="306">
        <f t="shared" ca="1" si="304"/>
        <v>715.24824024370969</v>
      </c>
      <c r="K689" s="307">
        <f t="shared" ca="1" si="305"/>
        <v>-7.3261571724600678</v>
      </c>
      <c r="L689" s="304">
        <f t="shared" ca="1" si="290"/>
        <v>715.28575950499612</v>
      </c>
      <c r="M689" s="306">
        <f t="shared" ca="1" si="306"/>
        <v>-1.4898649348510988</v>
      </c>
      <c r="N689" s="304">
        <f t="shared" ca="1" si="307"/>
        <v>-85.362972811501322</v>
      </c>
      <c r="P689" s="310">
        <f t="shared" ca="1" si="308"/>
        <v>23</v>
      </c>
      <c r="Q689" s="304">
        <f t="shared" ca="1" si="309"/>
        <v>0</v>
      </c>
      <c r="R689" s="306">
        <f t="shared" ca="1" si="310"/>
        <v>0</v>
      </c>
      <c r="S689" s="307">
        <f t="shared" ca="1" si="311"/>
        <v>3.0819999999999994</v>
      </c>
      <c r="T689" s="304">
        <f t="shared" ca="1" si="291"/>
        <v>30.234419999999997</v>
      </c>
      <c r="U689" s="311">
        <f t="shared" ca="1" si="292"/>
        <v>0</v>
      </c>
      <c r="V689" s="306">
        <f t="shared" ca="1" si="293"/>
        <v>1.2258977831186384</v>
      </c>
      <c r="W689" s="304">
        <f t="shared" ca="1" si="294"/>
        <v>26.788836738234252</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1.0858868293410815</v>
      </c>
      <c r="AH689" s="304">
        <f t="shared" ca="1" si="318"/>
        <v>-8.6920028834118845</v>
      </c>
    </row>
    <row r="690" spans="1:34" x14ac:dyDescent="0.2">
      <c r="A690" s="347">
        <f t="shared" ca="1" si="296"/>
        <v>1E-4</v>
      </c>
      <c r="B690" s="304">
        <f t="shared" ca="1" si="297"/>
        <v>32.130700000001184</v>
      </c>
      <c r="D690" s="306">
        <f t="shared" ca="1" si="298"/>
        <v>-0.70269041659719278</v>
      </c>
      <c r="E690" s="307">
        <f t="shared" ca="1" si="299"/>
        <v>-1.1464202970881416</v>
      </c>
      <c r="F690" s="304">
        <f t="shared" ca="1" si="300"/>
        <v>1.3446387318358783</v>
      </c>
      <c r="G690" s="306">
        <f t="shared" ca="1" si="301"/>
        <v>8.365990728786711</v>
      </c>
      <c r="H690" s="307">
        <f t="shared" ca="1" si="302"/>
        <v>-103.1465850394716</v>
      </c>
      <c r="I690" s="304">
        <f t="shared" ca="1" si="303"/>
        <v>103.48530236791645</v>
      </c>
      <c r="J690" s="306">
        <f t="shared" ca="1" si="304"/>
        <v>715.24824024370969</v>
      </c>
      <c r="K690" s="307">
        <f t="shared" ca="1" si="305"/>
        <v>-7.3364718252319134</v>
      </c>
      <c r="L690" s="304">
        <f t="shared" ca="1" si="290"/>
        <v>715.28586522492242</v>
      </c>
      <c r="M690" s="306">
        <f t="shared" ca="1" si="306"/>
        <v>-1.489865701211655</v>
      </c>
      <c r="N690" s="304">
        <f t="shared" ca="1" si="307"/>
        <v>-85.363016720726776</v>
      </c>
      <c r="P690" s="310">
        <f t="shared" ca="1" si="308"/>
        <v>23</v>
      </c>
      <c r="Q690" s="304">
        <f t="shared" ca="1" si="309"/>
        <v>0</v>
      </c>
      <c r="R690" s="306">
        <f t="shared" ca="1" si="310"/>
        <v>0</v>
      </c>
      <c r="S690" s="307">
        <f t="shared" ca="1" si="311"/>
        <v>3.0819999999999994</v>
      </c>
      <c r="T690" s="304">
        <f t="shared" ca="1" si="291"/>
        <v>30.234419999999997</v>
      </c>
      <c r="U690" s="311">
        <f t="shared" ca="1" si="292"/>
        <v>0</v>
      </c>
      <c r="V690" s="306">
        <f t="shared" ca="1" si="293"/>
        <v>1.2258990475904568</v>
      </c>
      <c r="W690" s="304">
        <f t="shared" ca="1" si="294"/>
        <v>26.788920588650143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1.0858602302630196</v>
      </c>
      <c r="AH690" s="304">
        <f t="shared" ca="1" si="318"/>
        <v>-8.6920300902771768</v>
      </c>
    </row>
    <row r="691" spans="1:34" x14ac:dyDescent="0.2">
      <c r="A691" s="347">
        <f t="shared" ca="1" si="296"/>
        <v>1E-4</v>
      </c>
      <c r="B691" s="304">
        <f t="shared" ca="1" si="297"/>
        <v>32.130800000001187</v>
      </c>
      <c r="D691" s="306">
        <f t="shared" ca="1" si="298"/>
        <v>-0.7026859766070418</v>
      </c>
      <c r="E691" s="307">
        <f t="shared" ca="1" si="299"/>
        <v>-1.146392641131488</v>
      </c>
      <c r="F691" s="304">
        <f t="shared" ca="1" si="300"/>
        <v>1.3446128325137392</v>
      </c>
      <c r="G691" s="306">
        <f t="shared" ca="1" si="301"/>
        <v>8.3659204601890504</v>
      </c>
      <c r="H691" s="307">
        <f t="shared" ca="1" si="302"/>
        <v>-103.14669967873571</v>
      </c>
      <c r="I691" s="304">
        <f t="shared" ca="1" si="303"/>
        <v>103.48541095130999</v>
      </c>
      <c r="J691" s="306">
        <f t="shared" ca="1" si="304"/>
        <v>715.24824024370969</v>
      </c>
      <c r="K691" s="307">
        <f t="shared" ca="1" si="305"/>
        <v>-7.3467864894678234</v>
      </c>
      <c r="L691" s="304">
        <f t="shared" ca="1" si="290"/>
        <v>715.2859710936915</v>
      </c>
      <c r="M691" s="306">
        <f t="shared" ca="1" si="306"/>
        <v>-1.4898664675641662</v>
      </c>
      <c r="N691" s="304">
        <f t="shared" ca="1" si="307"/>
        <v>-85.363060629491287</v>
      </c>
      <c r="P691" s="310">
        <f t="shared" ca="1" si="308"/>
        <v>23</v>
      </c>
      <c r="Q691" s="304">
        <f t="shared" ca="1" si="309"/>
        <v>0</v>
      </c>
      <c r="R691" s="306">
        <f t="shared" ca="1" si="310"/>
        <v>0</v>
      </c>
      <c r="S691" s="307">
        <f t="shared" ca="1" si="311"/>
        <v>3.0819999999999994</v>
      </c>
      <c r="T691" s="304">
        <f t="shared" ca="1" si="291"/>
        <v>30.234419999999997</v>
      </c>
      <c r="U691" s="311">
        <f t="shared" ca="1" si="292"/>
        <v>0</v>
      </c>
      <c r="V691" s="306">
        <f t="shared" ca="1" si="293"/>
        <v>1.2259003120649854</v>
      </c>
      <c r="W691" s="304">
        <f t="shared" ca="1" si="294"/>
        <v>26.789004437923111</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1.0858336315436805</v>
      </c>
      <c r="AH691" s="304">
        <f t="shared" ca="1" si="318"/>
        <v>-8.6920572967716243</v>
      </c>
    </row>
    <row r="692" spans="1:34" x14ac:dyDescent="0.2">
      <c r="A692" s="347">
        <f t="shared" ca="1" si="296"/>
        <v>1E-4</v>
      </c>
      <c r="B692" s="304">
        <f t="shared" ca="1" si="297"/>
        <v>32.130900000001191</v>
      </c>
      <c r="D692" s="306">
        <f t="shared" ca="1" si="298"/>
        <v>-0.70268153661463384</v>
      </c>
      <c r="E692" s="307">
        <f t="shared" ca="1" si="299"/>
        <v>-1.146364985551827</v>
      </c>
      <c r="F692" s="304">
        <f t="shared" ca="1" si="300"/>
        <v>1.3445869335964646</v>
      </c>
      <c r="G692" s="306">
        <f t="shared" ca="1" si="301"/>
        <v>8.3658501920353885</v>
      </c>
      <c r="H692" s="307">
        <f t="shared" ca="1" si="302"/>
        <v>-103.14681431523427</v>
      </c>
      <c r="I692" s="304">
        <f t="shared" ca="1" si="303"/>
        <v>103.48551953204368</v>
      </c>
      <c r="J692" s="306">
        <f t="shared" ca="1" si="304"/>
        <v>715.24824024370969</v>
      </c>
      <c r="K692" s="307">
        <f t="shared" ca="1" si="305"/>
        <v>-7.3571011651675216</v>
      </c>
      <c r="L692" s="304">
        <f t="shared" ca="1" si="290"/>
        <v>715.28607711130371</v>
      </c>
      <c r="M692" s="306">
        <f t="shared" ca="1" si="306"/>
        <v>-1.4898672339086321</v>
      </c>
      <c r="N692" s="304">
        <f t="shared" ca="1" si="307"/>
        <v>-85.363104537794825</v>
      </c>
      <c r="P692" s="310">
        <f t="shared" ca="1" si="308"/>
        <v>23</v>
      </c>
      <c r="Q692" s="304">
        <f t="shared" ca="1" si="309"/>
        <v>0</v>
      </c>
      <c r="R692" s="306">
        <f t="shared" ca="1" si="310"/>
        <v>0</v>
      </c>
      <c r="S692" s="307">
        <f t="shared" ca="1" si="311"/>
        <v>3.0819999999999994</v>
      </c>
      <c r="T692" s="304">
        <f t="shared" ca="1" si="291"/>
        <v>30.234419999999997</v>
      </c>
      <c r="U692" s="311">
        <f t="shared" ca="1" si="292"/>
        <v>0</v>
      </c>
      <c r="V692" s="306">
        <f t="shared" ca="1" si="293"/>
        <v>1.2259015765422248</v>
      </c>
      <c r="W692" s="304">
        <f t="shared" ca="1" si="294"/>
        <v>26.789088286053179</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1.0858070331830536</v>
      </c>
      <c r="AH692" s="304">
        <f t="shared" ca="1" si="318"/>
        <v>-8.692084502895236</v>
      </c>
    </row>
    <row r="693" spans="1:34" x14ac:dyDescent="0.2">
      <c r="A693" s="347">
        <f t="shared" ca="1" si="296"/>
        <v>1E-4</v>
      </c>
      <c r="B693" s="304">
        <f t="shared" ca="1" si="297"/>
        <v>32.131000000001194</v>
      </c>
      <c r="D693" s="306">
        <f t="shared" ca="1" si="298"/>
        <v>-0.70267709661997446</v>
      </c>
      <c r="E693" s="307">
        <f t="shared" ca="1" si="299"/>
        <v>-1.1463373303491533</v>
      </c>
      <c r="F693" s="304">
        <f t="shared" ca="1" si="300"/>
        <v>1.3445610350840533</v>
      </c>
      <c r="G693" s="306">
        <f t="shared" ca="1" si="301"/>
        <v>8.3657799243257269</v>
      </c>
      <c r="H693" s="307">
        <f t="shared" ca="1" si="302"/>
        <v>-103.1469289489673</v>
      </c>
      <c r="I693" s="304">
        <f t="shared" ca="1" si="303"/>
        <v>103.48562811011759</v>
      </c>
      <c r="J693" s="306">
        <f t="shared" ca="1" si="304"/>
        <v>715.24824024370969</v>
      </c>
      <c r="K693" s="307">
        <f t="shared" ca="1" si="305"/>
        <v>-7.3674158523307316</v>
      </c>
      <c r="L693" s="304">
        <f t="shared" ca="1" si="290"/>
        <v>715.28618327775962</v>
      </c>
      <c r="M693" s="306">
        <f t="shared" ca="1" si="306"/>
        <v>-1.4898680002450533</v>
      </c>
      <c r="N693" s="304">
        <f t="shared" ca="1" si="307"/>
        <v>-85.363148445637449</v>
      </c>
      <c r="P693" s="310">
        <f t="shared" ca="1" si="308"/>
        <v>23</v>
      </c>
      <c r="Q693" s="304">
        <f t="shared" ca="1" si="309"/>
        <v>0</v>
      </c>
      <c r="R693" s="306">
        <f t="shared" ca="1" si="310"/>
        <v>0</v>
      </c>
      <c r="S693" s="307">
        <f t="shared" ca="1" si="311"/>
        <v>3.0819999999999994</v>
      </c>
      <c r="T693" s="304">
        <f t="shared" ca="1" si="291"/>
        <v>30.234419999999997</v>
      </c>
      <c r="U693" s="311">
        <f t="shared" ca="1" si="292"/>
        <v>0</v>
      </c>
      <c r="V693" s="306">
        <f t="shared" ca="1" si="293"/>
        <v>1.2259028410221735</v>
      </c>
      <c r="W693" s="304">
        <f t="shared" ca="1" si="294"/>
        <v>26.789172133040342</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1.0857804351811353</v>
      </c>
      <c r="AH693" s="304">
        <f t="shared" ca="1" si="318"/>
        <v>-8.6921117086480155</v>
      </c>
    </row>
    <row r="694" spans="1:34" x14ac:dyDescent="0.2">
      <c r="A694" s="347">
        <f t="shared" ca="1" si="296"/>
        <v>1E-4</v>
      </c>
      <c r="B694" s="304">
        <f t="shared" ca="1" si="297"/>
        <v>32.131100000001197</v>
      </c>
      <c r="D694" s="306">
        <f t="shared" ca="1" si="298"/>
        <v>-0.70267265662305944</v>
      </c>
      <c r="E694" s="307">
        <f t="shared" ca="1" si="299"/>
        <v>-1.1463096755234687</v>
      </c>
      <c r="F694" s="304">
        <f t="shared" ca="1" si="300"/>
        <v>1.3445351369765046</v>
      </c>
      <c r="G694" s="306">
        <f t="shared" ca="1" si="301"/>
        <v>8.365709657060064</v>
      </c>
      <c r="H694" s="307">
        <f t="shared" ca="1" si="302"/>
        <v>-103.14704357993486</v>
      </c>
      <c r="I694" s="304">
        <f t="shared" ca="1" si="303"/>
        <v>103.48573668553175</v>
      </c>
      <c r="J694" s="306">
        <f t="shared" ca="1" si="304"/>
        <v>715.24824024370969</v>
      </c>
      <c r="K694" s="307">
        <f t="shared" ca="1" si="305"/>
        <v>-7.3777305509571764</v>
      </c>
      <c r="L694" s="304">
        <f t="shared" ca="1" si="290"/>
        <v>715.28628959305934</v>
      </c>
      <c r="M694" s="306">
        <f t="shared" ca="1" si="306"/>
        <v>-1.4898687665734296</v>
      </c>
      <c r="N694" s="304">
        <f t="shared" ca="1" si="307"/>
        <v>-85.36319235301913</v>
      </c>
      <c r="P694" s="310">
        <f t="shared" ca="1" si="308"/>
        <v>23</v>
      </c>
      <c r="Q694" s="304">
        <f t="shared" ca="1" si="309"/>
        <v>0</v>
      </c>
      <c r="R694" s="306">
        <f t="shared" ca="1" si="310"/>
        <v>0</v>
      </c>
      <c r="S694" s="307">
        <f t="shared" ca="1" si="311"/>
        <v>3.0819999999999994</v>
      </c>
      <c r="T694" s="304">
        <f t="shared" ca="1" si="291"/>
        <v>30.234419999999997</v>
      </c>
      <c r="U694" s="311">
        <f t="shared" ca="1" si="292"/>
        <v>0</v>
      </c>
      <c r="V694" s="306">
        <f t="shared" ca="1" si="293"/>
        <v>1.2259041055048325</v>
      </c>
      <c r="W694" s="304">
        <f t="shared" ca="1" si="294"/>
        <v>26.789255978884622</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1.0857538375379292</v>
      </c>
      <c r="AH694" s="304">
        <f t="shared" ca="1" si="318"/>
        <v>-8.6921389140299627</v>
      </c>
    </row>
    <row r="695" spans="1:34" x14ac:dyDescent="0.2">
      <c r="A695" s="347">
        <f t="shared" ca="1" si="296"/>
        <v>1E-4</v>
      </c>
      <c r="B695" s="304">
        <f t="shared" ca="1" si="297"/>
        <v>32.131200000001201</v>
      </c>
      <c r="D695" s="306">
        <f t="shared" ca="1" si="298"/>
        <v>-0.70266821662389289</v>
      </c>
      <c r="E695" s="307">
        <f t="shared" ca="1" si="299"/>
        <v>-1.1462820210747644</v>
      </c>
      <c r="F695" s="304">
        <f t="shared" ca="1" si="300"/>
        <v>1.3445092392738136</v>
      </c>
      <c r="G695" s="306">
        <f t="shared" ca="1" si="301"/>
        <v>8.3656393902384014</v>
      </c>
      <c r="H695" s="307">
        <f t="shared" ca="1" si="302"/>
        <v>-103.14715820813697</v>
      </c>
      <c r="I695" s="304">
        <f t="shared" ca="1" si="303"/>
        <v>103.48584525828615</v>
      </c>
      <c r="J695" s="306">
        <f t="shared" ca="1" si="304"/>
        <v>715.24824024370969</v>
      </c>
      <c r="K695" s="307">
        <f t="shared" ca="1" si="305"/>
        <v>-7.3880452610465799</v>
      </c>
      <c r="L695" s="304">
        <f t="shared" ca="1" si="290"/>
        <v>715.28639605720355</v>
      </c>
      <c r="M695" s="306">
        <f t="shared" ca="1" si="306"/>
        <v>-1.4898695328937612</v>
      </c>
      <c r="N695" s="304">
        <f t="shared" ca="1" si="307"/>
        <v>-85.363236259939896</v>
      </c>
      <c r="P695" s="310">
        <f t="shared" ca="1" si="308"/>
        <v>23</v>
      </c>
      <c r="Q695" s="304">
        <f t="shared" ca="1" si="309"/>
        <v>0</v>
      </c>
      <c r="R695" s="306">
        <f t="shared" ca="1" si="310"/>
        <v>0</v>
      </c>
      <c r="S695" s="307">
        <f t="shared" ca="1" si="311"/>
        <v>3.0819999999999994</v>
      </c>
      <c r="T695" s="304">
        <f t="shared" ca="1" si="291"/>
        <v>30.234419999999997</v>
      </c>
      <c r="U695" s="311">
        <f t="shared" ca="1" si="292"/>
        <v>0</v>
      </c>
      <c r="V695" s="306">
        <f t="shared" ca="1" si="293"/>
        <v>1.2259053699902014</v>
      </c>
      <c r="W695" s="304">
        <f t="shared" ca="1" si="294"/>
        <v>26.789339823585998</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1.0857272402534246</v>
      </c>
      <c r="AH695" s="304">
        <f t="shared" ca="1" si="318"/>
        <v>-8.6921661190410866</v>
      </c>
    </row>
    <row r="696" spans="1:34" x14ac:dyDescent="0.2">
      <c r="A696" s="347">
        <f t="shared" ca="1" si="296"/>
        <v>1E-4</v>
      </c>
      <c r="B696" s="304">
        <f t="shared" ca="1" si="297"/>
        <v>32.131300000001204</v>
      </c>
      <c r="D696" s="306">
        <f t="shared" ca="1" si="298"/>
        <v>-0.70266377662247359</v>
      </c>
      <c r="E696" s="307">
        <f t="shared" ca="1" si="299"/>
        <v>-1.1462543670030492</v>
      </c>
      <c r="F696" s="304">
        <f t="shared" ca="1" si="300"/>
        <v>1.3444833419759867</v>
      </c>
      <c r="G696" s="306">
        <f t="shared" ca="1" si="301"/>
        <v>8.3655691238607393</v>
      </c>
      <c r="H696" s="307">
        <f t="shared" ca="1" si="302"/>
        <v>-103.14727283357367</v>
      </c>
      <c r="I696" s="304">
        <f t="shared" ca="1" si="303"/>
        <v>103.48595382838087</v>
      </c>
      <c r="J696" s="306">
        <f t="shared" ca="1" si="304"/>
        <v>715.24824024370969</v>
      </c>
      <c r="K696" s="307">
        <f t="shared" ca="1" si="305"/>
        <v>-7.3983599825986657</v>
      </c>
      <c r="L696" s="304">
        <f t="shared" ca="1" si="290"/>
        <v>715.2865026701927</v>
      </c>
      <c r="M696" s="306">
        <f t="shared" ca="1" si="306"/>
        <v>-1.4898702992060484</v>
      </c>
      <c r="N696" s="304">
        <f t="shared" ca="1" si="307"/>
        <v>-85.363280166399733</v>
      </c>
      <c r="P696" s="310">
        <f t="shared" ca="1" si="308"/>
        <v>23</v>
      </c>
      <c r="Q696" s="304">
        <f t="shared" ca="1" si="309"/>
        <v>0</v>
      </c>
      <c r="R696" s="306">
        <f t="shared" ca="1" si="310"/>
        <v>0</v>
      </c>
      <c r="S696" s="307">
        <f t="shared" ca="1" si="311"/>
        <v>3.0819999999999994</v>
      </c>
      <c r="T696" s="304">
        <f t="shared" ca="1" si="291"/>
        <v>30.234419999999997</v>
      </c>
      <c r="U696" s="311">
        <f t="shared" ca="1" si="292"/>
        <v>0</v>
      </c>
      <c r="V696" s="306">
        <f t="shared" ca="1" si="293"/>
        <v>1.2259066344782805</v>
      </c>
      <c r="W696" s="304">
        <f t="shared" ca="1" si="294"/>
        <v>26.789423667144519</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1.0857006433276304</v>
      </c>
      <c r="AH696" s="304">
        <f t="shared" ca="1" si="318"/>
        <v>-8.6921933236813764</v>
      </c>
    </row>
    <row r="697" spans="1:34" x14ac:dyDescent="0.2">
      <c r="A697" s="347">
        <f t="shared" ca="1" si="296"/>
        <v>1E-4</v>
      </c>
      <c r="B697" s="304">
        <f t="shared" ca="1" si="297"/>
        <v>32.131400000001207</v>
      </c>
      <c r="D697" s="306">
        <f t="shared" ca="1" si="298"/>
        <v>-0.70265933661880275</v>
      </c>
      <c r="E697" s="307">
        <f t="shared" ca="1" si="299"/>
        <v>-1.1462267133083053</v>
      </c>
      <c r="F697" s="304">
        <f t="shared" ca="1" si="300"/>
        <v>1.3444574450830105</v>
      </c>
      <c r="G697" s="306">
        <f t="shared" ca="1" si="301"/>
        <v>8.3654988579270775</v>
      </c>
      <c r="H697" s="307">
        <f t="shared" ca="1" si="302"/>
        <v>-103.147387456245</v>
      </c>
      <c r="I697" s="304">
        <f t="shared" ca="1" si="303"/>
        <v>103.48606239581592</v>
      </c>
      <c r="J697" s="306">
        <f t="shared" ca="1" si="304"/>
        <v>715.24824024370969</v>
      </c>
      <c r="K697" s="307">
        <f t="shared" ca="1" si="305"/>
        <v>-7.4086747156131567</v>
      </c>
      <c r="L697" s="304">
        <f t="shared" ca="1" si="290"/>
        <v>715.28660943202703</v>
      </c>
      <c r="M697" s="306">
        <f t="shared" ca="1" si="306"/>
        <v>-1.4898710655102911</v>
      </c>
      <c r="N697" s="304">
        <f t="shared" ca="1" si="307"/>
        <v>-85.363324072398669</v>
      </c>
      <c r="P697" s="310">
        <f t="shared" ca="1" si="308"/>
        <v>23</v>
      </c>
      <c r="Q697" s="304">
        <f t="shared" ca="1" si="309"/>
        <v>0</v>
      </c>
      <c r="R697" s="306">
        <f t="shared" ca="1" si="310"/>
        <v>0</v>
      </c>
      <c r="S697" s="307">
        <f t="shared" ca="1" si="311"/>
        <v>3.0819999999999994</v>
      </c>
      <c r="T697" s="304">
        <f t="shared" ca="1" si="291"/>
        <v>30.234419999999997</v>
      </c>
      <c r="U697" s="311">
        <f t="shared" ca="1" si="292"/>
        <v>0</v>
      </c>
      <c r="V697" s="306">
        <f t="shared" ca="1" si="293"/>
        <v>1.2259078989690697</v>
      </c>
      <c r="W697" s="304">
        <f t="shared" ca="1" si="294"/>
        <v>26.789507509560178</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1.0856740467605288</v>
      </c>
      <c r="AH697" s="304">
        <f t="shared" ca="1" si="318"/>
        <v>-8.6922205279508518</v>
      </c>
    </row>
    <row r="698" spans="1:34" x14ac:dyDescent="0.2">
      <c r="A698" s="347">
        <f t="shared" ca="1" si="296"/>
        <v>1E-4</v>
      </c>
      <c r="B698" s="304">
        <f t="shared" ca="1" si="297"/>
        <v>32.131500000001211</v>
      </c>
      <c r="D698" s="306">
        <f t="shared" ca="1" si="298"/>
        <v>-0.70265489661288127</v>
      </c>
      <c r="E698" s="307">
        <f t="shared" ca="1" si="299"/>
        <v>-1.1461990599905381</v>
      </c>
      <c r="F698" s="304">
        <f t="shared" ca="1" si="300"/>
        <v>1.3444315485948892</v>
      </c>
      <c r="G698" s="306">
        <f t="shared" ca="1" si="301"/>
        <v>8.3654285924374161</v>
      </c>
      <c r="H698" s="307">
        <f t="shared" ca="1" si="302"/>
        <v>-103.147502076151</v>
      </c>
      <c r="I698" s="304">
        <f t="shared" ca="1" si="303"/>
        <v>103.48617096059137</v>
      </c>
      <c r="J698" s="306">
        <f t="shared" ca="1" si="304"/>
        <v>715.24824024370969</v>
      </c>
      <c r="K698" s="307">
        <f t="shared" ca="1" si="305"/>
        <v>-7.4189894600897768</v>
      </c>
      <c r="L698" s="304">
        <f t="shared" ca="1" si="290"/>
        <v>715.28671634270711</v>
      </c>
      <c r="M698" s="306">
        <f t="shared" ca="1" si="306"/>
        <v>-1.4898718318064894</v>
      </c>
      <c r="N698" s="304">
        <f t="shared" ca="1" si="307"/>
        <v>-85.36336797793669</v>
      </c>
      <c r="P698" s="310">
        <f t="shared" ca="1" si="308"/>
        <v>23</v>
      </c>
      <c r="Q698" s="304">
        <f t="shared" ca="1" si="309"/>
        <v>0</v>
      </c>
      <c r="R698" s="306">
        <f t="shared" ca="1" si="310"/>
        <v>0</v>
      </c>
      <c r="S698" s="307">
        <f t="shared" ca="1" si="311"/>
        <v>3.0819999999999994</v>
      </c>
      <c r="T698" s="304">
        <f t="shared" ca="1" si="291"/>
        <v>30.234419999999997</v>
      </c>
      <c r="U698" s="311">
        <f t="shared" ca="1" si="292"/>
        <v>0</v>
      </c>
      <c r="V698" s="306">
        <f t="shared" ca="1" si="293"/>
        <v>1.2259091634625683</v>
      </c>
      <c r="W698" s="304">
        <f t="shared" ca="1" si="294"/>
        <v>26.789591350832982</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1.085647450552127</v>
      </c>
      <c r="AH698" s="304">
        <f t="shared" ca="1" si="318"/>
        <v>-8.6922477318495073</v>
      </c>
    </row>
    <row r="699" spans="1:34" x14ac:dyDescent="0.2">
      <c r="A699" s="347">
        <f t="shared" ca="1" si="296"/>
        <v>1E-4</v>
      </c>
      <c r="B699" s="304">
        <f t="shared" ca="1" si="297"/>
        <v>32.131600000001214</v>
      </c>
      <c r="D699" s="306">
        <f t="shared" ca="1" si="298"/>
        <v>-0.70265045660471137</v>
      </c>
      <c r="E699" s="307">
        <f t="shared" ca="1" si="299"/>
        <v>-1.1461714070497404</v>
      </c>
      <c r="F699" s="304">
        <f t="shared" ca="1" si="300"/>
        <v>1.3444056525116186</v>
      </c>
      <c r="G699" s="306">
        <f t="shared" ca="1" si="301"/>
        <v>8.3653583273917551</v>
      </c>
      <c r="H699" s="307">
        <f t="shared" ca="1" si="302"/>
        <v>-103.14761669329171</v>
      </c>
      <c r="I699" s="304">
        <f t="shared" ca="1" si="303"/>
        <v>103.48627952270724</v>
      </c>
      <c r="J699" s="306">
        <f t="shared" ca="1" si="304"/>
        <v>715.24824024370969</v>
      </c>
      <c r="K699" s="307">
        <f t="shared" ca="1" si="305"/>
        <v>-7.4293042160282488</v>
      </c>
      <c r="L699" s="304">
        <f t="shared" ca="1" si="290"/>
        <v>715.28682340223338</v>
      </c>
      <c r="M699" s="306">
        <f t="shared" ca="1" si="306"/>
        <v>-1.4898725980946435</v>
      </c>
      <c r="N699" s="304">
        <f t="shared" ca="1" si="307"/>
        <v>-85.363411883013811</v>
      </c>
      <c r="P699" s="310">
        <f t="shared" ca="1" si="308"/>
        <v>23</v>
      </c>
      <c r="Q699" s="304">
        <f t="shared" ca="1" si="309"/>
        <v>0</v>
      </c>
      <c r="R699" s="306">
        <f t="shared" ca="1" si="310"/>
        <v>0</v>
      </c>
      <c r="S699" s="307">
        <f t="shared" ca="1" si="311"/>
        <v>3.0819999999999994</v>
      </c>
      <c r="T699" s="304">
        <f t="shared" ca="1" si="291"/>
        <v>30.234419999999997</v>
      </c>
      <c r="U699" s="311">
        <f t="shared" ca="1" si="292"/>
        <v>0</v>
      </c>
      <c r="V699" s="306">
        <f t="shared" ca="1" si="293"/>
        <v>1.2259104279587771</v>
      </c>
      <c r="W699" s="304">
        <f t="shared" ca="1" si="294"/>
        <v>26.789675190962953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1.0856208547024178</v>
      </c>
      <c r="AH699" s="304">
        <f t="shared" ca="1" si="318"/>
        <v>-8.6922749353773483</v>
      </c>
    </row>
    <row r="700" spans="1:34" x14ac:dyDescent="0.2">
      <c r="A700" s="347">
        <f t="shared" ca="1" si="296"/>
        <v>1E-4</v>
      </c>
      <c r="B700" s="304">
        <f t="shared" ca="1" si="297"/>
        <v>32.131700000001217</v>
      </c>
      <c r="D700" s="306">
        <f t="shared" ca="1" si="298"/>
        <v>-0.70264601659429293</v>
      </c>
      <c r="E700" s="307">
        <f t="shared" ca="1" si="299"/>
        <v>-1.1461437544859088</v>
      </c>
      <c r="F700" s="304">
        <f t="shared" ca="1" si="300"/>
        <v>1.3443797568331957</v>
      </c>
      <c r="G700" s="306">
        <f t="shared" ca="1" si="301"/>
        <v>8.3652880627900963</v>
      </c>
      <c r="H700" s="307">
        <f t="shared" ca="1" si="302"/>
        <v>-103.14773130766716</v>
      </c>
      <c r="I700" s="304">
        <f t="shared" ca="1" si="303"/>
        <v>103.48638808216353</v>
      </c>
      <c r="J700" s="306">
        <f t="shared" ca="1" si="304"/>
        <v>715.24824024370969</v>
      </c>
      <c r="K700" s="307">
        <f t="shared" ca="1" si="305"/>
        <v>-7.4396189834282964</v>
      </c>
      <c r="L700" s="304">
        <f t="shared" ca="1" si="290"/>
        <v>715.28693061060608</v>
      </c>
      <c r="M700" s="306">
        <f t="shared" ca="1" si="306"/>
        <v>-1.4898733643747535</v>
      </c>
      <c r="N700" s="304">
        <f t="shared" ca="1" si="307"/>
        <v>-85.363455787630031</v>
      </c>
      <c r="P700" s="310">
        <f t="shared" ca="1" si="308"/>
        <v>23</v>
      </c>
      <c r="Q700" s="304">
        <f t="shared" ca="1" si="309"/>
        <v>0</v>
      </c>
      <c r="R700" s="306">
        <f t="shared" ca="1" si="310"/>
        <v>0</v>
      </c>
      <c r="S700" s="307">
        <f t="shared" ca="1" si="311"/>
        <v>3.0819999999999994</v>
      </c>
      <c r="T700" s="304">
        <f t="shared" ca="1" si="291"/>
        <v>30.234419999999997</v>
      </c>
      <c r="U700" s="311">
        <f t="shared" ca="1" si="292"/>
        <v>0</v>
      </c>
      <c r="V700" s="306">
        <f t="shared" ca="1" si="293"/>
        <v>1.2259116924576958</v>
      </c>
      <c r="W700" s="304">
        <f t="shared" ca="1" si="294"/>
        <v>26.789759029950083</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1.0855942592113994</v>
      </c>
      <c r="AH700" s="304">
        <f t="shared" ca="1" si="318"/>
        <v>-8.6923021385343802</v>
      </c>
    </row>
    <row r="701" spans="1:34" x14ac:dyDescent="0.2">
      <c r="A701" s="347">
        <f t="shared" ca="1" si="296"/>
        <v>1E-4</v>
      </c>
      <c r="B701" s="304">
        <f t="shared" ca="1" si="297"/>
        <v>32.13180000000122</v>
      </c>
      <c r="D701" s="306">
        <f t="shared" ca="1" si="298"/>
        <v>-0.70264157658162518</v>
      </c>
      <c r="E701" s="307">
        <f t="shared" ca="1" si="299"/>
        <v>-1.1461161022990449</v>
      </c>
      <c r="F701" s="304">
        <f t="shared" ca="1" si="300"/>
        <v>1.3443538615596218</v>
      </c>
      <c r="G701" s="306">
        <f t="shared" ca="1" si="301"/>
        <v>8.3652177986324379</v>
      </c>
      <c r="H701" s="307">
        <f t="shared" ca="1" si="302"/>
        <v>-103.14784591927739</v>
      </c>
      <c r="I701" s="304">
        <f t="shared" ca="1" si="303"/>
        <v>103.48649663896032</v>
      </c>
      <c r="J701" s="306">
        <f t="shared" ca="1" si="304"/>
        <v>715.24824024370969</v>
      </c>
      <c r="K701" s="307">
        <f t="shared" ca="1" si="305"/>
        <v>-7.4499337622896435</v>
      </c>
      <c r="L701" s="304">
        <f t="shared" ca="1" si="290"/>
        <v>715.28703796782588</v>
      </c>
      <c r="M701" s="306">
        <f t="shared" ca="1" si="306"/>
        <v>-1.4898741306468195</v>
      </c>
      <c r="N701" s="304">
        <f t="shared" ca="1" si="307"/>
        <v>-85.363499691785378</v>
      </c>
      <c r="P701" s="310">
        <f t="shared" ca="1" si="308"/>
        <v>23</v>
      </c>
      <c r="Q701" s="304">
        <f t="shared" ca="1" si="309"/>
        <v>0</v>
      </c>
      <c r="R701" s="306">
        <f t="shared" ca="1" si="310"/>
        <v>0</v>
      </c>
      <c r="S701" s="307">
        <f t="shared" ca="1" si="311"/>
        <v>3.0819999999999994</v>
      </c>
      <c r="T701" s="304">
        <f t="shared" ca="1" si="291"/>
        <v>30.234419999999997</v>
      </c>
      <c r="U701" s="311">
        <f t="shared" ca="1" si="292"/>
        <v>0</v>
      </c>
      <c r="V701" s="306">
        <f t="shared" ca="1" si="293"/>
        <v>1.2259129569593246</v>
      </c>
      <c r="W701" s="304">
        <f t="shared" ca="1" si="294"/>
        <v>26.789842867794395</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1.0855676640790719</v>
      </c>
      <c r="AH701" s="304">
        <f t="shared" ca="1" si="318"/>
        <v>-8.6923293413205993</v>
      </c>
    </row>
    <row r="702" spans="1:34" x14ac:dyDescent="0.2">
      <c r="A702" s="347">
        <f t="shared" ca="1" si="296"/>
        <v>1E-4</v>
      </c>
      <c r="B702" s="304">
        <f t="shared" ca="1" si="297"/>
        <v>32.131900000001224</v>
      </c>
      <c r="D702" s="306">
        <f t="shared" ca="1" si="298"/>
        <v>-0.70263713656671056</v>
      </c>
      <c r="E702" s="307">
        <f t="shared" ca="1" si="299"/>
        <v>-1.14608845048914</v>
      </c>
      <c r="F702" s="304">
        <f t="shared" ca="1" si="300"/>
        <v>1.3443279666908905</v>
      </c>
      <c r="G702" s="306">
        <f t="shared" ca="1" si="301"/>
        <v>8.3651475349187816</v>
      </c>
      <c r="H702" s="307">
        <f t="shared" ca="1" si="302"/>
        <v>-103.14796052812244</v>
      </c>
      <c r="I702" s="304">
        <f t="shared" ca="1" si="303"/>
        <v>103.48660519309763</v>
      </c>
      <c r="J702" s="306">
        <f t="shared" ca="1" si="304"/>
        <v>715.24824024370969</v>
      </c>
      <c r="K702" s="307">
        <f t="shared" ca="1" si="305"/>
        <v>-7.4602485526120139</v>
      </c>
      <c r="L702" s="304">
        <f t="shared" ca="1" si="290"/>
        <v>715.28714547389302</v>
      </c>
      <c r="M702" s="306">
        <f t="shared" ca="1" si="306"/>
        <v>-1.4898748969108415</v>
      </c>
      <c r="N702" s="304">
        <f t="shared" ca="1" si="307"/>
        <v>-85.363543595479825</v>
      </c>
      <c r="P702" s="310">
        <f t="shared" ca="1" si="308"/>
        <v>23</v>
      </c>
      <c r="Q702" s="304">
        <f t="shared" ca="1" si="309"/>
        <v>0</v>
      </c>
      <c r="R702" s="306">
        <f t="shared" ca="1" si="310"/>
        <v>0</v>
      </c>
      <c r="S702" s="307">
        <f t="shared" ca="1" si="311"/>
        <v>3.0819999999999994</v>
      </c>
      <c r="T702" s="304">
        <f t="shared" ca="1" si="291"/>
        <v>30.234419999999997</v>
      </c>
      <c r="U702" s="311">
        <f t="shared" ca="1" si="292"/>
        <v>0</v>
      </c>
      <c r="V702" s="306">
        <f t="shared" ca="1" si="293"/>
        <v>1.2259142214636627</v>
      </c>
      <c r="W702" s="304">
        <f t="shared" ca="1" si="294"/>
        <v>26.789926704495883</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1.0855410693054246</v>
      </c>
      <c r="AH702" s="304">
        <f t="shared" ca="1" si="318"/>
        <v>-8.6923565437360164</v>
      </c>
    </row>
    <row r="703" spans="1:34" x14ac:dyDescent="0.2">
      <c r="A703" s="347">
        <f t="shared" ca="1" si="296"/>
        <v>1E-4</v>
      </c>
      <c r="B703" s="304">
        <f t="shared" ca="1" si="297"/>
        <v>32.132000000001227</v>
      </c>
      <c r="D703" s="306">
        <f t="shared" ca="1" si="298"/>
        <v>-0.7026326965495503</v>
      </c>
      <c r="E703" s="307">
        <f t="shared" ca="1" si="299"/>
        <v>-1.1460607990561975</v>
      </c>
      <c r="F703" s="304">
        <f t="shared" ca="1" si="300"/>
        <v>1.3443020722270058</v>
      </c>
      <c r="G703" s="306">
        <f t="shared" ca="1" si="301"/>
        <v>8.3650772716491275</v>
      </c>
      <c r="H703" s="307">
        <f t="shared" ca="1" si="302"/>
        <v>-103.14807513420234</v>
      </c>
      <c r="I703" s="304">
        <f t="shared" ca="1" si="303"/>
        <v>103.4867137445755</v>
      </c>
      <c r="J703" s="306">
        <f t="shared" ca="1" si="304"/>
        <v>715.24824024370969</v>
      </c>
      <c r="K703" s="307">
        <f t="shared" ca="1" si="305"/>
        <v>-7.4705633543951304</v>
      </c>
      <c r="L703" s="304">
        <f t="shared" ca="1" si="290"/>
        <v>715.28725312880806</v>
      </c>
      <c r="M703" s="306">
        <f t="shared" ca="1" si="306"/>
        <v>-1.4898756631668197</v>
      </c>
      <c r="N703" s="304">
        <f t="shared" ca="1" si="307"/>
        <v>-85.363587498713414</v>
      </c>
      <c r="P703" s="310">
        <f t="shared" ca="1" si="308"/>
        <v>23</v>
      </c>
      <c r="Q703" s="304">
        <f t="shared" ca="1" si="309"/>
        <v>0</v>
      </c>
      <c r="R703" s="306">
        <f t="shared" ca="1" si="310"/>
        <v>0</v>
      </c>
      <c r="S703" s="307">
        <f t="shared" ca="1" si="311"/>
        <v>3.0819999999999994</v>
      </c>
      <c r="T703" s="304">
        <f t="shared" ca="1" si="291"/>
        <v>30.234419999999997</v>
      </c>
      <c r="U703" s="311">
        <f t="shared" ca="1" si="292"/>
        <v>0</v>
      </c>
      <c r="V703" s="306">
        <f t="shared" ca="1" si="293"/>
        <v>1.2259154859707109</v>
      </c>
      <c r="W703" s="304">
        <f t="shared" ca="1" si="294"/>
        <v>26.790010540054581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1.0855144748904664</v>
      </c>
      <c r="AH703" s="304">
        <f t="shared" ca="1" si="318"/>
        <v>-8.6923837457806261</v>
      </c>
    </row>
    <row r="704" spans="1:34" x14ac:dyDescent="0.2">
      <c r="A704" s="347">
        <f t="shared" ca="1" si="296"/>
        <v>1E-4</v>
      </c>
      <c r="B704" s="304">
        <f t="shared" ca="1" si="297"/>
        <v>32.13210000000123</v>
      </c>
      <c r="D704" s="306">
        <f t="shared" ca="1" si="298"/>
        <v>-0.70262825653014482</v>
      </c>
      <c r="E704" s="307">
        <f t="shared" ca="1" si="299"/>
        <v>-1.1460331480002068</v>
      </c>
      <c r="F704" s="304">
        <f t="shared" ca="1" si="300"/>
        <v>1.3442761781679593</v>
      </c>
      <c r="G704" s="306">
        <f t="shared" ca="1" si="301"/>
        <v>8.3650070088234738</v>
      </c>
      <c r="H704" s="307">
        <f t="shared" ca="1" si="302"/>
        <v>-103.14818973751714</v>
      </c>
      <c r="I704" s="304">
        <f t="shared" ca="1" si="303"/>
        <v>103.48682229339397</v>
      </c>
      <c r="J704" s="306">
        <f t="shared" ca="1" si="304"/>
        <v>715.24824024370969</v>
      </c>
      <c r="K704" s="307">
        <f t="shared" ca="1" si="305"/>
        <v>-7.4808781676387168</v>
      </c>
      <c r="L704" s="304">
        <f t="shared" ca="1" si="290"/>
        <v>715.28736093257123</v>
      </c>
      <c r="M704" s="306">
        <f t="shared" ca="1" si="306"/>
        <v>-1.4898764294147544</v>
      </c>
      <c r="N704" s="304">
        <f t="shared" ca="1" si="307"/>
        <v>-85.363631401486131</v>
      </c>
      <c r="P704" s="310">
        <f t="shared" ca="1" si="308"/>
        <v>23</v>
      </c>
      <c r="Q704" s="304">
        <f t="shared" ca="1" si="309"/>
        <v>0</v>
      </c>
      <c r="R704" s="306">
        <f t="shared" ca="1" si="310"/>
        <v>0</v>
      </c>
      <c r="S704" s="307">
        <f t="shared" ca="1" si="311"/>
        <v>3.0819999999999994</v>
      </c>
      <c r="T704" s="304">
        <f t="shared" ca="1" si="291"/>
        <v>30.234419999999997</v>
      </c>
      <c r="U704" s="311">
        <f t="shared" ca="1" si="292"/>
        <v>0</v>
      </c>
      <c r="V704" s="306">
        <f t="shared" ca="1" si="293"/>
        <v>1.2259167504804687</v>
      </c>
      <c r="W704" s="304">
        <f t="shared" ca="1" si="294"/>
        <v>26.790094374470492</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1.085487880834183</v>
      </c>
      <c r="AH704" s="304">
        <f t="shared" ca="1" si="318"/>
        <v>-8.6924109474544409</v>
      </c>
    </row>
    <row r="705" spans="1:34" x14ac:dyDescent="0.2">
      <c r="A705" s="347">
        <f t="shared" ca="1" si="296"/>
        <v>1E-4</v>
      </c>
      <c r="B705" s="304">
        <f t="shared" ca="1" si="297"/>
        <v>32.132200000001234</v>
      </c>
      <c r="D705" s="306">
        <f t="shared" ca="1" si="298"/>
        <v>-0.70262381650849393</v>
      </c>
      <c r="E705" s="307">
        <f t="shared" ca="1" si="299"/>
        <v>-1.1460054973211644</v>
      </c>
      <c r="F705" s="304">
        <f t="shared" ca="1" si="300"/>
        <v>1.3442502845137474</v>
      </c>
      <c r="G705" s="306">
        <f t="shared" ca="1" si="301"/>
        <v>8.3649367464418223</v>
      </c>
      <c r="H705" s="307">
        <f t="shared" ca="1" si="302"/>
        <v>-103.14830433806688</v>
      </c>
      <c r="I705" s="304">
        <f t="shared" ca="1" si="303"/>
        <v>103.48693083955307</v>
      </c>
      <c r="J705" s="306">
        <f t="shared" ca="1" si="304"/>
        <v>715.24824024370969</v>
      </c>
      <c r="K705" s="307">
        <f t="shared" ca="1" si="305"/>
        <v>-7.491192992342496</v>
      </c>
      <c r="L705" s="304">
        <f t="shared" ca="1" si="290"/>
        <v>715.28746888518322</v>
      </c>
      <c r="M705" s="306">
        <f t="shared" ca="1" si="306"/>
        <v>-1.4898771956546455</v>
      </c>
      <c r="N705" s="304">
        <f t="shared" ca="1" si="307"/>
        <v>-85.363675303797976</v>
      </c>
      <c r="P705" s="310">
        <f t="shared" ca="1" si="308"/>
        <v>23</v>
      </c>
      <c r="Q705" s="304">
        <f t="shared" ca="1" si="309"/>
        <v>0</v>
      </c>
      <c r="R705" s="306">
        <f t="shared" ca="1" si="310"/>
        <v>0</v>
      </c>
      <c r="S705" s="307">
        <f t="shared" ca="1" si="311"/>
        <v>3.0819999999999994</v>
      </c>
      <c r="T705" s="304">
        <f t="shared" ca="1" si="291"/>
        <v>30.234419999999997</v>
      </c>
      <c r="U705" s="311">
        <f t="shared" ca="1" si="292"/>
        <v>0</v>
      </c>
      <c r="V705" s="306">
        <f t="shared" ca="1" si="293"/>
        <v>1.2259180149929363</v>
      </c>
      <c r="W705" s="304">
        <f t="shared" ca="1" si="294"/>
        <v>26.790178207743615</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1.0854612871365745</v>
      </c>
      <c r="AH705" s="304">
        <f t="shared" ca="1" si="318"/>
        <v>-8.6924381487574625</v>
      </c>
    </row>
    <row r="706" spans="1:34" x14ac:dyDescent="0.2">
      <c r="A706" s="347">
        <f t="shared" ca="1" si="296"/>
        <v>1E-4</v>
      </c>
      <c r="B706" s="304">
        <f t="shared" ca="1" si="297"/>
        <v>32.132300000001237</v>
      </c>
      <c r="D706" s="306">
        <f t="shared" ca="1" si="298"/>
        <v>-0.70261937648459893</v>
      </c>
      <c r="E706" s="307">
        <f t="shared" ca="1" si="299"/>
        <v>-1.145977847019072</v>
      </c>
      <c r="F706" s="304">
        <f t="shared" ca="1" si="300"/>
        <v>1.344224391264373</v>
      </c>
      <c r="G706" s="306">
        <f t="shared" ca="1" si="301"/>
        <v>8.3648664845041747</v>
      </c>
      <c r="H706" s="307">
        <f t="shared" ca="1" si="302"/>
        <v>-103.14841893585158</v>
      </c>
      <c r="I706" s="304">
        <f t="shared" ca="1" si="303"/>
        <v>103.48703938305282</v>
      </c>
      <c r="J706" s="306">
        <f t="shared" ca="1" si="304"/>
        <v>715.24824024370969</v>
      </c>
      <c r="K706" s="307">
        <f t="shared" ca="1" si="305"/>
        <v>-7.5015078285061918</v>
      </c>
      <c r="L706" s="304">
        <f t="shared" ca="1" si="290"/>
        <v>715.28757698664435</v>
      </c>
      <c r="M706" s="306">
        <f t="shared" ca="1" si="306"/>
        <v>-1.4898779618864932</v>
      </c>
      <c r="N706" s="304">
        <f t="shared" ca="1" si="307"/>
        <v>-85.363719205648991</v>
      </c>
      <c r="P706" s="310">
        <f t="shared" ca="1" si="308"/>
        <v>23</v>
      </c>
      <c r="Q706" s="304">
        <f t="shared" ca="1" si="309"/>
        <v>0</v>
      </c>
      <c r="R706" s="306">
        <f t="shared" ca="1" si="310"/>
        <v>0</v>
      </c>
      <c r="S706" s="307">
        <f t="shared" ca="1" si="311"/>
        <v>3.0819999999999994</v>
      </c>
      <c r="T706" s="304">
        <f t="shared" ca="1" si="291"/>
        <v>30.234419999999997</v>
      </c>
      <c r="U706" s="311">
        <f t="shared" ca="1" si="292"/>
        <v>0</v>
      </c>
      <c r="V706" s="306">
        <f t="shared" ca="1" si="293"/>
        <v>1.2259192795081135</v>
      </c>
      <c r="W706" s="304">
        <f t="shared" ca="1" si="294"/>
        <v>26.790262039873959</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1.0854346937976409</v>
      </c>
      <c r="AH706" s="304">
        <f t="shared" ca="1" si="318"/>
        <v>-8.6924653496896891</v>
      </c>
    </row>
    <row r="707" spans="1:34" x14ac:dyDescent="0.2">
      <c r="A707" s="347">
        <f t="shared" ca="1" si="296"/>
        <v>1E-4</v>
      </c>
      <c r="B707" s="304">
        <f t="shared" ca="1" si="297"/>
        <v>32.13240000000124</v>
      </c>
      <c r="D707" s="306">
        <f t="shared" ca="1" si="298"/>
        <v>-0.70261493645845985</v>
      </c>
      <c r="E707" s="307">
        <f t="shared" ca="1" si="299"/>
        <v>-1.1459501970939279</v>
      </c>
      <c r="F707" s="304">
        <f t="shared" ca="1" si="300"/>
        <v>1.3441984984198345</v>
      </c>
      <c r="G707" s="306">
        <f t="shared" ca="1" si="301"/>
        <v>8.3647962230105293</v>
      </c>
      <c r="H707" s="307">
        <f t="shared" ca="1" si="302"/>
        <v>-103.14853353087129</v>
      </c>
      <c r="I707" s="304">
        <f t="shared" ca="1" si="303"/>
        <v>103.48714792389329</v>
      </c>
      <c r="J707" s="306">
        <f t="shared" ca="1" si="304"/>
        <v>715.24824024370969</v>
      </c>
      <c r="K707" s="307">
        <f t="shared" ca="1" si="305"/>
        <v>-7.5118226761295279</v>
      </c>
      <c r="L707" s="304">
        <f t="shared" ca="1" si="290"/>
        <v>715.28768523695487</v>
      </c>
      <c r="M707" s="306">
        <f t="shared" ca="1" si="306"/>
        <v>-1.4898787281102974</v>
      </c>
      <c r="N707" s="304">
        <f t="shared" ca="1" si="307"/>
        <v>-85.363763107039134</v>
      </c>
      <c r="P707" s="310">
        <f t="shared" ca="1" si="308"/>
        <v>23</v>
      </c>
      <c r="Q707" s="304">
        <f t="shared" ca="1" si="309"/>
        <v>0</v>
      </c>
      <c r="R707" s="306">
        <f t="shared" ca="1" si="310"/>
        <v>0</v>
      </c>
      <c r="S707" s="307">
        <f t="shared" ca="1" si="311"/>
        <v>3.0819999999999994</v>
      </c>
      <c r="T707" s="304">
        <f t="shared" ca="1" si="291"/>
        <v>30.234419999999997</v>
      </c>
      <c r="U707" s="311">
        <f t="shared" ca="1" si="292"/>
        <v>0</v>
      </c>
      <c r="V707" s="306">
        <f t="shared" ca="1" si="293"/>
        <v>1.2259205440260004</v>
      </c>
      <c r="W707" s="304">
        <f t="shared" ca="1" si="294"/>
        <v>26.790345870861547</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1.0854081008173786</v>
      </c>
      <c r="AH707" s="304">
        <f t="shared" ca="1" si="318"/>
        <v>-8.6924925502511243</v>
      </c>
    </row>
    <row r="708" spans="1:34" x14ac:dyDescent="0.2">
      <c r="A708" s="347">
        <f t="shared" ca="1" si="296"/>
        <v>1E-4</v>
      </c>
      <c r="B708" s="304">
        <f t="shared" ca="1" si="297"/>
        <v>32.132500000001244</v>
      </c>
      <c r="D708" s="306">
        <f t="shared" ca="1" si="298"/>
        <v>-0.70261049643008056</v>
      </c>
      <c r="E708" s="307">
        <f t="shared" ca="1" si="299"/>
        <v>-1.1459225475457231</v>
      </c>
      <c r="F708" s="304">
        <f t="shared" ca="1" si="300"/>
        <v>1.3441726059801264</v>
      </c>
      <c r="G708" s="306">
        <f t="shared" ca="1" si="301"/>
        <v>8.364725961960886</v>
      </c>
      <c r="H708" s="307">
        <f t="shared" ca="1" si="302"/>
        <v>-103.14864812312605</v>
      </c>
      <c r="I708" s="304">
        <f t="shared" ca="1" si="303"/>
        <v>103.4872564620745</v>
      </c>
      <c r="J708" s="306">
        <f t="shared" ca="1" si="304"/>
        <v>715.24824024370969</v>
      </c>
      <c r="K708" s="307">
        <f t="shared" ca="1" si="305"/>
        <v>-7.5221375352122282</v>
      </c>
      <c r="L708" s="304">
        <f t="shared" ref="L708:L771" ca="1" si="319">SQRT(pos_x^2+pos_z^2)</f>
        <v>715.28779363611545</v>
      </c>
      <c r="M708" s="306">
        <f t="shared" ca="1" si="306"/>
        <v>-1.4898794943260585</v>
      </c>
      <c r="N708" s="304">
        <f t="shared" ca="1" si="307"/>
        <v>-85.363807007968433</v>
      </c>
      <c r="P708" s="310">
        <f t="shared" ca="1" si="308"/>
        <v>23</v>
      </c>
      <c r="Q708" s="304">
        <f t="shared" ca="1" si="309"/>
        <v>0</v>
      </c>
      <c r="R708" s="306">
        <f t="shared" ca="1" si="310"/>
        <v>0</v>
      </c>
      <c r="S708" s="307">
        <f t="shared" ca="1" si="311"/>
        <v>3.0819999999999994</v>
      </c>
      <c r="T708" s="304">
        <f t="shared" ref="T708:T771" ca="1" si="320">m*g</f>
        <v>30.234419999999997</v>
      </c>
      <c r="U708" s="311">
        <f t="shared" ref="U708:U771" ca="1" si="321">IF(pos_xz&lt;L_rampe,Poids*COS(Beta),0)</f>
        <v>0</v>
      </c>
      <c r="V708" s="306">
        <f t="shared" ref="V708:V771" ca="1" si="322">Rho_moyen*(20000-Alt_rampe-pos_z)/(20000+Alt_rampe+pos_z)</f>
        <v>1.225921808546597</v>
      </c>
      <c r="W708" s="304">
        <f t="shared" ref="W708:W771" ca="1" si="323">1/2*Rho*Sref*Cx*vit_xz^2</f>
        <v>26.790429700706387</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1.0853815081957841</v>
      </c>
      <c r="AH708" s="304">
        <f t="shared" ca="1" si="318"/>
        <v>-8.6925197504417753</v>
      </c>
    </row>
    <row r="709" spans="1:34" x14ac:dyDescent="0.2">
      <c r="A709" s="347">
        <f t="shared" ref="A709:A772" ca="1" si="325">IF(B708+0.01&lt;=T_ini+ROUNDUP(Temps_fin_propu,0), 0.01, IF(K708&gt;0, 0.1, 0.0001))</f>
        <v>1E-4</v>
      </c>
      <c r="B709" s="304">
        <f t="shared" ref="B709:B772" ca="1" si="326">B708+pas</f>
        <v>32.132600000001247</v>
      </c>
      <c r="D709" s="306">
        <f t="shared" ref="D709:D772" ca="1" si="327">IF(AND(L708&lt;L_rampe,Poussee&lt;Poids*SIN(M708)),0,(-W708+Poussee)/m*COS(M708)-U708/m*SIN(M708))</f>
        <v>-0.70260605639945906</v>
      </c>
      <c r="E709" s="307">
        <f t="shared" ref="E709:E772" ca="1" si="328">IF(AND(L708&lt;L_rampe,Poussee&lt;Poids*SIN(M708)),0,(-W708+Poussee)/m*SIN(M708)+U708/m*COS(M708)-Poids/m)</f>
        <v>-1.1458948983744541</v>
      </c>
      <c r="F709" s="304">
        <f t="shared" ref="F709:F772" ca="1" si="329">SQRT(acc_x^2+acc_z^2)</f>
        <v>1.344146713945245</v>
      </c>
      <c r="G709" s="306">
        <f t="shared" ref="G709:G772" ca="1" si="330">G708+acc_x*pas</f>
        <v>8.3646557013552467</v>
      </c>
      <c r="H709" s="307">
        <f t="shared" ref="H709:H772" ca="1" si="331">H708+acc_z*pas</f>
        <v>-103.14876271261589</v>
      </c>
      <c r="I709" s="304">
        <f t="shared" ref="I709:I772" ca="1" si="332">SQRT(vit_x^2+vit_z^2)</f>
        <v>103.48736499759646</v>
      </c>
      <c r="J709" s="306">
        <f t="shared" ref="J709:J772" ca="1" si="333">J708+0.5*(vit_x+G708)*pas*(K708&gt;=0)</f>
        <v>715.24824024370969</v>
      </c>
      <c r="K709" s="307">
        <f t="shared" ref="K709:K772" ca="1" si="334">K708+0.5*(vit_z+H708)*pas</f>
        <v>-7.5324524057540154</v>
      </c>
      <c r="L709" s="304">
        <f t="shared" ca="1" si="319"/>
        <v>715.28790218412644</v>
      </c>
      <c r="M709" s="306">
        <f t="shared" ref="M709:M772" ca="1" si="335">IF(AND(L708&gt;L_rampe,G709&gt;0),ATAN2(G709,H709),$M$4)</f>
        <v>-1.4898802605337766</v>
      </c>
      <c r="N709" s="304">
        <f t="shared" ref="N709:N772" ca="1" si="336">DEGREES(Beta)</f>
        <v>-85.363850908436916</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3.0819999999999994</v>
      </c>
      <c r="T709" s="304">
        <f t="shared" ca="1" si="320"/>
        <v>30.234419999999997</v>
      </c>
      <c r="U709" s="311">
        <f t="shared" ca="1" si="321"/>
        <v>0</v>
      </c>
      <c r="V709" s="306">
        <f t="shared" ca="1" si="322"/>
        <v>1.2259230730699033</v>
      </c>
      <c r="W709" s="304">
        <f t="shared" ca="1" si="323"/>
        <v>26.790513529408479</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1.0853549159328502</v>
      </c>
      <c r="AH709" s="304">
        <f t="shared" ref="AH709:AH772" ca="1" si="347">IF(AND(L708&lt;L_rampe,Poussee&lt;Poids*SIN(M708)), g*SIN(M708), (-W708+Poussee)/m)</f>
        <v>-8.6925469502616455</v>
      </c>
    </row>
    <row r="710" spans="1:34" x14ac:dyDescent="0.2">
      <c r="A710" s="347">
        <f t="shared" ca="1" si="325"/>
        <v>1E-4</v>
      </c>
      <c r="B710" s="304">
        <f t="shared" ca="1" si="326"/>
        <v>32.13270000000125</v>
      </c>
      <c r="D710" s="306">
        <f t="shared" ca="1" si="327"/>
        <v>-0.70260161636659491</v>
      </c>
      <c r="E710" s="307">
        <f t="shared" ca="1" si="328"/>
        <v>-1.145867249580121</v>
      </c>
      <c r="F710" s="304">
        <f t="shared" ca="1" si="329"/>
        <v>1.3441208223151901</v>
      </c>
      <c r="G710" s="306">
        <f t="shared" ca="1" si="330"/>
        <v>8.3645854411936096</v>
      </c>
      <c r="H710" s="307">
        <f t="shared" ca="1" si="331"/>
        <v>-103.14887729934085</v>
      </c>
      <c r="I710" s="304">
        <f t="shared" ca="1" si="332"/>
        <v>103.48747353045924</v>
      </c>
      <c r="J710" s="306">
        <f t="shared" ca="1" si="333"/>
        <v>715.24824024370969</v>
      </c>
      <c r="K710" s="307">
        <f t="shared" ca="1" si="334"/>
        <v>-7.5427672877546135</v>
      </c>
      <c r="L710" s="304">
        <f t="shared" ca="1" si="319"/>
        <v>715.28801088098817</v>
      </c>
      <c r="M710" s="306">
        <f t="shared" ca="1" si="335"/>
        <v>-1.4898810267334515</v>
      </c>
      <c r="N710" s="304">
        <f t="shared" ca="1" si="336"/>
        <v>-85.363894808444542</v>
      </c>
      <c r="P710" s="310">
        <f t="shared" ca="1" si="337"/>
        <v>23</v>
      </c>
      <c r="Q710" s="304">
        <f t="shared" ca="1" si="338"/>
        <v>0</v>
      </c>
      <c r="R710" s="306">
        <f t="shared" ca="1" si="339"/>
        <v>0</v>
      </c>
      <c r="S710" s="307">
        <f t="shared" ca="1" si="340"/>
        <v>3.0819999999999994</v>
      </c>
      <c r="T710" s="304">
        <f t="shared" ca="1" si="320"/>
        <v>30.234419999999997</v>
      </c>
      <c r="U710" s="311">
        <f t="shared" ca="1" si="321"/>
        <v>0</v>
      </c>
      <c r="V710" s="306">
        <f t="shared" ca="1" si="322"/>
        <v>1.2259243375959192</v>
      </c>
      <c r="W710" s="304">
        <f t="shared" ca="1" si="323"/>
        <v>26.79059735696784</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1.0853283240285805</v>
      </c>
      <c r="AH710" s="304">
        <f t="shared" ca="1" si="347"/>
        <v>-8.6925741497107349</v>
      </c>
    </row>
    <row r="711" spans="1:34" x14ac:dyDescent="0.2">
      <c r="A711" s="347">
        <f t="shared" ca="1" si="325"/>
        <v>1E-4</v>
      </c>
      <c r="B711" s="304">
        <f t="shared" ca="1" si="326"/>
        <v>32.132800000001254</v>
      </c>
      <c r="D711" s="306">
        <f t="shared" ca="1" si="327"/>
        <v>-0.70259717633149388</v>
      </c>
      <c r="E711" s="307">
        <f t="shared" ca="1" si="328"/>
        <v>-1.1458396011627201</v>
      </c>
      <c r="F711" s="304">
        <f t="shared" ca="1" si="329"/>
        <v>1.3440949310899621</v>
      </c>
      <c r="G711" s="306">
        <f t="shared" ca="1" si="330"/>
        <v>8.3645151814759764</v>
      </c>
      <c r="H711" s="307">
        <f t="shared" ca="1" si="331"/>
        <v>-103.14899188330097</v>
      </c>
      <c r="I711" s="304">
        <f t="shared" ca="1" si="332"/>
        <v>103.48758206066287</v>
      </c>
      <c r="J711" s="306">
        <f t="shared" ca="1" si="333"/>
        <v>715.24824024370969</v>
      </c>
      <c r="K711" s="307">
        <f t="shared" ca="1" si="334"/>
        <v>-7.5530821812137452</v>
      </c>
      <c r="L711" s="304">
        <f t="shared" ca="1" si="319"/>
        <v>715.28811972670121</v>
      </c>
      <c r="M711" s="306">
        <f t="shared" ca="1" si="335"/>
        <v>-1.4898817929250836</v>
      </c>
      <c r="N711" s="304">
        <f t="shared" ca="1" si="336"/>
        <v>-85.363938707991366</v>
      </c>
      <c r="P711" s="310">
        <f t="shared" ca="1" si="337"/>
        <v>23</v>
      </c>
      <c r="Q711" s="304">
        <f t="shared" ca="1" si="338"/>
        <v>0</v>
      </c>
      <c r="R711" s="306">
        <f t="shared" ca="1" si="339"/>
        <v>0</v>
      </c>
      <c r="S711" s="307">
        <f t="shared" ca="1" si="340"/>
        <v>3.0819999999999994</v>
      </c>
      <c r="T711" s="304">
        <f t="shared" ca="1" si="320"/>
        <v>30.234419999999997</v>
      </c>
      <c r="U711" s="311">
        <f t="shared" ca="1" si="321"/>
        <v>0</v>
      </c>
      <c r="V711" s="306">
        <f t="shared" ca="1" si="322"/>
        <v>1.2259256021246445</v>
      </c>
      <c r="W711" s="304">
        <f t="shared" ca="1" si="323"/>
        <v>26.790681183384478</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1.0853017324829697</v>
      </c>
      <c r="AH711" s="304">
        <f t="shared" ca="1" si="347"/>
        <v>-8.6926013487890472</v>
      </c>
    </row>
    <row r="712" spans="1:34" x14ac:dyDescent="0.2">
      <c r="A712" s="347">
        <f t="shared" ca="1" si="325"/>
        <v>1E-4</v>
      </c>
      <c r="B712" s="304">
        <f t="shared" ca="1" si="326"/>
        <v>32.132900000001257</v>
      </c>
      <c r="D712" s="306">
        <f t="shared" ca="1" si="327"/>
        <v>-0.70259273629415209</v>
      </c>
      <c r="E712" s="307">
        <f t="shared" ca="1" si="328"/>
        <v>-1.1458119531222479</v>
      </c>
      <c r="F712" s="304">
        <f t="shared" ca="1" si="329"/>
        <v>1.3440690402695556</v>
      </c>
      <c r="G712" s="306">
        <f t="shared" ca="1" si="330"/>
        <v>8.3644449222023471</v>
      </c>
      <c r="H712" s="307">
        <f t="shared" ca="1" si="331"/>
        <v>-103.14910646449627</v>
      </c>
      <c r="I712" s="304">
        <f t="shared" ca="1" si="332"/>
        <v>103.48769058820737</v>
      </c>
      <c r="J712" s="306">
        <f t="shared" ca="1" si="333"/>
        <v>715.24824024370969</v>
      </c>
      <c r="K712" s="307">
        <f t="shared" ca="1" si="334"/>
        <v>-7.5633970861311353</v>
      </c>
      <c r="L712" s="304">
        <f t="shared" ca="1" si="319"/>
        <v>715.28822872126591</v>
      </c>
      <c r="M712" s="306">
        <f t="shared" ca="1" si="335"/>
        <v>-1.4898825591086731</v>
      </c>
      <c r="N712" s="304">
        <f t="shared" ca="1" si="336"/>
        <v>-85.363982607077375</v>
      </c>
      <c r="P712" s="310">
        <f t="shared" ca="1" si="337"/>
        <v>23</v>
      </c>
      <c r="Q712" s="304">
        <f t="shared" ca="1" si="338"/>
        <v>0</v>
      </c>
      <c r="R712" s="306">
        <f t="shared" ca="1" si="339"/>
        <v>0</v>
      </c>
      <c r="S712" s="307">
        <f t="shared" ca="1" si="340"/>
        <v>3.0819999999999994</v>
      </c>
      <c r="T712" s="304">
        <f t="shared" ca="1" si="320"/>
        <v>30.234419999999997</v>
      </c>
      <c r="U712" s="311">
        <f t="shared" ca="1" si="321"/>
        <v>0</v>
      </c>
      <c r="V712" s="306">
        <f t="shared" ca="1" si="322"/>
        <v>1.2259268666560794</v>
      </c>
      <c r="W712" s="304">
        <f t="shared" ca="1" si="323"/>
        <v>26.790765008658397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1.0852751412960142</v>
      </c>
      <c r="AH712" s="304">
        <f t="shared" ca="1" si="347"/>
        <v>-8.6926285474965876</v>
      </c>
    </row>
    <row r="713" spans="1:34" x14ac:dyDescent="0.2">
      <c r="A713" s="347">
        <f t="shared" ca="1" si="325"/>
        <v>1E-4</v>
      </c>
      <c r="B713" s="304">
        <f t="shared" ca="1" si="326"/>
        <v>32.13300000000126</v>
      </c>
      <c r="D713" s="306">
        <f t="shared" ca="1" si="327"/>
        <v>-0.70258829625457087</v>
      </c>
      <c r="E713" s="307">
        <f t="shared" ca="1" si="328"/>
        <v>-1.1457843054587027</v>
      </c>
      <c r="F713" s="304">
        <f t="shared" ca="1" si="329"/>
        <v>1.3440431498539704</v>
      </c>
      <c r="G713" s="306">
        <f t="shared" ca="1" si="330"/>
        <v>8.3643746633727218</v>
      </c>
      <c r="H713" s="307">
        <f t="shared" ca="1" si="331"/>
        <v>-103.14922104292681</v>
      </c>
      <c r="I713" s="304">
        <f t="shared" ca="1" si="332"/>
        <v>103.48779911309278</v>
      </c>
      <c r="J713" s="306">
        <f t="shared" ca="1" si="333"/>
        <v>715.24824024370969</v>
      </c>
      <c r="K713" s="307">
        <f t="shared" ca="1" si="334"/>
        <v>-7.5737120025065066</v>
      </c>
      <c r="L713" s="304">
        <f t="shared" ca="1" si="319"/>
        <v>715.2883378646826</v>
      </c>
      <c r="M713" s="306">
        <f t="shared" ca="1" si="335"/>
        <v>-1.4898833252842196</v>
      </c>
      <c r="N713" s="304">
        <f t="shared" ca="1" si="336"/>
        <v>-85.364026505702554</v>
      </c>
      <c r="P713" s="310">
        <f t="shared" ca="1" si="337"/>
        <v>23</v>
      </c>
      <c r="Q713" s="304">
        <f t="shared" ca="1" si="338"/>
        <v>0</v>
      </c>
      <c r="R713" s="306">
        <f t="shared" ca="1" si="339"/>
        <v>0</v>
      </c>
      <c r="S713" s="307">
        <f t="shared" ca="1" si="340"/>
        <v>3.0819999999999994</v>
      </c>
      <c r="T713" s="304">
        <f t="shared" ca="1" si="320"/>
        <v>30.234419999999997</v>
      </c>
      <c r="U713" s="311">
        <f t="shared" ca="1" si="321"/>
        <v>0</v>
      </c>
      <c r="V713" s="306">
        <f t="shared" ca="1" si="322"/>
        <v>1.2259281311902241</v>
      </c>
      <c r="W713" s="304">
        <f t="shared" ca="1" si="323"/>
        <v>26.790848832789624</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1.0852485504677123</v>
      </c>
      <c r="AH713" s="304">
        <f t="shared" ca="1" si="347"/>
        <v>-8.6926557458333562</v>
      </c>
    </row>
    <row r="714" spans="1:34" x14ac:dyDescent="0.2">
      <c r="A714" s="347">
        <f t="shared" ca="1" si="325"/>
        <v>1E-4</v>
      </c>
      <c r="B714" s="304">
        <f t="shared" ca="1" si="326"/>
        <v>32.133100000001264</v>
      </c>
      <c r="D714" s="306">
        <f t="shared" ca="1" si="327"/>
        <v>-0.70258385621275465</v>
      </c>
      <c r="E714" s="307">
        <f t="shared" ca="1" si="328"/>
        <v>-1.1457566581720755</v>
      </c>
      <c r="F714" s="304">
        <f t="shared" ca="1" si="329"/>
        <v>1.3440172598432012</v>
      </c>
      <c r="G714" s="306">
        <f t="shared" ca="1" si="330"/>
        <v>8.3643044049871005</v>
      </c>
      <c r="H714" s="307">
        <f t="shared" ca="1" si="331"/>
        <v>-103.14933561859263</v>
      </c>
      <c r="I714" s="304">
        <f t="shared" ca="1" si="332"/>
        <v>103.48790763531916</v>
      </c>
      <c r="J714" s="306">
        <f t="shared" ca="1" si="333"/>
        <v>715.24824024370969</v>
      </c>
      <c r="K714" s="307">
        <f t="shared" ca="1" si="334"/>
        <v>-7.5840269303395829</v>
      </c>
      <c r="L714" s="304">
        <f t="shared" ca="1" si="319"/>
        <v>715.28844715695197</v>
      </c>
      <c r="M714" s="306">
        <f t="shared" ca="1" si="335"/>
        <v>-1.4898840914517237</v>
      </c>
      <c r="N714" s="304">
        <f t="shared" ca="1" si="336"/>
        <v>-85.364070403866947</v>
      </c>
      <c r="P714" s="310">
        <f t="shared" ca="1" si="337"/>
        <v>23</v>
      </c>
      <c r="Q714" s="304">
        <f t="shared" ca="1" si="338"/>
        <v>0</v>
      </c>
      <c r="R714" s="306">
        <f t="shared" ca="1" si="339"/>
        <v>0</v>
      </c>
      <c r="S714" s="307">
        <f t="shared" ca="1" si="340"/>
        <v>3.0819999999999994</v>
      </c>
      <c r="T714" s="304">
        <f t="shared" ca="1" si="320"/>
        <v>30.234419999999997</v>
      </c>
      <c r="U714" s="311">
        <f t="shared" ca="1" si="321"/>
        <v>0</v>
      </c>
      <c r="V714" s="306">
        <f t="shared" ca="1" si="322"/>
        <v>1.225929395727078</v>
      </c>
      <c r="W714" s="304">
        <f t="shared" ca="1" si="323"/>
        <v>26.790932655778157</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1.0852219599980586</v>
      </c>
      <c r="AH714" s="304">
        <f t="shared" ca="1" si="347"/>
        <v>-8.69268294379936</v>
      </c>
    </row>
    <row r="715" spans="1:34" x14ac:dyDescent="0.2">
      <c r="A715" s="347">
        <f t="shared" ca="1" si="325"/>
        <v>1E-4</v>
      </c>
      <c r="B715" s="304">
        <f t="shared" ca="1" si="326"/>
        <v>32.133200000001267</v>
      </c>
      <c r="D715" s="306">
        <f t="shared" ca="1" si="327"/>
        <v>-0.70257941616870068</v>
      </c>
      <c r="E715" s="307">
        <f t="shared" ca="1" si="328"/>
        <v>-1.1457290112623681</v>
      </c>
      <c r="F715" s="304">
        <f t="shared" ca="1" si="329"/>
        <v>1.3439913702372481</v>
      </c>
      <c r="G715" s="306">
        <f t="shared" ca="1" si="330"/>
        <v>8.3642341470454831</v>
      </c>
      <c r="H715" s="307">
        <f t="shared" ca="1" si="331"/>
        <v>-103.14945019149376</v>
      </c>
      <c r="I715" s="304">
        <f t="shared" ca="1" si="332"/>
        <v>103.48801615488652</v>
      </c>
      <c r="J715" s="306">
        <f t="shared" ca="1" si="333"/>
        <v>715.24824024370969</v>
      </c>
      <c r="K715" s="307">
        <f t="shared" ca="1" si="334"/>
        <v>-7.5943418696300871</v>
      </c>
      <c r="L715" s="304">
        <f t="shared" ca="1" si="319"/>
        <v>715.28855659807414</v>
      </c>
      <c r="M715" s="306">
        <f t="shared" ca="1" si="335"/>
        <v>-1.4898848576111856</v>
      </c>
      <c r="N715" s="304">
        <f t="shared" ca="1" si="336"/>
        <v>-85.364114301570538</v>
      </c>
      <c r="P715" s="310">
        <f t="shared" ca="1" si="337"/>
        <v>23</v>
      </c>
      <c r="Q715" s="304">
        <f t="shared" ca="1" si="338"/>
        <v>0</v>
      </c>
      <c r="R715" s="306">
        <f t="shared" ca="1" si="339"/>
        <v>0</v>
      </c>
      <c r="S715" s="307">
        <f t="shared" ca="1" si="340"/>
        <v>3.0819999999999994</v>
      </c>
      <c r="T715" s="304">
        <f t="shared" ca="1" si="320"/>
        <v>30.234419999999997</v>
      </c>
      <c r="U715" s="311">
        <f t="shared" ca="1" si="321"/>
        <v>0</v>
      </c>
      <c r="V715" s="306">
        <f t="shared" ca="1" si="322"/>
        <v>1.2259306602666411</v>
      </c>
      <c r="W715" s="304">
        <f t="shared" ca="1" si="323"/>
        <v>26.791016477623995</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1.0851953698870513</v>
      </c>
      <c r="AH715" s="304">
        <f t="shared" ca="1" si="347"/>
        <v>-8.6927101413946009</v>
      </c>
    </row>
    <row r="716" spans="1:34" x14ac:dyDescent="0.2">
      <c r="A716" s="347">
        <f t="shared" ca="1" si="325"/>
        <v>1E-4</v>
      </c>
      <c r="B716" s="304">
        <f t="shared" ca="1" si="326"/>
        <v>32.13330000000127</v>
      </c>
      <c r="D716" s="306">
        <f t="shared" ca="1" si="327"/>
        <v>-0.70257497612240905</v>
      </c>
      <c r="E716" s="307">
        <f t="shared" ca="1" si="328"/>
        <v>-1.1457013647295788</v>
      </c>
      <c r="F716" s="304">
        <f t="shared" ca="1" si="329"/>
        <v>1.3439654810361101</v>
      </c>
      <c r="G716" s="306">
        <f t="shared" ca="1" si="330"/>
        <v>8.3641638895478714</v>
      </c>
      <c r="H716" s="307">
        <f t="shared" ca="1" si="331"/>
        <v>-103.14956476163023</v>
      </c>
      <c r="I716" s="304">
        <f t="shared" ca="1" si="332"/>
        <v>103.48812467179491</v>
      </c>
      <c r="J716" s="306">
        <f t="shared" ca="1" si="333"/>
        <v>715.24824024370969</v>
      </c>
      <c r="K716" s="307">
        <f t="shared" ca="1" si="334"/>
        <v>-7.6046568203777429</v>
      </c>
      <c r="L716" s="304">
        <f t="shared" ca="1" si="319"/>
        <v>715.28866618804966</v>
      </c>
      <c r="M716" s="306">
        <f t="shared" ca="1" si="335"/>
        <v>-1.4898856237626048</v>
      </c>
      <c r="N716" s="304">
        <f t="shared" ca="1" si="336"/>
        <v>-85.364158198813328</v>
      </c>
      <c r="P716" s="310">
        <f t="shared" ca="1" si="337"/>
        <v>23</v>
      </c>
      <c r="Q716" s="304">
        <f t="shared" ca="1" si="338"/>
        <v>0</v>
      </c>
      <c r="R716" s="306">
        <f t="shared" ca="1" si="339"/>
        <v>0</v>
      </c>
      <c r="S716" s="307">
        <f t="shared" ca="1" si="340"/>
        <v>3.0819999999999994</v>
      </c>
      <c r="T716" s="304">
        <f t="shared" ca="1" si="320"/>
        <v>30.234419999999997</v>
      </c>
      <c r="U716" s="311">
        <f t="shared" ca="1" si="321"/>
        <v>0</v>
      </c>
      <c r="V716" s="306">
        <f t="shared" ca="1" si="322"/>
        <v>1.225931924808914</v>
      </c>
      <c r="W716" s="304">
        <f t="shared" ca="1" si="323"/>
        <v>26.791100298327169</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1.0851687801346905</v>
      </c>
      <c r="AH716" s="304">
        <f t="shared" ca="1" si="347"/>
        <v>-8.6927373386190787</v>
      </c>
    </row>
    <row r="717" spans="1:34" x14ac:dyDescent="0.2">
      <c r="A717" s="347">
        <f t="shared" ca="1" si="325"/>
        <v>1E-4</v>
      </c>
      <c r="B717" s="304">
        <f t="shared" ca="1" si="326"/>
        <v>32.133400000001274</v>
      </c>
      <c r="D717" s="306">
        <f t="shared" ca="1" si="327"/>
        <v>-0.70257053607388553</v>
      </c>
      <c r="E717" s="307">
        <f t="shared" ca="1" si="328"/>
        <v>-1.1456737185737005</v>
      </c>
      <c r="F717" s="304">
        <f t="shared" ca="1" si="329"/>
        <v>1.3439395922397843</v>
      </c>
      <c r="G717" s="306">
        <f t="shared" ca="1" si="330"/>
        <v>8.3640936324942636</v>
      </c>
      <c r="H717" s="307">
        <f t="shared" ca="1" si="331"/>
        <v>-103.14967932900208</v>
      </c>
      <c r="I717" s="304">
        <f t="shared" ca="1" si="332"/>
        <v>103.48823318604435</v>
      </c>
      <c r="J717" s="306">
        <f t="shared" ca="1" si="333"/>
        <v>715.24824024370969</v>
      </c>
      <c r="K717" s="307">
        <f t="shared" ca="1" si="334"/>
        <v>-7.6149717825822743</v>
      </c>
      <c r="L717" s="304">
        <f t="shared" ca="1" si="319"/>
        <v>715.288775926879</v>
      </c>
      <c r="M717" s="306">
        <f t="shared" ca="1" si="335"/>
        <v>-1.489886389905982</v>
      </c>
      <c r="N717" s="304">
        <f t="shared" ca="1" si="336"/>
        <v>-85.364202095595346</v>
      </c>
      <c r="P717" s="310">
        <f t="shared" ca="1" si="337"/>
        <v>23</v>
      </c>
      <c r="Q717" s="304">
        <f t="shared" ca="1" si="338"/>
        <v>0</v>
      </c>
      <c r="R717" s="306">
        <f t="shared" ca="1" si="339"/>
        <v>0</v>
      </c>
      <c r="S717" s="307">
        <f t="shared" ca="1" si="340"/>
        <v>3.0819999999999994</v>
      </c>
      <c r="T717" s="304">
        <f t="shared" ca="1" si="320"/>
        <v>30.234419999999997</v>
      </c>
      <c r="U717" s="311">
        <f t="shared" ca="1" si="321"/>
        <v>0</v>
      </c>
      <c r="V717" s="306">
        <f t="shared" ca="1" si="322"/>
        <v>1.2259331893538963</v>
      </c>
      <c r="W717" s="304">
        <f t="shared" ca="1" si="323"/>
        <v>26.791184117887681</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1.0851421907409691</v>
      </c>
      <c r="AH717" s="304">
        <f t="shared" ca="1" si="347"/>
        <v>-8.6927645354728007</v>
      </c>
    </row>
    <row r="718" spans="1:34" x14ac:dyDescent="0.2">
      <c r="A718" s="347">
        <f t="shared" ca="1" si="325"/>
        <v>1E-4</v>
      </c>
      <c r="B718" s="304">
        <f t="shared" ca="1" si="326"/>
        <v>32.133500000001277</v>
      </c>
      <c r="D718" s="306">
        <f t="shared" ca="1" si="327"/>
        <v>-0.70256609602312614</v>
      </c>
      <c r="E718" s="307">
        <f t="shared" ca="1" si="328"/>
        <v>-1.1456460727947277</v>
      </c>
      <c r="F718" s="304">
        <f t="shared" ca="1" si="329"/>
        <v>1.3439137038482638</v>
      </c>
      <c r="G718" s="306">
        <f t="shared" ca="1" si="330"/>
        <v>8.3640233758846616</v>
      </c>
      <c r="H718" s="307">
        <f t="shared" ca="1" si="331"/>
        <v>-103.14979389360936</v>
      </c>
      <c r="I718" s="304">
        <f t="shared" ca="1" si="332"/>
        <v>103.48834169763489</v>
      </c>
      <c r="J718" s="306">
        <f t="shared" ca="1" si="333"/>
        <v>715.24824024370969</v>
      </c>
      <c r="K718" s="307">
        <f t="shared" ca="1" si="334"/>
        <v>-7.6252867562434048</v>
      </c>
      <c r="L718" s="304">
        <f t="shared" ca="1" si="319"/>
        <v>715.2888858145626</v>
      </c>
      <c r="M718" s="306">
        <f t="shared" ca="1" si="335"/>
        <v>-1.4898871560413172</v>
      </c>
      <c r="N718" s="304">
        <f t="shared" ca="1" si="336"/>
        <v>-85.36424599191659</v>
      </c>
      <c r="P718" s="310">
        <f t="shared" ca="1" si="337"/>
        <v>23</v>
      </c>
      <c r="Q718" s="304">
        <f t="shared" ca="1" si="338"/>
        <v>0</v>
      </c>
      <c r="R718" s="306">
        <f t="shared" ca="1" si="339"/>
        <v>0</v>
      </c>
      <c r="S718" s="307">
        <f t="shared" ca="1" si="340"/>
        <v>3.0819999999999994</v>
      </c>
      <c r="T718" s="304">
        <f t="shared" ca="1" si="320"/>
        <v>30.234419999999997</v>
      </c>
      <c r="U718" s="311">
        <f t="shared" ca="1" si="321"/>
        <v>0</v>
      </c>
      <c r="V718" s="306">
        <f t="shared" ca="1" si="322"/>
        <v>1.225934453901588</v>
      </c>
      <c r="W718" s="304">
        <f t="shared" ca="1" si="323"/>
        <v>26.791267936305541</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1.0851156017058852</v>
      </c>
      <c r="AH718" s="304">
        <f t="shared" ca="1" si="347"/>
        <v>-8.6927917319557704</v>
      </c>
    </row>
    <row r="719" spans="1:34" x14ac:dyDescent="0.2">
      <c r="A719" s="347">
        <f t="shared" ca="1" si="325"/>
        <v>1E-4</v>
      </c>
      <c r="B719" s="304">
        <f t="shared" ca="1" si="326"/>
        <v>32.13360000000128</v>
      </c>
      <c r="D719" s="306">
        <f t="shared" ca="1" si="327"/>
        <v>-0.70256165597013254</v>
      </c>
      <c r="E719" s="307">
        <f t="shared" ca="1" si="328"/>
        <v>-1.1456184273926624</v>
      </c>
      <c r="F719" s="304">
        <f t="shared" ca="1" si="329"/>
        <v>1.3438878158615517</v>
      </c>
      <c r="G719" s="306">
        <f t="shared" ca="1" si="330"/>
        <v>8.3639531197190653</v>
      </c>
      <c r="H719" s="307">
        <f t="shared" ca="1" si="331"/>
        <v>-103.14990845545209</v>
      </c>
      <c r="I719" s="304">
        <f t="shared" ca="1" si="332"/>
        <v>103.48845020656655</v>
      </c>
      <c r="J719" s="306">
        <f t="shared" ca="1" si="333"/>
        <v>715.24824024370969</v>
      </c>
      <c r="K719" s="307">
        <f t="shared" ca="1" si="334"/>
        <v>-7.6356017413608575</v>
      </c>
      <c r="L719" s="304">
        <f t="shared" ca="1" si="319"/>
        <v>715.28899585110082</v>
      </c>
      <c r="M719" s="306">
        <f t="shared" ca="1" si="335"/>
        <v>-1.4898879221686101</v>
      </c>
      <c r="N719" s="304">
        <f t="shared" ca="1" si="336"/>
        <v>-85.364289887777048</v>
      </c>
      <c r="P719" s="310">
        <f t="shared" ca="1" si="337"/>
        <v>23</v>
      </c>
      <c r="Q719" s="304">
        <f t="shared" ca="1" si="338"/>
        <v>0</v>
      </c>
      <c r="R719" s="306">
        <f t="shared" ca="1" si="339"/>
        <v>0</v>
      </c>
      <c r="S719" s="307">
        <f t="shared" ca="1" si="340"/>
        <v>3.0819999999999994</v>
      </c>
      <c r="T719" s="304">
        <f t="shared" ca="1" si="320"/>
        <v>30.234419999999997</v>
      </c>
      <c r="U719" s="311">
        <f t="shared" ca="1" si="321"/>
        <v>0</v>
      </c>
      <c r="V719" s="306">
        <f t="shared" ca="1" si="322"/>
        <v>1.2259357184519888</v>
      </c>
      <c r="W719" s="304">
        <f t="shared" ca="1" si="323"/>
        <v>26.791351753580749</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1.0850890130294353</v>
      </c>
      <c r="AH719" s="304">
        <f t="shared" ca="1" si="347"/>
        <v>-8.6928189280679895</v>
      </c>
    </row>
    <row r="720" spans="1:34" x14ac:dyDescent="0.2">
      <c r="A720" s="347">
        <f t="shared" ca="1" si="325"/>
        <v>1E-4</v>
      </c>
      <c r="B720" s="304">
        <f t="shared" ca="1" si="326"/>
        <v>32.133700000001284</v>
      </c>
      <c r="D720" s="306">
        <f t="shared" ca="1" si="327"/>
        <v>-0.70255721591490816</v>
      </c>
      <c r="E720" s="307">
        <f t="shared" ca="1" si="328"/>
        <v>-1.1455907823674991</v>
      </c>
      <c r="F720" s="304">
        <f t="shared" ca="1" si="329"/>
        <v>1.3438619282796449</v>
      </c>
      <c r="G720" s="306">
        <f t="shared" ca="1" si="330"/>
        <v>8.3638828639974729</v>
      </c>
      <c r="H720" s="307">
        <f t="shared" ca="1" si="331"/>
        <v>-103.15002301453033</v>
      </c>
      <c r="I720" s="304">
        <f t="shared" ca="1" si="332"/>
        <v>103.48855871283939</v>
      </c>
      <c r="J720" s="306">
        <f t="shared" ca="1" si="333"/>
        <v>715.24824024370969</v>
      </c>
      <c r="K720" s="307">
        <f t="shared" ca="1" si="334"/>
        <v>-7.6459167379343569</v>
      </c>
      <c r="L720" s="304">
        <f t="shared" ca="1" si="319"/>
        <v>715.2891060364941</v>
      </c>
      <c r="M720" s="306">
        <f t="shared" ca="1" si="335"/>
        <v>-1.4898886882878615</v>
      </c>
      <c r="N720" s="304">
        <f t="shared" ca="1" si="336"/>
        <v>-85.364333783176747</v>
      </c>
      <c r="P720" s="310">
        <f t="shared" ca="1" si="337"/>
        <v>23</v>
      </c>
      <c r="Q720" s="304">
        <f t="shared" ca="1" si="338"/>
        <v>0</v>
      </c>
      <c r="R720" s="306">
        <f t="shared" ca="1" si="339"/>
        <v>0</v>
      </c>
      <c r="S720" s="307">
        <f t="shared" ca="1" si="340"/>
        <v>3.0819999999999994</v>
      </c>
      <c r="T720" s="304">
        <f t="shared" ca="1" si="320"/>
        <v>30.234419999999997</v>
      </c>
      <c r="U720" s="311">
        <f t="shared" ca="1" si="321"/>
        <v>0</v>
      </c>
      <c r="V720" s="306">
        <f t="shared" ca="1" si="322"/>
        <v>1.2259369830050988</v>
      </c>
      <c r="W720" s="304">
        <f t="shared" ca="1" si="323"/>
        <v>26.791435569713318</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1.0850624247116194</v>
      </c>
      <c r="AH720" s="304">
        <f t="shared" ca="1" si="347"/>
        <v>-8.6928461238094599</v>
      </c>
    </row>
    <row r="721" spans="1:34" x14ac:dyDescent="0.2">
      <c r="A721" s="347">
        <f t="shared" ca="1" si="325"/>
        <v>1E-4</v>
      </c>
      <c r="B721" s="304">
        <f t="shared" ca="1" si="326"/>
        <v>32.133800000001287</v>
      </c>
      <c r="D721" s="306">
        <f t="shared" ca="1" si="327"/>
        <v>-0.70255277585744913</v>
      </c>
      <c r="E721" s="307">
        <f t="shared" ca="1" si="328"/>
        <v>-1.1455631377192397</v>
      </c>
      <c r="F721" s="304">
        <f t="shared" ca="1" si="329"/>
        <v>1.3438360411025434</v>
      </c>
      <c r="G721" s="306">
        <f t="shared" ca="1" si="330"/>
        <v>8.3638126087198881</v>
      </c>
      <c r="H721" s="307">
        <f t="shared" ca="1" si="331"/>
        <v>-103.15013757084411</v>
      </c>
      <c r="I721" s="304">
        <f t="shared" ca="1" si="332"/>
        <v>103.48866721645345</v>
      </c>
      <c r="J721" s="306">
        <f t="shared" ca="1" si="333"/>
        <v>715.24824024370969</v>
      </c>
      <c r="K721" s="307">
        <f t="shared" ca="1" si="334"/>
        <v>-7.656231745963626</v>
      </c>
      <c r="L721" s="304">
        <f t="shared" ca="1" si="319"/>
        <v>715.28921637074291</v>
      </c>
      <c r="M721" s="306">
        <f t="shared" ca="1" si="335"/>
        <v>-1.4898894543990708</v>
      </c>
      <c r="N721" s="304">
        <f t="shared" ca="1" si="336"/>
        <v>-85.364377678115687</v>
      </c>
      <c r="P721" s="310">
        <f t="shared" ca="1" si="337"/>
        <v>23</v>
      </c>
      <c r="Q721" s="304">
        <f t="shared" ca="1" si="338"/>
        <v>0</v>
      </c>
      <c r="R721" s="306">
        <f t="shared" ca="1" si="339"/>
        <v>0</v>
      </c>
      <c r="S721" s="307">
        <f t="shared" ca="1" si="340"/>
        <v>3.0819999999999994</v>
      </c>
      <c r="T721" s="304">
        <f t="shared" ca="1" si="320"/>
        <v>30.234419999999997</v>
      </c>
      <c r="U721" s="311">
        <f t="shared" ca="1" si="321"/>
        <v>0</v>
      </c>
      <c r="V721" s="306">
        <f t="shared" ca="1" si="322"/>
        <v>1.2259382475609188</v>
      </c>
      <c r="W721" s="304">
        <f t="shared" ca="1" si="323"/>
        <v>26.791519384703303</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1.085035836752434</v>
      </c>
      <c r="AH721" s="304">
        <f t="shared" ca="1" si="347"/>
        <v>-8.6928733191801832</v>
      </c>
    </row>
    <row r="722" spans="1:34" x14ac:dyDescent="0.2">
      <c r="A722" s="347">
        <f t="shared" ca="1" si="325"/>
        <v>1E-4</v>
      </c>
      <c r="B722" s="304">
        <f t="shared" ca="1" si="326"/>
        <v>32.13390000000129</v>
      </c>
      <c r="D722" s="306">
        <f t="shared" ca="1" si="327"/>
        <v>-0.70254833579776232</v>
      </c>
      <c r="E722" s="307">
        <f t="shared" ca="1" si="328"/>
        <v>-1.1455354934478628</v>
      </c>
      <c r="F722" s="304">
        <f t="shared" ca="1" si="329"/>
        <v>1.3438101543302325</v>
      </c>
      <c r="G722" s="306">
        <f t="shared" ca="1" si="330"/>
        <v>8.3637423538863089</v>
      </c>
      <c r="H722" s="307">
        <f t="shared" ca="1" si="331"/>
        <v>-103.15025212439345</v>
      </c>
      <c r="I722" s="304">
        <f t="shared" ca="1" si="332"/>
        <v>103.48877571740873</v>
      </c>
      <c r="J722" s="306">
        <f t="shared" ca="1" si="333"/>
        <v>715.24824024370969</v>
      </c>
      <c r="K722" s="307">
        <f t="shared" ca="1" si="334"/>
        <v>-7.6665467654483876</v>
      </c>
      <c r="L722" s="304">
        <f t="shared" ca="1" si="319"/>
        <v>715.28932685384746</v>
      </c>
      <c r="M722" s="306">
        <f t="shared" ca="1" si="335"/>
        <v>-1.4898902205022386</v>
      </c>
      <c r="N722" s="304">
        <f t="shared" ca="1" si="336"/>
        <v>-85.364421572593869</v>
      </c>
      <c r="P722" s="310">
        <f t="shared" ca="1" si="337"/>
        <v>23</v>
      </c>
      <c r="Q722" s="304">
        <f t="shared" ca="1" si="338"/>
        <v>0</v>
      </c>
      <c r="R722" s="306">
        <f t="shared" ca="1" si="339"/>
        <v>0</v>
      </c>
      <c r="S722" s="307">
        <f t="shared" ca="1" si="340"/>
        <v>3.0819999999999994</v>
      </c>
      <c r="T722" s="304">
        <f t="shared" ca="1" si="320"/>
        <v>30.234419999999997</v>
      </c>
      <c r="U722" s="311">
        <f t="shared" ca="1" si="321"/>
        <v>0</v>
      </c>
      <c r="V722" s="306">
        <f t="shared" ca="1" si="322"/>
        <v>1.2259395121194476</v>
      </c>
      <c r="W722" s="304">
        <f t="shared" ca="1" si="323"/>
        <v>26.791603198550643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1.085009249151863</v>
      </c>
      <c r="AH722" s="304">
        <f t="shared" ca="1" si="347"/>
        <v>-8.6929005141801774</v>
      </c>
    </row>
    <row r="723" spans="1:34" x14ac:dyDescent="0.2">
      <c r="A723" s="347">
        <f t="shared" ca="1" si="325"/>
        <v>1E-4</v>
      </c>
      <c r="B723" s="304">
        <f t="shared" ca="1" si="326"/>
        <v>32.134000000001294</v>
      </c>
      <c r="D723" s="306">
        <f t="shared" ca="1" si="327"/>
        <v>-0.70254389573584364</v>
      </c>
      <c r="E723" s="307">
        <f t="shared" ca="1" si="328"/>
        <v>-1.1455078495533879</v>
      </c>
      <c r="F723" s="304">
        <f t="shared" ca="1" si="329"/>
        <v>1.3437842679627274</v>
      </c>
      <c r="G723" s="306">
        <f t="shared" ca="1" si="330"/>
        <v>8.3636720994967355</v>
      </c>
      <c r="H723" s="307">
        <f t="shared" ca="1" si="331"/>
        <v>-103.1503666751784</v>
      </c>
      <c r="I723" s="304">
        <f t="shared" ca="1" si="332"/>
        <v>103.48888421570528</v>
      </c>
      <c r="J723" s="306">
        <f t="shared" ca="1" si="333"/>
        <v>715.24824024370969</v>
      </c>
      <c r="K723" s="307">
        <f t="shared" ca="1" si="334"/>
        <v>-7.6768617963883665</v>
      </c>
      <c r="L723" s="304">
        <f t="shared" ca="1" si="319"/>
        <v>715.28943748580855</v>
      </c>
      <c r="M723" s="306">
        <f t="shared" ca="1" si="335"/>
        <v>-1.4898909865973649</v>
      </c>
      <c r="N723" s="304">
        <f t="shared" ca="1" si="336"/>
        <v>-85.364465466611307</v>
      </c>
      <c r="P723" s="310">
        <f t="shared" ca="1" si="337"/>
        <v>23</v>
      </c>
      <c r="Q723" s="304">
        <f t="shared" ca="1" si="338"/>
        <v>0</v>
      </c>
      <c r="R723" s="306">
        <f t="shared" ca="1" si="339"/>
        <v>0</v>
      </c>
      <c r="S723" s="307">
        <f t="shared" ca="1" si="340"/>
        <v>3.0819999999999994</v>
      </c>
      <c r="T723" s="304">
        <f t="shared" ca="1" si="320"/>
        <v>30.234419999999997</v>
      </c>
      <c r="U723" s="311">
        <f t="shared" ca="1" si="321"/>
        <v>0</v>
      </c>
      <c r="V723" s="306">
        <f t="shared" ca="1" si="322"/>
        <v>1.2259407766806858</v>
      </c>
      <c r="W723" s="304">
        <f t="shared" ca="1" si="323"/>
        <v>26.791687011255377</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1.0849826619099261</v>
      </c>
      <c r="AH723" s="304">
        <f t="shared" ca="1" si="347"/>
        <v>-8.6929277088094246</v>
      </c>
    </row>
    <row r="724" spans="1:34" x14ac:dyDescent="0.2">
      <c r="A724" s="347">
        <f t="shared" ca="1" si="325"/>
        <v>1E-4</v>
      </c>
      <c r="B724" s="304">
        <f t="shared" ca="1" si="326"/>
        <v>32.134100000001297</v>
      </c>
      <c r="D724" s="306">
        <f t="shared" ca="1" si="327"/>
        <v>-0.70253945567169562</v>
      </c>
      <c r="E724" s="307">
        <f t="shared" ca="1" si="328"/>
        <v>-1.1454802060358027</v>
      </c>
      <c r="F724" s="304">
        <f t="shared" ca="1" si="329"/>
        <v>1.3437583820000183</v>
      </c>
      <c r="G724" s="306">
        <f t="shared" ca="1" si="330"/>
        <v>8.3636018455511678</v>
      </c>
      <c r="H724" s="307">
        <f t="shared" ca="1" si="331"/>
        <v>-103.15048122319901</v>
      </c>
      <c r="I724" s="304">
        <f t="shared" ca="1" si="332"/>
        <v>103.48899271134316</v>
      </c>
      <c r="J724" s="306">
        <f t="shared" ca="1" si="333"/>
        <v>715.24824024370969</v>
      </c>
      <c r="K724" s="307">
        <f t="shared" ca="1" si="334"/>
        <v>-7.6871768387832855</v>
      </c>
      <c r="L724" s="304">
        <f t="shared" ca="1" si="319"/>
        <v>715.28954826662618</v>
      </c>
      <c r="M724" s="306">
        <f t="shared" ca="1" si="335"/>
        <v>-1.4898917526844497</v>
      </c>
      <c r="N724" s="304">
        <f t="shared" ca="1" si="336"/>
        <v>-85.364509360168014</v>
      </c>
      <c r="P724" s="310">
        <f t="shared" ca="1" si="337"/>
        <v>23</v>
      </c>
      <c r="Q724" s="304">
        <f t="shared" ca="1" si="338"/>
        <v>0</v>
      </c>
      <c r="R724" s="306">
        <f t="shared" ca="1" si="339"/>
        <v>0</v>
      </c>
      <c r="S724" s="307">
        <f t="shared" ca="1" si="340"/>
        <v>3.0819999999999994</v>
      </c>
      <c r="T724" s="304">
        <f t="shared" ca="1" si="320"/>
        <v>30.234419999999997</v>
      </c>
      <c r="U724" s="311">
        <f t="shared" ca="1" si="321"/>
        <v>0</v>
      </c>
      <c r="V724" s="306">
        <f t="shared" ca="1" si="322"/>
        <v>1.2259420412446329</v>
      </c>
      <c r="W724" s="304">
        <f t="shared" ca="1" si="323"/>
        <v>26.791770822817522</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1.084956075026609</v>
      </c>
      <c r="AH724" s="304">
        <f t="shared" ca="1" si="347"/>
        <v>-8.6929549030679372</v>
      </c>
    </row>
    <row r="725" spans="1:34" x14ac:dyDescent="0.2">
      <c r="A725" s="347">
        <f t="shared" ca="1" si="325"/>
        <v>1E-4</v>
      </c>
      <c r="B725" s="304">
        <f t="shared" ca="1" si="326"/>
        <v>32.1342000000013</v>
      </c>
      <c r="D725" s="306">
        <f t="shared" ca="1" si="327"/>
        <v>-0.70253501560531861</v>
      </c>
      <c r="E725" s="307">
        <f t="shared" ca="1" si="328"/>
        <v>-1.1454525628951</v>
      </c>
      <c r="F725" s="304">
        <f t="shared" ca="1" si="329"/>
        <v>1.3437324964421</v>
      </c>
      <c r="G725" s="306">
        <f t="shared" ca="1" si="330"/>
        <v>8.3635315920496076</v>
      </c>
      <c r="H725" s="307">
        <f t="shared" ca="1" si="331"/>
        <v>-103.1505957684553</v>
      </c>
      <c r="I725" s="304">
        <f t="shared" ca="1" si="332"/>
        <v>103.4891012043224</v>
      </c>
      <c r="J725" s="306">
        <f t="shared" ca="1" si="333"/>
        <v>715.24824024370969</v>
      </c>
      <c r="K725" s="307">
        <f t="shared" ca="1" si="334"/>
        <v>-7.6974918926328684</v>
      </c>
      <c r="L725" s="304">
        <f t="shared" ca="1" si="319"/>
        <v>715.28965919630116</v>
      </c>
      <c r="M725" s="306">
        <f t="shared" ca="1" si="335"/>
        <v>-1.4898925187634933</v>
      </c>
      <c r="N725" s="304">
        <f t="shared" ca="1" si="336"/>
        <v>-85.364553253263978</v>
      </c>
      <c r="P725" s="310">
        <f t="shared" ca="1" si="337"/>
        <v>23</v>
      </c>
      <c r="Q725" s="304">
        <f t="shared" ca="1" si="338"/>
        <v>0</v>
      </c>
      <c r="R725" s="306">
        <f t="shared" ca="1" si="339"/>
        <v>0</v>
      </c>
      <c r="S725" s="307">
        <f t="shared" ca="1" si="340"/>
        <v>3.0819999999999994</v>
      </c>
      <c r="T725" s="304">
        <f t="shared" ca="1" si="320"/>
        <v>30.234419999999997</v>
      </c>
      <c r="U725" s="311">
        <f t="shared" ca="1" si="321"/>
        <v>0</v>
      </c>
      <c r="V725" s="306">
        <f t="shared" ca="1" si="322"/>
        <v>1.2259433058112892</v>
      </c>
      <c r="W725" s="304">
        <f t="shared" ca="1" si="323"/>
        <v>26.791854633237101</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1.0849294885019098</v>
      </c>
      <c r="AH725" s="304">
        <f t="shared" ca="1" si="347"/>
        <v>-8.6929820969557188</v>
      </c>
    </row>
    <row r="726" spans="1:34" x14ac:dyDescent="0.2">
      <c r="A726" s="347">
        <f t="shared" ca="1" si="325"/>
        <v>1E-4</v>
      </c>
      <c r="B726" s="304">
        <f t="shared" ca="1" si="326"/>
        <v>32.134300000001303</v>
      </c>
      <c r="D726" s="306">
        <f t="shared" ca="1" si="327"/>
        <v>-0.70253057553671439</v>
      </c>
      <c r="E726" s="307">
        <f t="shared" ca="1" si="328"/>
        <v>-1.1454249201312763</v>
      </c>
      <c r="F726" s="304">
        <f t="shared" ca="1" si="329"/>
        <v>1.3437066112889702</v>
      </c>
      <c r="G726" s="306">
        <f t="shared" ca="1" si="330"/>
        <v>8.3634613389920531</v>
      </c>
      <c r="H726" s="307">
        <f t="shared" ca="1" si="331"/>
        <v>-103.15071031094732</v>
      </c>
      <c r="I726" s="304">
        <f t="shared" ca="1" si="332"/>
        <v>103.48920969464298</v>
      </c>
      <c r="J726" s="306">
        <f t="shared" ca="1" si="333"/>
        <v>715.24824024370969</v>
      </c>
      <c r="K726" s="307">
        <f t="shared" ca="1" si="334"/>
        <v>-7.7078069579368389</v>
      </c>
      <c r="L726" s="304">
        <f t="shared" ca="1" si="319"/>
        <v>715.2897702748337</v>
      </c>
      <c r="M726" s="306">
        <f t="shared" ca="1" si="335"/>
        <v>-1.4898932848344957</v>
      </c>
      <c r="N726" s="304">
        <f t="shared" ca="1" si="336"/>
        <v>-85.364597145899225</v>
      </c>
      <c r="P726" s="310">
        <f t="shared" ca="1" si="337"/>
        <v>23</v>
      </c>
      <c r="Q726" s="304">
        <f t="shared" ca="1" si="338"/>
        <v>0</v>
      </c>
      <c r="R726" s="306">
        <f t="shared" ca="1" si="339"/>
        <v>0</v>
      </c>
      <c r="S726" s="307">
        <f t="shared" ca="1" si="340"/>
        <v>3.0819999999999994</v>
      </c>
      <c r="T726" s="304">
        <f t="shared" ca="1" si="320"/>
        <v>30.234419999999997</v>
      </c>
      <c r="U726" s="311">
        <f t="shared" ca="1" si="321"/>
        <v>0</v>
      </c>
      <c r="V726" s="306">
        <f t="shared" ca="1" si="322"/>
        <v>1.2259445703806549</v>
      </c>
      <c r="W726" s="304">
        <f t="shared" ca="1" si="323"/>
        <v>26.791938442514081</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1.0849029023358163</v>
      </c>
      <c r="AH726" s="304">
        <f t="shared" ca="1" si="347"/>
        <v>-8.69300929047278</v>
      </c>
    </row>
    <row r="727" spans="1:34" x14ac:dyDescent="0.2">
      <c r="A727" s="347">
        <f t="shared" ca="1" si="325"/>
        <v>1E-4</v>
      </c>
      <c r="B727" s="304">
        <f t="shared" ca="1" si="326"/>
        <v>32.134400000001307</v>
      </c>
      <c r="D727" s="306">
        <f t="shared" ca="1" si="327"/>
        <v>-0.70252613546588183</v>
      </c>
      <c r="E727" s="307">
        <f t="shared" ca="1" si="328"/>
        <v>-1.1453972777443386</v>
      </c>
      <c r="F727" s="304">
        <f t="shared" ca="1" si="329"/>
        <v>1.3436807265406348</v>
      </c>
      <c r="G727" s="306">
        <f t="shared" ca="1" si="330"/>
        <v>8.3633910863785061</v>
      </c>
      <c r="H727" s="307">
        <f t="shared" ca="1" si="331"/>
        <v>-103.15082485067509</v>
      </c>
      <c r="I727" s="304">
        <f t="shared" ca="1" si="332"/>
        <v>103.48931818230501</v>
      </c>
      <c r="J727" s="306">
        <f t="shared" ca="1" si="333"/>
        <v>715.24824024370969</v>
      </c>
      <c r="K727" s="307">
        <f t="shared" ca="1" si="334"/>
        <v>-7.71812203469492</v>
      </c>
      <c r="L727" s="304">
        <f t="shared" ca="1" si="319"/>
        <v>715.28988150222415</v>
      </c>
      <c r="M727" s="306">
        <f t="shared" ca="1" si="335"/>
        <v>-1.489894050897457</v>
      </c>
      <c r="N727" s="304">
        <f t="shared" ca="1" si="336"/>
        <v>-85.364641038073742</v>
      </c>
      <c r="P727" s="310">
        <f t="shared" ca="1" si="337"/>
        <v>23</v>
      </c>
      <c r="Q727" s="304">
        <f t="shared" ca="1" si="338"/>
        <v>0</v>
      </c>
      <c r="R727" s="306">
        <f t="shared" ca="1" si="339"/>
        <v>0</v>
      </c>
      <c r="S727" s="307">
        <f t="shared" ca="1" si="340"/>
        <v>3.0819999999999994</v>
      </c>
      <c r="T727" s="304">
        <f t="shared" ca="1" si="320"/>
        <v>30.234419999999997</v>
      </c>
      <c r="U727" s="311">
        <f t="shared" ca="1" si="321"/>
        <v>0</v>
      </c>
      <c r="V727" s="306">
        <f t="shared" ca="1" si="322"/>
        <v>1.2259458349527295</v>
      </c>
      <c r="W727" s="304">
        <f t="shared" ca="1" si="323"/>
        <v>26.792022250648518</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1.0848763165283444</v>
      </c>
      <c r="AH727" s="304">
        <f t="shared" ca="1" si="347"/>
        <v>-8.6930364836191067</v>
      </c>
    </row>
    <row r="728" spans="1:34" x14ac:dyDescent="0.2">
      <c r="A728" s="347">
        <f t="shared" ca="1" si="325"/>
        <v>1E-4</v>
      </c>
      <c r="B728" s="304">
        <f t="shared" ca="1" si="326"/>
        <v>32.13450000000131</v>
      </c>
      <c r="D728" s="306">
        <f t="shared" ca="1" si="327"/>
        <v>-0.70252169539282383</v>
      </c>
      <c r="E728" s="307">
        <f t="shared" ca="1" si="328"/>
        <v>-1.1453696357342711</v>
      </c>
      <c r="F728" s="304">
        <f t="shared" ca="1" si="329"/>
        <v>1.3436548421970815</v>
      </c>
      <c r="G728" s="306">
        <f t="shared" ca="1" si="330"/>
        <v>8.3633208342089667</v>
      </c>
      <c r="H728" s="307">
        <f t="shared" ca="1" si="331"/>
        <v>-103.15093938763867</v>
      </c>
      <c r="I728" s="304">
        <f t="shared" ca="1" si="332"/>
        <v>103.48942666730849</v>
      </c>
      <c r="J728" s="306">
        <f t="shared" ca="1" si="333"/>
        <v>715.24824024370969</v>
      </c>
      <c r="K728" s="307">
        <f t="shared" ca="1" si="334"/>
        <v>-7.7284371229068354</v>
      </c>
      <c r="L728" s="304">
        <f t="shared" ca="1" si="319"/>
        <v>715.28999287847319</v>
      </c>
      <c r="M728" s="306">
        <f t="shared" ca="1" si="335"/>
        <v>-1.4898948169523771</v>
      </c>
      <c r="N728" s="304">
        <f t="shared" ca="1" si="336"/>
        <v>-85.364684929787543</v>
      </c>
      <c r="P728" s="310">
        <f t="shared" ca="1" si="337"/>
        <v>23</v>
      </c>
      <c r="Q728" s="304">
        <f t="shared" ca="1" si="338"/>
        <v>0</v>
      </c>
      <c r="R728" s="306">
        <f t="shared" ca="1" si="339"/>
        <v>0</v>
      </c>
      <c r="S728" s="307">
        <f t="shared" ca="1" si="340"/>
        <v>3.0819999999999994</v>
      </c>
      <c r="T728" s="304">
        <f t="shared" ca="1" si="320"/>
        <v>30.234419999999997</v>
      </c>
      <c r="U728" s="311">
        <f t="shared" ca="1" si="321"/>
        <v>0</v>
      </c>
      <c r="V728" s="306">
        <f t="shared" ca="1" si="322"/>
        <v>1.2259470995275135</v>
      </c>
      <c r="W728" s="304">
        <f t="shared" ca="1" si="323"/>
        <v>26.7921060576404</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1.0848497310794727</v>
      </c>
      <c r="AH728" s="304">
        <f t="shared" ca="1" si="347"/>
        <v>-8.6930636763947184</v>
      </c>
    </row>
    <row r="729" spans="1:34" x14ac:dyDescent="0.2">
      <c r="A729" s="347">
        <f t="shared" ca="1" si="325"/>
        <v>1E-4</v>
      </c>
      <c r="B729" s="304">
        <f t="shared" ca="1" si="326"/>
        <v>32.134600000001313</v>
      </c>
      <c r="D729" s="306">
        <f t="shared" ca="1" si="327"/>
        <v>-0.70251725531754172</v>
      </c>
      <c r="E729" s="307">
        <f t="shared" ca="1" si="328"/>
        <v>-1.1453419941010772</v>
      </c>
      <c r="F729" s="304">
        <f t="shared" ca="1" si="329"/>
        <v>1.3436289582583147</v>
      </c>
      <c r="G729" s="306">
        <f t="shared" ca="1" si="330"/>
        <v>8.3632505824834347</v>
      </c>
      <c r="H729" s="307">
        <f t="shared" ca="1" si="331"/>
        <v>-103.15105392183808</v>
      </c>
      <c r="I729" s="304">
        <f t="shared" ca="1" si="332"/>
        <v>103.48953514965345</v>
      </c>
      <c r="J729" s="306">
        <f t="shared" ca="1" si="333"/>
        <v>715.24824024370969</v>
      </c>
      <c r="K729" s="307">
        <f t="shared" ca="1" si="334"/>
        <v>-7.7387522225723089</v>
      </c>
      <c r="L729" s="304">
        <f t="shared" ca="1" si="319"/>
        <v>715.29010440358104</v>
      </c>
      <c r="M729" s="306">
        <f t="shared" ca="1" si="335"/>
        <v>-1.4898955829992566</v>
      </c>
      <c r="N729" s="304">
        <f t="shared" ca="1" si="336"/>
        <v>-85.364728821040657</v>
      </c>
      <c r="P729" s="310">
        <f t="shared" ca="1" si="337"/>
        <v>23</v>
      </c>
      <c r="Q729" s="304">
        <f t="shared" ca="1" si="338"/>
        <v>0</v>
      </c>
      <c r="R729" s="306">
        <f t="shared" ca="1" si="339"/>
        <v>0</v>
      </c>
      <c r="S729" s="307">
        <f t="shared" ca="1" si="340"/>
        <v>3.0819999999999994</v>
      </c>
      <c r="T729" s="304">
        <f t="shared" ca="1" si="320"/>
        <v>30.234419999999997</v>
      </c>
      <c r="U729" s="311">
        <f t="shared" ca="1" si="321"/>
        <v>0</v>
      </c>
      <c r="V729" s="306">
        <f t="shared" ca="1" si="322"/>
        <v>1.2259483641050066</v>
      </c>
      <c r="W729" s="304">
        <f t="shared" ca="1" si="323"/>
        <v>26.792189863489721</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1.0848231459892084</v>
      </c>
      <c r="AH729" s="304">
        <f t="shared" ca="1" si="347"/>
        <v>-8.6930908687996116</v>
      </c>
    </row>
    <row r="730" spans="1:34" x14ac:dyDescent="0.2">
      <c r="A730" s="347">
        <f t="shared" ca="1" si="325"/>
        <v>1E-4</v>
      </c>
      <c r="B730" s="304">
        <f t="shared" ca="1" si="326"/>
        <v>32.134700000001317</v>
      </c>
      <c r="D730" s="306">
        <f t="shared" ca="1" si="327"/>
        <v>-0.70251281524003306</v>
      </c>
      <c r="E730" s="307">
        <f t="shared" ca="1" si="328"/>
        <v>-1.1453143528447569</v>
      </c>
      <c r="F730" s="304">
        <f t="shared" ca="1" si="329"/>
        <v>1.3436030747243328</v>
      </c>
      <c r="G730" s="306">
        <f t="shared" ca="1" si="330"/>
        <v>8.3631803312019102</v>
      </c>
      <c r="H730" s="307">
        <f t="shared" ca="1" si="331"/>
        <v>-103.15116845327337</v>
      </c>
      <c r="I730" s="304">
        <f t="shared" ca="1" si="332"/>
        <v>103.48964362933994</v>
      </c>
      <c r="J730" s="306">
        <f t="shared" ca="1" si="333"/>
        <v>715.24824024370969</v>
      </c>
      <c r="K730" s="307">
        <f t="shared" ca="1" si="334"/>
        <v>-7.7490673336910643</v>
      </c>
      <c r="L730" s="304">
        <f t="shared" ca="1" si="319"/>
        <v>715.29021607754817</v>
      </c>
      <c r="M730" s="306">
        <f t="shared" ca="1" si="335"/>
        <v>-1.4898963490380952</v>
      </c>
      <c r="N730" s="304">
        <f t="shared" ca="1" si="336"/>
        <v>-85.364772711833041</v>
      </c>
      <c r="P730" s="310">
        <f t="shared" ca="1" si="337"/>
        <v>23</v>
      </c>
      <c r="Q730" s="304">
        <f t="shared" ca="1" si="338"/>
        <v>0</v>
      </c>
      <c r="R730" s="306">
        <f t="shared" ca="1" si="339"/>
        <v>0</v>
      </c>
      <c r="S730" s="307">
        <f t="shared" ca="1" si="340"/>
        <v>3.0819999999999994</v>
      </c>
      <c r="T730" s="304">
        <f t="shared" ca="1" si="320"/>
        <v>30.234419999999997</v>
      </c>
      <c r="U730" s="311">
        <f t="shared" ca="1" si="321"/>
        <v>0</v>
      </c>
      <c r="V730" s="306">
        <f t="shared" ca="1" si="322"/>
        <v>1.2259496286852083</v>
      </c>
      <c r="W730" s="304">
        <f t="shared" ca="1" si="323"/>
        <v>26.792273668196518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1.0847965612575479</v>
      </c>
      <c r="AH730" s="304">
        <f t="shared" ca="1" si="347"/>
        <v>-8.6931180608337861</v>
      </c>
    </row>
    <row r="731" spans="1:34" x14ac:dyDescent="0.2">
      <c r="A731" s="347">
        <f t="shared" ca="1" si="325"/>
        <v>1E-4</v>
      </c>
      <c r="B731" s="304">
        <f t="shared" ca="1" si="326"/>
        <v>32.13480000000132</v>
      </c>
      <c r="D731" s="306">
        <f t="shared" ca="1" si="327"/>
        <v>-0.70250837516030185</v>
      </c>
      <c r="E731" s="307">
        <f t="shared" ca="1" si="328"/>
        <v>-1.1452867119653014</v>
      </c>
      <c r="F731" s="304">
        <f t="shared" ca="1" si="329"/>
        <v>1.3435771915951309</v>
      </c>
      <c r="G731" s="306">
        <f t="shared" ca="1" si="330"/>
        <v>8.363110080364395</v>
      </c>
      <c r="H731" s="307">
        <f t="shared" ca="1" si="331"/>
        <v>-103.15128298194456</v>
      </c>
      <c r="I731" s="304">
        <f t="shared" ca="1" si="332"/>
        <v>103.48975210636799</v>
      </c>
      <c r="J731" s="306">
        <f t="shared" ca="1" si="333"/>
        <v>715.24824024370969</v>
      </c>
      <c r="K731" s="307">
        <f t="shared" ca="1" si="334"/>
        <v>-7.7593824562628253</v>
      </c>
      <c r="L731" s="304">
        <f t="shared" ca="1" si="319"/>
        <v>715.29032790037502</v>
      </c>
      <c r="M731" s="306">
        <f t="shared" ca="1" si="335"/>
        <v>-1.4898971150688933</v>
      </c>
      <c r="N731" s="304">
        <f t="shared" ca="1" si="336"/>
        <v>-85.364816602164751</v>
      </c>
      <c r="P731" s="310">
        <f t="shared" ca="1" si="337"/>
        <v>23</v>
      </c>
      <c r="Q731" s="304">
        <f t="shared" ca="1" si="338"/>
        <v>0</v>
      </c>
      <c r="R731" s="306">
        <f t="shared" ca="1" si="339"/>
        <v>0</v>
      </c>
      <c r="S731" s="307">
        <f t="shared" ca="1" si="340"/>
        <v>3.0819999999999994</v>
      </c>
      <c r="T731" s="304">
        <f t="shared" ca="1" si="320"/>
        <v>30.234419999999997</v>
      </c>
      <c r="U731" s="311">
        <f t="shared" ca="1" si="321"/>
        <v>0</v>
      </c>
      <c r="V731" s="306">
        <f t="shared" ca="1" si="322"/>
        <v>1.2259508932681198</v>
      </c>
      <c r="W731" s="304">
        <f t="shared" ca="1" si="323"/>
        <v>26.792357471760798</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1.0847699768844894</v>
      </c>
      <c r="AH731" s="304">
        <f t="shared" ca="1" si="347"/>
        <v>-8.6931452524972492</v>
      </c>
    </row>
    <row r="732" spans="1:34" x14ac:dyDescent="0.2">
      <c r="A732" s="347">
        <f t="shared" ca="1" si="325"/>
        <v>1E-4</v>
      </c>
      <c r="B732" s="304">
        <f t="shared" ca="1" si="326"/>
        <v>32.134900000001323</v>
      </c>
      <c r="D732" s="306">
        <f t="shared" ca="1" si="327"/>
        <v>-0.70250393507834652</v>
      </c>
      <c r="E732" s="307">
        <f t="shared" ca="1" si="328"/>
        <v>-1.1452590714627036</v>
      </c>
      <c r="F732" s="304">
        <f t="shared" ca="1" si="329"/>
        <v>1.3435513088707016</v>
      </c>
      <c r="G732" s="306">
        <f t="shared" ca="1" si="330"/>
        <v>8.3630398299708872</v>
      </c>
      <c r="H732" s="307">
        <f t="shared" ca="1" si="331"/>
        <v>-103.15139750785171</v>
      </c>
      <c r="I732" s="304">
        <f t="shared" ca="1" si="332"/>
        <v>103.48986058073764</v>
      </c>
      <c r="J732" s="306">
        <f t="shared" ca="1" si="333"/>
        <v>715.24824024370969</v>
      </c>
      <c r="K732" s="307">
        <f t="shared" ca="1" si="334"/>
        <v>-7.7696975902873149</v>
      </c>
      <c r="L732" s="304">
        <f t="shared" ca="1" si="319"/>
        <v>715.29043987206205</v>
      </c>
      <c r="M732" s="306">
        <f t="shared" ca="1" si="335"/>
        <v>-1.4898978810916508</v>
      </c>
      <c r="N732" s="304">
        <f t="shared" ca="1" si="336"/>
        <v>-85.364860492035774</v>
      </c>
      <c r="P732" s="310">
        <f t="shared" ca="1" si="337"/>
        <v>23</v>
      </c>
      <c r="Q732" s="304">
        <f t="shared" ca="1" si="338"/>
        <v>0</v>
      </c>
      <c r="R732" s="306">
        <f t="shared" ca="1" si="339"/>
        <v>0</v>
      </c>
      <c r="S732" s="307">
        <f t="shared" ca="1" si="340"/>
        <v>3.0819999999999994</v>
      </c>
      <c r="T732" s="304">
        <f t="shared" ca="1" si="320"/>
        <v>30.234419999999997</v>
      </c>
      <c r="U732" s="311">
        <f t="shared" ca="1" si="321"/>
        <v>0</v>
      </c>
      <c r="V732" s="306">
        <f t="shared" ca="1" si="322"/>
        <v>1.2259521578537393</v>
      </c>
      <c r="W732" s="304">
        <f t="shared" ca="1" si="323"/>
        <v>26.792441274182551</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1.0847433928700205</v>
      </c>
      <c r="AH732" s="304">
        <f t="shared" ca="1" si="347"/>
        <v>-8.693172443790008</v>
      </c>
    </row>
    <row r="733" spans="1:34" x14ac:dyDescent="0.2">
      <c r="A733" s="347">
        <f t="shared" ca="1" si="325"/>
        <v>1E-4</v>
      </c>
      <c r="B733" s="304">
        <f t="shared" ca="1" si="326"/>
        <v>32.135000000001327</v>
      </c>
      <c r="D733" s="306">
        <f t="shared" ca="1" si="327"/>
        <v>-0.70249949499416975</v>
      </c>
      <c r="E733" s="307">
        <f t="shared" ca="1" si="328"/>
        <v>-1.1452314313369722</v>
      </c>
      <c r="F733" s="304">
        <f t="shared" ca="1" si="329"/>
        <v>1.3435254265510548</v>
      </c>
      <c r="G733" s="306">
        <f t="shared" ca="1" si="330"/>
        <v>8.362969580021387</v>
      </c>
      <c r="H733" s="307">
        <f t="shared" ca="1" si="331"/>
        <v>-103.15151203099485</v>
      </c>
      <c r="I733" s="304">
        <f t="shared" ca="1" si="332"/>
        <v>103.48996905244893</v>
      </c>
      <c r="J733" s="306">
        <f t="shared" ca="1" si="333"/>
        <v>715.24824024370969</v>
      </c>
      <c r="K733" s="307">
        <f t="shared" ca="1" si="334"/>
        <v>-7.7800127357642568</v>
      </c>
      <c r="L733" s="304">
        <f t="shared" ca="1" si="319"/>
        <v>715.29055199260961</v>
      </c>
      <c r="M733" s="306">
        <f t="shared" ca="1" si="335"/>
        <v>-1.4898986471063678</v>
      </c>
      <c r="N733" s="304">
        <f t="shared" ca="1" si="336"/>
        <v>-85.364904381446095</v>
      </c>
      <c r="P733" s="310">
        <f t="shared" ca="1" si="337"/>
        <v>23</v>
      </c>
      <c r="Q733" s="304">
        <f t="shared" ca="1" si="338"/>
        <v>0</v>
      </c>
      <c r="R733" s="306">
        <f t="shared" ca="1" si="339"/>
        <v>0</v>
      </c>
      <c r="S733" s="307">
        <f t="shared" ca="1" si="340"/>
        <v>3.0819999999999994</v>
      </c>
      <c r="T733" s="304">
        <f t="shared" ca="1" si="320"/>
        <v>30.234419999999997</v>
      </c>
      <c r="U733" s="311">
        <f t="shared" ca="1" si="321"/>
        <v>0</v>
      </c>
      <c r="V733" s="306">
        <f t="shared" ca="1" si="322"/>
        <v>1.2259534224420685</v>
      </c>
      <c r="W733" s="304">
        <f t="shared" ca="1" si="323"/>
        <v>26.792525075461811</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1.0847168092141537</v>
      </c>
      <c r="AH733" s="304">
        <f t="shared" ca="1" si="347"/>
        <v>-8.6931996347120553</v>
      </c>
    </row>
    <row r="734" spans="1:34" x14ac:dyDescent="0.2">
      <c r="A734" s="347">
        <f t="shared" ca="1" si="325"/>
        <v>1E-4</v>
      </c>
      <c r="B734" s="304">
        <f t="shared" ca="1" si="326"/>
        <v>32.13510000000133</v>
      </c>
      <c r="D734" s="306">
        <f t="shared" ca="1" si="327"/>
        <v>-0.70249505490777231</v>
      </c>
      <c r="E734" s="307">
        <f t="shared" ca="1" si="328"/>
        <v>-1.1452037915880915</v>
      </c>
      <c r="F734" s="304">
        <f t="shared" ca="1" si="329"/>
        <v>1.343499544636177</v>
      </c>
      <c r="G734" s="306">
        <f t="shared" ca="1" si="330"/>
        <v>8.3628993305158961</v>
      </c>
      <c r="H734" s="307">
        <f t="shared" ca="1" si="331"/>
        <v>-103.15162655137401</v>
      </c>
      <c r="I734" s="304">
        <f t="shared" ca="1" si="332"/>
        <v>103.49007752150189</v>
      </c>
      <c r="J734" s="306">
        <f t="shared" ca="1" si="333"/>
        <v>715.24824024370969</v>
      </c>
      <c r="K734" s="307">
        <f t="shared" ca="1" si="334"/>
        <v>-7.7903278926933757</v>
      </c>
      <c r="L734" s="304">
        <f t="shared" ca="1" si="319"/>
        <v>715.29066426201814</v>
      </c>
      <c r="M734" s="306">
        <f t="shared" ca="1" si="335"/>
        <v>-1.4898994131130445</v>
      </c>
      <c r="N734" s="304">
        <f t="shared" ca="1" si="336"/>
        <v>-85.364948270395757</v>
      </c>
      <c r="P734" s="310">
        <f t="shared" ca="1" si="337"/>
        <v>23</v>
      </c>
      <c r="Q734" s="304">
        <f t="shared" ca="1" si="338"/>
        <v>0</v>
      </c>
      <c r="R734" s="306">
        <f t="shared" ca="1" si="339"/>
        <v>0</v>
      </c>
      <c r="S734" s="307">
        <f t="shared" ca="1" si="340"/>
        <v>3.0819999999999994</v>
      </c>
      <c r="T734" s="304">
        <f t="shared" ca="1" si="320"/>
        <v>30.234419999999997</v>
      </c>
      <c r="U734" s="311">
        <f t="shared" ca="1" si="321"/>
        <v>0</v>
      </c>
      <c r="V734" s="306">
        <f t="shared" ca="1" si="322"/>
        <v>1.2259546870331062</v>
      </c>
      <c r="W734" s="304">
        <f t="shared" ca="1" si="323"/>
        <v>26.792608875598578</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1.0846902259168711</v>
      </c>
      <c r="AH734" s="304">
        <f t="shared" ca="1" si="347"/>
        <v>-8.6932268252634053</v>
      </c>
    </row>
    <row r="735" spans="1:34" x14ac:dyDescent="0.2">
      <c r="A735" s="347">
        <f t="shared" ca="1" si="325"/>
        <v>1E-4</v>
      </c>
      <c r="B735" s="304">
        <f t="shared" ca="1" si="326"/>
        <v>32.135200000001333</v>
      </c>
      <c r="D735" s="306">
        <f t="shared" ca="1" si="327"/>
        <v>-0.70249061481915376</v>
      </c>
      <c r="E735" s="307">
        <f t="shared" ca="1" si="328"/>
        <v>-1.1451761522160648</v>
      </c>
      <c r="F735" s="304">
        <f t="shared" ca="1" si="329"/>
        <v>1.3434736631260713</v>
      </c>
      <c r="G735" s="306">
        <f t="shared" ca="1" si="330"/>
        <v>8.3628290814544144</v>
      </c>
      <c r="H735" s="307">
        <f t="shared" ca="1" si="331"/>
        <v>-103.15174106898922</v>
      </c>
      <c r="I735" s="304">
        <f t="shared" ca="1" si="332"/>
        <v>103.49018598789654</v>
      </c>
      <c r="J735" s="306">
        <f t="shared" ca="1" si="333"/>
        <v>715.24824024370969</v>
      </c>
      <c r="K735" s="307">
        <f t="shared" ca="1" si="334"/>
        <v>-7.8006430610743935</v>
      </c>
      <c r="L735" s="304">
        <f t="shared" ca="1" si="319"/>
        <v>715.2907766802881</v>
      </c>
      <c r="M735" s="306">
        <f t="shared" ca="1" si="335"/>
        <v>-1.489900179111681</v>
      </c>
      <c r="N735" s="304">
        <f t="shared" ca="1" si="336"/>
        <v>-85.364992158884732</v>
      </c>
      <c r="P735" s="310">
        <f t="shared" ca="1" si="337"/>
        <v>23</v>
      </c>
      <c r="Q735" s="304">
        <f t="shared" ca="1" si="338"/>
        <v>0</v>
      </c>
      <c r="R735" s="306">
        <f t="shared" ca="1" si="339"/>
        <v>0</v>
      </c>
      <c r="S735" s="307">
        <f t="shared" ca="1" si="340"/>
        <v>3.0819999999999994</v>
      </c>
      <c r="T735" s="304">
        <f t="shared" ca="1" si="320"/>
        <v>30.234419999999997</v>
      </c>
      <c r="U735" s="311">
        <f t="shared" ca="1" si="321"/>
        <v>0</v>
      </c>
      <c r="V735" s="306">
        <f t="shared" ca="1" si="322"/>
        <v>1.2259559516268528</v>
      </c>
      <c r="W735" s="304">
        <f t="shared" ca="1" si="323"/>
        <v>26.792692674592846</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1.0846636429781764</v>
      </c>
      <c r="AH735" s="304">
        <f t="shared" ca="1" si="347"/>
        <v>-8.6932540154440563</v>
      </c>
    </row>
    <row r="736" spans="1:34" x14ac:dyDescent="0.2">
      <c r="A736" s="347">
        <f t="shared" ca="1" si="325"/>
        <v>1E-4</v>
      </c>
      <c r="B736" s="304">
        <f t="shared" ca="1" si="326"/>
        <v>32.135300000001337</v>
      </c>
      <c r="D736" s="306">
        <f t="shared" ca="1" si="327"/>
        <v>-0.70248617472831565</v>
      </c>
      <c r="E736" s="307">
        <f t="shared" ca="1" si="328"/>
        <v>-1.1451485132208887</v>
      </c>
      <c r="F736" s="304">
        <f t="shared" ca="1" si="329"/>
        <v>1.3434477820207356</v>
      </c>
      <c r="G736" s="306">
        <f t="shared" ca="1" si="330"/>
        <v>8.362758832836942</v>
      </c>
      <c r="H736" s="307">
        <f t="shared" ca="1" si="331"/>
        <v>-103.15185558384054</v>
      </c>
      <c r="I736" s="304">
        <f t="shared" ca="1" si="332"/>
        <v>103.49029445163295</v>
      </c>
      <c r="J736" s="306">
        <f t="shared" ca="1" si="333"/>
        <v>715.24824024370969</v>
      </c>
      <c r="K736" s="307">
        <f t="shared" ca="1" si="334"/>
        <v>-7.8109582409070351</v>
      </c>
      <c r="L736" s="304">
        <f t="shared" ca="1" si="319"/>
        <v>715.29088924741984</v>
      </c>
      <c r="M736" s="306">
        <f t="shared" ca="1" si="335"/>
        <v>-1.4899009451022776</v>
      </c>
      <c r="N736" s="304">
        <f t="shared" ca="1" si="336"/>
        <v>-85.365036046913062</v>
      </c>
      <c r="P736" s="310">
        <f t="shared" ca="1" si="337"/>
        <v>23</v>
      </c>
      <c r="Q736" s="304">
        <f t="shared" ca="1" si="338"/>
        <v>0</v>
      </c>
      <c r="R736" s="306">
        <f t="shared" ca="1" si="339"/>
        <v>0</v>
      </c>
      <c r="S736" s="307">
        <f t="shared" ca="1" si="340"/>
        <v>3.0819999999999994</v>
      </c>
      <c r="T736" s="304">
        <f t="shared" ca="1" si="320"/>
        <v>30.234419999999997</v>
      </c>
      <c r="U736" s="311">
        <f t="shared" ca="1" si="321"/>
        <v>0</v>
      </c>
      <c r="V736" s="306">
        <f t="shared" ca="1" si="322"/>
        <v>1.2259572162233088</v>
      </c>
      <c r="W736" s="304">
        <f t="shared" ca="1" si="323"/>
        <v>26.792776472444658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1.0846370603980695</v>
      </c>
      <c r="AH736" s="304">
        <f t="shared" ca="1" si="347"/>
        <v>-8.6932812052540083</v>
      </c>
    </row>
    <row r="737" spans="1:34" x14ac:dyDescent="0.2">
      <c r="A737" s="347">
        <f t="shared" ca="1" si="325"/>
        <v>1E-4</v>
      </c>
      <c r="B737" s="304">
        <f t="shared" ca="1" si="326"/>
        <v>32.13540000000134</v>
      </c>
      <c r="D737" s="306">
        <f t="shared" ca="1" si="327"/>
        <v>-0.70248173463525809</v>
      </c>
      <c r="E737" s="307">
        <f t="shared" ca="1" si="328"/>
        <v>-1.1451208746025578</v>
      </c>
      <c r="F737" s="304">
        <f t="shared" ca="1" si="329"/>
        <v>1.3434219013201654</v>
      </c>
      <c r="G737" s="306">
        <f t="shared" ca="1" si="330"/>
        <v>8.3626885846634789</v>
      </c>
      <c r="H737" s="307">
        <f t="shared" ca="1" si="331"/>
        <v>-103.15197009592801</v>
      </c>
      <c r="I737" s="304">
        <f t="shared" ca="1" si="332"/>
        <v>103.49040291271113</v>
      </c>
      <c r="J737" s="306">
        <f t="shared" ca="1" si="333"/>
        <v>715.24824024370969</v>
      </c>
      <c r="K737" s="307">
        <f t="shared" ca="1" si="334"/>
        <v>-7.8212734321910231</v>
      </c>
      <c r="L737" s="304">
        <f t="shared" ca="1" si="319"/>
        <v>715.29100196341392</v>
      </c>
      <c r="M737" s="306">
        <f t="shared" ca="1" si="335"/>
        <v>-1.489901711084834</v>
      </c>
      <c r="N737" s="304">
        <f t="shared" ca="1" si="336"/>
        <v>-85.365079934480733</v>
      </c>
      <c r="P737" s="310">
        <f t="shared" ca="1" si="337"/>
        <v>23</v>
      </c>
      <c r="Q737" s="304">
        <f t="shared" ca="1" si="338"/>
        <v>0</v>
      </c>
      <c r="R737" s="306">
        <f t="shared" ca="1" si="339"/>
        <v>0</v>
      </c>
      <c r="S737" s="307">
        <f t="shared" ca="1" si="340"/>
        <v>3.0819999999999994</v>
      </c>
      <c r="T737" s="304">
        <f t="shared" ca="1" si="320"/>
        <v>30.234419999999997</v>
      </c>
      <c r="U737" s="311">
        <f t="shared" ca="1" si="321"/>
        <v>0</v>
      </c>
      <c r="V737" s="306">
        <f t="shared" ca="1" si="322"/>
        <v>1.2259584808224731</v>
      </c>
      <c r="W737" s="304">
        <f t="shared" ca="1" si="323"/>
        <v>26.792860269153998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1.0846104781765415</v>
      </c>
      <c r="AH737" s="304">
        <f t="shared" ca="1" si="347"/>
        <v>-8.6933083946932719</v>
      </c>
    </row>
    <row r="738" spans="1:34" x14ac:dyDescent="0.2">
      <c r="A738" s="347">
        <f t="shared" ca="1" si="325"/>
        <v>1E-4</v>
      </c>
      <c r="B738" s="304">
        <f t="shared" ca="1" si="326"/>
        <v>32.135500000001343</v>
      </c>
      <c r="D738" s="306">
        <f t="shared" ca="1" si="327"/>
        <v>-0.70247729453998264</v>
      </c>
      <c r="E738" s="307">
        <f t="shared" ca="1" si="328"/>
        <v>-1.1450932363610704</v>
      </c>
      <c r="F738" s="304">
        <f t="shared" ca="1" si="329"/>
        <v>1.3433960210243603</v>
      </c>
      <c r="G738" s="306">
        <f t="shared" ca="1" si="330"/>
        <v>8.362618336934025</v>
      </c>
      <c r="H738" s="307">
        <f t="shared" ca="1" si="331"/>
        <v>-103.15208460525164</v>
      </c>
      <c r="I738" s="304">
        <f t="shared" ca="1" si="332"/>
        <v>103.49051137113111</v>
      </c>
      <c r="J738" s="306">
        <f t="shared" ca="1" si="333"/>
        <v>715.24824024370969</v>
      </c>
      <c r="K738" s="307">
        <f t="shared" ca="1" si="334"/>
        <v>-7.8315886349260824</v>
      </c>
      <c r="L738" s="304">
        <f t="shared" ca="1" si="319"/>
        <v>715.29111482827057</v>
      </c>
      <c r="M738" s="306">
        <f t="shared" ca="1" si="335"/>
        <v>-1.4899024770593507</v>
      </c>
      <c r="N738" s="304">
        <f t="shared" ca="1" si="336"/>
        <v>-85.365123821587758</v>
      </c>
      <c r="P738" s="310">
        <f t="shared" ca="1" si="337"/>
        <v>23</v>
      </c>
      <c r="Q738" s="304">
        <f t="shared" ca="1" si="338"/>
        <v>0</v>
      </c>
      <c r="R738" s="306">
        <f t="shared" ca="1" si="339"/>
        <v>0</v>
      </c>
      <c r="S738" s="307">
        <f t="shared" ca="1" si="340"/>
        <v>3.0819999999999994</v>
      </c>
      <c r="T738" s="304">
        <f t="shared" ca="1" si="320"/>
        <v>30.234419999999997</v>
      </c>
      <c r="U738" s="311">
        <f t="shared" ca="1" si="321"/>
        <v>0</v>
      </c>
      <c r="V738" s="306">
        <f t="shared" ca="1" si="322"/>
        <v>1.2259597454243465</v>
      </c>
      <c r="W738" s="304">
        <f t="shared" ca="1" si="323"/>
        <v>26.792944064720871</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1.0845838963135925</v>
      </c>
      <c r="AH738" s="304">
        <f t="shared" ca="1" si="347"/>
        <v>-8.6933355837618436</v>
      </c>
    </row>
    <row r="739" spans="1:34" x14ac:dyDescent="0.2">
      <c r="A739" s="347">
        <f t="shared" ca="1" si="325"/>
        <v>1E-4</v>
      </c>
      <c r="B739" s="304">
        <f t="shared" ca="1" si="326"/>
        <v>32.135600000001347</v>
      </c>
      <c r="D739" s="306">
        <f t="shared" ca="1" si="327"/>
        <v>-0.70247285444248919</v>
      </c>
      <c r="E739" s="307">
        <f t="shared" ca="1" si="328"/>
        <v>-1.1450655984964264</v>
      </c>
      <c r="F739" s="304">
        <f t="shared" ca="1" si="329"/>
        <v>1.3433701411333208</v>
      </c>
      <c r="G739" s="306">
        <f t="shared" ca="1" si="330"/>
        <v>8.3625480896485804</v>
      </c>
      <c r="H739" s="307">
        <f t="shared" ca="1" si="331"/>
        <v>-103.1521991118115</v>
      </c>
      <c r="I739" s="304">
        <f t="shared" ca="1" si="332"/>
        <v>103.49061982689297</v>
      </c>
      <c r="J739" s="306">
        <f t="shared" ca="1" si="333"/>
        <v>715.24824024370969</v>
      </c>
      <c r="K739" s="307">
        <f t="shared" ca="1" si="334"/>
        <v>-7.8419038491119357</v>
      </c>
      <c r="L739" s="304">
        <f t="shared" ca="1" si="319"/>
        <v>715.29122784199035</v>
      </c>
      <c r="M739" s="306">
        <f t="shared" ca="1" si="335"/>
        <v>-1.4899032430258277</v>
      </c>
      <c r="N739" s="304">
        <f t="shared" ca="1" si="336"/>
        <v>-85.365167708234125</v>
      </c>
      <c r="P739" s="310">
        <f t="shared" ca="1" si="337"/>
        <v>23</v>
      </c>
      <c r="Q739" s="304">
        <f t="shared" ca="1" si="338"/>
        <v>0</v>
      </c>
      <c r="R739" s="306">
        <f t="shared" ca="1" si="339"/>
        <v>0</v>
      </c>
      <c r="S739" s="307">
        <f t="shared" ca="1" si="340"/>
        <v>3.0819999999999994</v>
      </c>
      <c r="T739" s="304">
        <f t="shared" ca="1" si="320"/>
        <v>30.234419999999997</v>
      </c>
      <c r="U739" s="311">
        <f t="shared" ca="1" si="321"/>
        <v>0</v>
      </c>
      <c r="V739" s="306">
        <f t="shared" ca="1" si="322"/>
        <v>1.2259610100289287</v>
      </c>
      <c r="W739" s="304">
        <f t="shared" ca="1" si="323"/>
        <v>26.793027859145319</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1.0845573148092242</v>
      </c>
      <c r="AH739" s="304">
        <f t="shared" ca="1" si="347"/>
        <v>-8.6933627724597269</v>
      </c>
    </row>
    <row r="740" spans="1:34" x14ac:dyDescent="0.2">
      <c r="A740" s="347">
        <f t="shared" ca="1" si="325"/>
        <v>1E-4</v>
      </c>
      <c r="B740" s="304">
        <f t="shared" ca="1" si="326"/>
        <v>32.13570000000135</v>
      </c>
      <c r="D740" s="306">
        <f t="shared" ca="1" si="327"/>
        <v>-0.70246841434277996</v>
      </c>
      <c r="E740" s="307">
        <f t="shared" ca="1" si="328"/>
        <v>-1.1450379610086134</v>
      </c>
      <c r="F740" s="304">
        <f t="shared" ca="1" si="329"/>
        <v>1.3433442616470368</v>
      </c>
      <c r="G740" s="306">
        <f t="shared" ca="1" si="330"/>
        <v>8.3624778428071469</v>
      </c>
      <c r="H740" s="307">
        <f t="shared" ca="1" si="331"/>
        <v>-103.1523136156076</v>
      </c>
      <c r="I740" s="304">
        <f t="shared" ca="1" si="332"/>
        <v>103.49072827999669</v>
      </c>
      <c r="J740" s="306">
        <f t="shared" ca="1" si="333"/>
        <v>715.24824024370969</v>
      </c>
      <c r="K740" s="307">
        <f t="shared" ca="1" si="334"/>
        <v>-7.8522190747483069</v>
      </c>
      <c r="L740" s="304">
        <f t="shared" ca="1" si="319"/>
        <v>715.29134100457372</v>
      </c>
      <c r="M740" s="306">
        <f t="shared" ca="1" si="335"/>
        <v>-1.489904008984265</v>
      </c>
      <c r="N740" s="304">
        <f t="shared" ca="1" si="336"/>
        <v>-85.365211594419875</v>
      </c>
      <c r="P740" s="310">
        <f t="shared" ca="1" si="337"/>
        <v>23</v>
      </c>
      <c r="Q740" s="304">
        <f t="shared" ca="1" si="338"/>
        <v>0</v>
      </c>
      <c r="R740" s="306">
        <f t="shared" ca="1" si="339"/>
        <v>0</v>
      </c>
      <c r="S740" s="307">
        <f t="shared" ca="1" si="340"/>
        <v>3.0819999999999994</v>
      </c>
      <c r="T740" s="304">
        <f t="shared" ca="1" si="320"/>
        <v>30.234419999999997</v>
      </c>
      <c r="U740" s="311">
        <f t="shared" ca="1" si="321"/>
        <v>0</v>
      </c>
      <c r="V740" s="306">
        <f t="shared" ca="1" si="322"/>
        <v>1.2259622746362195</v>
      </c>
      <c r="W740" s="304">
        <f t="shared" ca="1" si="323"/>
        <v>26.793111652427324</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1.0845307336634225</v>
      </c>
      <c r="AH740" s="304">
        <f t="shared" ca="1" si="347"/>
        <v>-8.6933899607869325</v>
      </c>
    </row>
    <row r="741" spans="1:34" x14ac:dyDescent="0.2">
      <c r="A741" s="347">
        <f t="shared" ca="1" si="325"/>
        <v>1E-4</v>
      </c>
      <c r="B741" s="304">
        <f t="shared" ca="1" si="326"/>
        <v>32.135800000001353</v>
      </c>
      <c r="D741" s="306">
        <f t="shared" ca="1" si="327"/>
        <v>-0.70246397424085405</v>
      </c>
      <c r="E741" s="307">
        <f t="shared" ca="1" si="328"/>
        <v>-1.1450103238976368</v>
      </c>
      <c r="F741" s="304">
        <f t="shared" ca="1" si="329"/>
        <v>1.3433183825655133</v>
      </c>
      <c r="G741" s="306">
        <f t="shared" ca="1" si="330"/>
        <v>8.3624075964097226</v>
      </c>
      <c r="H741" s="307">
        <f t="shared" ca="1" si="331"/>
        <v>-103.15242811663998</v>
      </c>
      <c r="I741" s="304">
        <f t="shared" ca="1" si="332"/>
        <v>103.49083673044233</v>
      </c>
      <c r="J741" s="306">
        <f t="shared" ca="1" si="333"/>
        <v>715.24824024370969</v>
      </c>
      <c r="K741" s="307">
        <f t="shared" ca="1" si="334"/>
        <v>-7.8625343118349189</v>
      </c>
      <c r="L741" s="304">
        <f t="shared" ca="1" si="319"/>
        <v>715.29145431602092</v>
      </c>
      <c r="M741" s="306">
        <f t="shared" ca="1" si="335"/>
        <v>-1.4899047749346628</v>
      </c>
      <c r="N741" s="304">
        <f t="shared" ca="1" si="336"/>
        <v>-85.365255480144981</v>
      </c>
      <c r="P741" s="310">
        <f t="shared" ca="1" si="337"/>
        <v>23</v>
      </c>
      <c r="Q741" s="304">
        <f t="shared" ca="1" si="338"/>
        <v>0</v>
      </c>
      <c r="R741" s="306">
        <f t="shared" ca="1" si="339"/>
        <v>0</v>
      </c>
      <c r="S741" s="307">
        <f t="shared" ca="1" si="340"/>
        <v>3.0819999999999994</v>
      </c>
      <c r="T741" s="304">
        <f t="shared" ca="1" si="320"/>
        <v>30.234419999999997</v>
      </c>
      <c r="U741" s="311">
        <f t="shared" ca="1" si="321"/>
        <v>0</v>
      </c>
      <c r="V741" s="306">
        <f t="shared" ca="1" si="322"/>
        <v>1.2259635392462194</v>
      </c>
      <c r="W741" s="304">
        <f t="shared" ca="1" si="323"/>
        <v>26.793195444566905</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1.0845041528761943</v>
      </c>
      <c r="AH741" s="304">
        <f t="shared" ca="1" si="347"/>
        <v>-8.6934171487434551</v>
      </c>
    </row>
    <row r="742" spans="1:34" x14ac:dyDescent="0.2">
      <c r="A742" s="347">
        <f t="shared" ca="1" si="325"/>
        <v>1E-4</v>
      </c>
      <c r="B742" s="304">
        <f t="shared" ca="1" si="326"/>
        <v>32.135900000001357</v>
      </c>
      <c r="D742" s="306">
        <f t="shared" ca="1" si="327"/>
        <v>-0.70245953413671369</v>
      </c>
      <c r="E742" s="307">
        <f t="shared" ca="1" si="328"/>
        <v>-1.1449826871634912</v>
      </c>
      <c r="F742" s="304">
        <f t="shared" ca="1" si="329"/>
        <v>1.3432925038887464</v>
      </c>
      <c r="G742" s="306">
        <f t="shared" ca="1" si="330"/>
        <v>8.3623373504563094</v>
      </c>
      <c r="H742" s="307">
        <f t="shared" ca="1" si="331"/>
        <v>-103.1525426149087</v>
      </c>
      <c r="I742" s="304">
        <f t="shared" ca="1" si="332"/>
        <v>103.49094517822994</v>
      </c>
      <c r="J742" s="306">
        <f t="shared" ca="1" si="333"/>
        <v>715.24824024370969</v>
      </c>
      <c r="K742" s="307">
        <f t="shared" ca="1" si="334"/>
        <v>-7.8728495603714963</v>
      </c>
      <c r="L742" s="304">
        <f t="shared" ca="1" si="319"/>
        <v>715.2915677763325</v>
      </c>
      <c r="M742" s="306">
        <f t="shared" ca="1" si="335"/>
        <v>-1.4899055408770212</v>
      </c>
      <c r="N742" s="304">
        <f t="shared" ca="1" si="336"/>
        <v>-85.36529936540947</v>
      </c>
      <c r="P742" s="310">
        <f t="shared" ca="1" si="337"/>
        <v>23</v>
      </c>
      <c r="Q742" s="304">
        <f t="shared" ca="1" si="338"/>
        <v>0</v>
      </c>
      <c r="R742" s="306">
        <f t="shared" ca="1" si="339"/>
        <v>0</v>
      </c>
      <c r="S742" s="307">
        <f t="shared" ca="1" si="340"/>
        <v>3.0819999999999994</v>
      </c>
      <c r="T742" s="304">
        <f t="shared" ca="1" si="320"/>
        <v>30.234419999999997</v>
      </c>
      <c r="U742" s="311">
        <f t="shared" ca="1" si="321"/>
        <v>0</v>
      </c>
      <c r="V742" s="306">
        <f t="shared" ca="1" si="322"/>
        <v>1.2259648038589275</v>
      </c>
      <c r="W742" s="304">
        <f t="shared" ca="1" si="323"/>
        <v>26.793279235564075</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1.0844775724475326</v>
      </c>
      <c r="AH742" s="304">
        <f t="shared" ca="1" si="347"/>
        <v>-8.6934443363293017</v>
      </c>
    </row>
    <row r="743" spans="1:34" x14ac:dyDescent="0.2">
      <c r="A743" s="347">
        <f t="shared" ca="1" si="325"/>
        <v>1E-4</v>
      </c>
      <c r="B743" s="304">
        <f t="shared" ca="1" si="326"/>
        <v>32.13600000000136</v>
      </c>
      <c r="D743" s="306">
        <f t="shared" ca="1" si="327"/>
        <v>-0.70245509403035877</v>
      </c>
      <c r="E743" s="307">
        <f t="shared" ca="1" si="328"/>
        <v>-1.1449550508061677</v>
      </c>
      <c r="F743" s="304">
        <f t="shared" ca="1" si="329"/>
        <v>1.3432666256167292</v>
      </c>
      <c r="G743" s="306">
        <f t="shared" ca="1" si="330"/>
        <v>8.3622671049469073</v>
      </c>
      <c r="H743" s="307">
        <f t="shared" ca="1" si="331"/>
        <v>-103.15265711041378</v>
      </c>
      <c r="I743" s="304">
        <f t="shared" ca="1" si="332"/>
        <v>103.49105362335953</v>
      </c>
      <c r="J743" s="306">
        <f t="shared" ca="1" si="333"/>
        <v>715.24824024370969</v>
      </c>
      <c r="K743" s="307">
        <f t="shared" ca="1" si="334"/>
        <v>-7.883164820357762</v>
      </c>
      <c r="L743" s="304">
        <f t="shared" ca="1" si="319"/>
        <v>715.29168138550892</v>
      </c>
      <c r="M743" s="306">
        <f t="shared" ca="1" si="335"/>
        <v>-1.4899063068113401</v>
      </c>
      <c r="N743" s="304">
        <f t="shared" ca="1" si="336"/>
        <v>-85.365343250213328</v>
      </c>
      <c r="P743" s="310">
        <f t="shared" ca="1" si="337"/>
        <v>23</v>
      </c>
      <c r="Q743" s="304">
        <f t="shared" ca="1" si="338"/>
        <v>0</v>
      </c>
      <c r="R743" s="306">
        <f t="shared" ca="1" si="339"/>
        <v>0</v>
      </c>
      <c r="S743" s="307">
        <f t="shared" ca="1" si="340"/>
        <v>3.0819999999999994</v>
      </c>
      <c r="T743" s="304">
        <f t="shared" ca="1" si="320"/>
        <v>30.234419999999997</v>
      </c>
      <c r="U743" s="311">
        <f t="shared" ca="1" si="321"/>
        <v>0</v>
      </c>
      <c r="V743" s="306">
        <f t="shared" ca="1" si="322"/>
        <v>1.2259660684743445</v>
      </c>
      <c r="W743" s="304">
        <f t="shared" ca="1" si="323"/>
        <v>26.793363025418838</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1.0844509923774321</v>
      </c>
      <c r="AH743" s="304">
        <f t="shared" ca="1" si="347"/>
        <v>-8.6934715235444777</v>
      </c>
    </row>
    <row r="744" spans="1:34" x14ac:dyDescent="0.2">
      <c r="A744" s="347">
        <f t="shared" ca="1" si="325"/>
        <v>1E-4</v>
      </c>
      <c r="B744" s="304">
        <f t="shared" ca="1" si="326"/>
        <v>32.136100000001363</v>
      </c>
      <c r="D744" s="306">
        <f t="shared" ca="1" si="327"/>
        <v>-0.70245065392179284</v>
      </c>
      <c r="E744" s="307">
        <f t="shared" ca="1" si="328"/>
        <v>-1.1449274148256716</v>
      </c>
      <c r="F744" s="304">
        <f t="shared" ca="1" si="329"/>
        <v>1.3432407477494681</v>
      </c>
      <c r="G744" s="306">
        <f t="shared" ca="1" si="330"/>
        <v>8.3621968598815144</v>
      </c>
      <c r="H744" s="307">
        <f t="shared" ca="1" si="331"/>
        <v>-103.15277160315527</v>
      </c>
      <c r="I744" s="304">
        <f t="shared" ca="1" si="332"/>
        <v>103.49116206583115</v>
      </c>
      <c r="J744" s="306">
        <f t="shared" ca="1" si="333"/>
        <v>715.24824024370969</v>
      </c>
      <c r="K744" s="307">
        <f t="shared" ca="1" si="334"/>
        <v>-7.8934800917934407</v>
      </c>
      <c r="L744" s="304">
        <f t="shared" ca="1" si="319"/>
        <v>715.29179514355053</v>
      </c>
      <c r="M744" s="306">
        <f t="shared" ca="1" si="335"/>
        <v>-1.48990707273762</v>
      </c>
      <c r="N744" s="304">
        <f t="shared" ca="1" si="336"/>
        <v>-85.365387134556585</v>
      </c>
      <c r="P744" s="310">
        <f t="shared" ca="1" si="337"/>
        <v>23</v>
      </c>
      <c r="Q744" s="304">
        <f t="shared" ca="1" si="338"/>
        <v>0</v>
      </c>
      <c r="R744" s="306">
        <f t="shared" ca="1" si="339"/>
        <v>0</v>
      </c>
      <c r="S744" s="307">
        <f t="shared" ca="1" si="340"/>
        <v>3.0819999999999994</v>
      </c>
      <c r="T744" s="304">
        <f t="shared" ca="1" si="320"/>
        <v>30.234419999999997</v>
      </c>
      <c r="U744" s="311">
        <f t="shared" ca="1" si="321"/>
        <v>0</v>
      </c>
      <c r="V744" s="306">
        <f t="shared" ca="1" si="322"/>
        <v>1.2259673330924701</v>
      </c>
      <c r="W744" s="304">
        <f t="shared" ca="1" si="323"/>
        <v>26.793446814131194</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1.0844244126658964</v>
      </c>
      <c r="AH744" s="304">
        <f t="shared" ca="1" si="347"/>
        <v>-8.6934987103889814</v>
      </c>
    </row>
    <row r="745" spans="1:34" x14ac:dyDescent="0.2">
      <c r="A745" s="347">
        <f t="shared" ca="1" si="325"/>
        <v>1E-4</v>
      </c>
      <c r="B745" s="304">
        <f t="shared" ca="1" si="326"/>
        <v>32.136200000001367</v>
      </c>
      <c r="D745" s="306">
        <f t="shared" ca="1" si="327"/>
        <v>-0.7024462138110118</v>
      </c>
      <c r="E745" s="307">
        <f t="shared" ca="1" si="328"/>
        <v>-1.1448997792219977</v>
      </c>
      <c r="F745" s="304">
        <f t="shared" ca="1" si="329"/>
        <v>1.3432148702869562</v>
      </c>
      <c r="G745" s="306">
        <f t="shared" ca="1" si="330"/>
        <v>8.3621266152601326</v>
      </c>
      <c r="H745" s="307">
        <f t="shared" ca="1" si="331"/>
        <v>-103.15288609313319</v>
      </c>
      <c r="I745" s="304">
        <f t="shared" ca="1" si="332"/>
        <v>103.49127050564483</v>
      </c>
      <c r="J745" s="306">
        <f t="shared" ca="1" si="333"/>
        <v>715.24824024370969</v>
      </c>
      <c r="K745" s="307">
        <f t="shared" ca="1" si="334"/>
        <v>-7.9037953746782552</v>
      </c>
      <c r="L745" s="304">
        <f t="shared" ca="1" si="319"/>
        <v>715.29190905045766</v>
      </c>
      <c r="M745" s="306">
        <f t="shared" ca="1" si="335"/>
        <v>-1.4899078386558608</v>
      </c>
      <c r="N745" s="304">
        <f t="shared" ca="1" si="336"/>
        <v>-85.365431018439239</v>
      </c>
      <c r="P745" s="310">
        <f t="shared" ca="1" si="337"/>
        <v>23</v>
      </c>
      <c r="Q745" s="304">
        <f t="shared" ca="1" si="338"/>
        <v>0</v>
      </c>
      <c r="R745" s="306">
        <f t="shared" ca="1" si="339"/>
        <v>0</v>
      </c>
      <c r="S745" s="307">
        <f t="shared" ca="1" si="340"/>
        <v>3.0819999999999994</v>
      </c>
      <c r="T745" s="304">
        <f t="shared" ca="1" si="320"/>
        <v>30.234419999999997</v>
      </c>
      <c r="U745" s="311">
        <f t="shared" ca="1" si="321"/>
        <v>0</v>
      </c>
      <c r="V745" s="306">
        <f t="shared" ca="1" si="322"/>
        <v>1.2259685977133044</v>
      </c>
      <c r="W745" s="304">
        <f t="shared" ca="1" si="323"/>
        <v>26.793530601701171</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1.0843978333129183</v>
      </c>
      <c r="AH745" s="304">
        <f t="shared" ca="1" si="347"/>
        <v>-8.6935258968628162</v>
      </c>
    </row>
    <row r="746" spans="1:34" x14ac:dyDescent="0.2">
      <c r="A746" s="347">
        <f t="shared" ca="1" si="325"/>
        <v>1E-4</v>
      </c>
      <c r="B746" s="304">
        <f t="shared" ca="1" si="326"/>
        <v>32.13630000000137</v>
      </c>
      <c r="D746" s="306">
        <f t="shared" ca="1" si="327"/>
        <v>-0.70244177369801952</v>
      </c>
      <c r="E746" s="307">
        <f t="shared" ca="1" si="328"/>
        <v>-1.144872143995137</v>
      </c>
      <c r="F746" s="304">
        <f t="shared" ca="1" si="329"/>
        <v>1.3431889932291887</v>
      </c>
      <c r="G746" s="306">
        <f t="shared" ca="1" si="330"/>
        <v>8.3620563710827636</v>
      </c>
      <c r="H746" s="307">
        <f t="shared" ca="1" si="331"/>
        <v>-103.15300058034759</v>
      </c>
      <c r="I746" s="304">
        <f t="shared" ca="1" si="332"/>
        <v>103.49137894280062</v>
      </c>
      <c r="J746" s="306">
        <f t="shared" ca="1" si="333"/>
        <v>715.24824024370969</v>
      </c>
      <c r="K746" s="307">
        <f t="shared" ca="1" si="334"/>
        <v>-7.9141106690119294</v>
      </c>
      <c r="L746" s="304">
        <f t="shared" ca="1" si="319"/>
        <v>715.292023106231</v>
      </c>
      <c r="M746" s="306">
        <f t="shared" ca="1" si="335"/>
        <v>-1.4899086045660628</v>
      </c>
      <c r="N746" s="304">
        <f t="shared" ca="1" si="336"/>
        <v>-85.36547490186129</v>
      </c>
      <c r="P746" s="310">
        <f t="shared" ca="1" si="337"/>
        <v>23</v>
      </c>
      <c r="Q746" s="304">
        <f t="shared" ca="1" si="338"/>
        <v>0</v>
      </c>
      <c r="R746" s="306">
        <f t="shared" ca="1" si="339"/>
        <v>0</v>
      </c>
      <c r="S746" s="307">
        <f t="shared" ca="1" si="340"/>
        <v>3.0819999999999994</v>
      </c>
      <c r="T746" s="304">
        <f t="shared" ca="1" si="320"/>
        <v>30.234419999999997</v>
      </c>
      <c r="U746" s="311">
        <f t="shared" ca="1" si="321"/>
        <v>0</v>
      </c>
      <c r="V746" s="306">
        <f t="shared" ca="1" si="322"/>
        <v>1.2259698623368473</v>
      </c>
      <c r="W746" s="304">
        <f t="shared" ca="1" si="323"/>
        <v>26.793614388128784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1.084371254318496</v>
      </c>
      <c r="AH746" s="304">
        <f t="shared" ca="1" si="347"/>
        <v>-8.6935530829659893</v>
      </c>
    </row>
    <row r="747" spans="1:34" x14ac:dyDescent="0.2">
      <c r="A747" s="347">
        <f t="shared" ca="1" si="325"/>
        <v>1E-4</v>
      </c>
      <c r="B747" s="304">
        <f t="shared" ca="1" si="326"/>
        <v>32.136400000001373</v>
      </c>
      <c r="D747" s="306">
        <f t="shared" ca="1" si="327"/>
        <v>-0.70243733358281613</v>
      </c>
      <c r="E747" s="307">
        <f t="shared" ca="1" si="328"/>
        <v>-1.1448445091450896</v>
      </c>
      <c r="F747" s="304">
        <f t="shared" ca="1" si="329"/>
        <v>1.3431631165761655</v>
      </c>
      <c r="G747" s="306">
        <f t="shared" ca="1" si="330"/>
        <v>8.3619861273494056</v>
      </c>
      <c r="H747" s="307">
        <f t="shared" ca="1" si="331"/>
        <v>-103.15311506479851</v>
      </c>
      <c r="I747" s="304">
        <f t="shared" ca="1" si="332"/>
        <v>103.49148737729855</v>
      </c>
      <c r="J747" s="306">
        <f t="shared" ca="1" si="333"/>
        <v>715.24824024370969</v>
      </c>
      <c r="K747" s="307">
        <f t="shared" ca="1" si="334"/>
        <v>-7.924425974794187</v>
      </c>
      <c r="L747" s="304">
        <f t="shared" ca="1" si="319"/>
        <v>715.29213731087066</v>
      </c>
      <c r="M747" s="306">
        <f t="shared" ca="1" si="335"/>
        <v>-1.4899093704682258</v>
      </c>
      <c r="N747" s="304">
        <f t="shared" ca="1" si="336"/>
        <v>-85.365518784822754</v>
      </c>
      <c r="P747" s="310">
        <f t="shared" ca="1" si="337"/>
        <v>23</v>
      </c>
      <c r="Q747" s="304">
        <f t="shared" ca="1" si="338"/>
        <v>0</v>
      </c>
      <c r="R747" s="306">
        <f t="shared" ca="1" si="339"/>
        <v>0</v>
      </c>
      <c r="S747" s="307">
        <f t="shared" ca="1" si="340"/>
        <v>3.0819999999999994</v>
      </c>
      <c r="T747" s="304">
        <f t="shared" ca="1" si="320"/>
        <v>30.234419999999997</v>
      </c>
      <c r="U747" s="311">
        <f t="shared" ca="1" si="321"/>
        <v>0</v>
      </c>
      <c r="V747" s="306">
        <f t="shared" ca="1" si="322"/>
        <v>1.2259711269630988</v>
      </c>
      <c r="W747" s="304">
        <f t="shared" ca="1" si="323"/>
        <v>26.793698173414029</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1.0843446756826225</v>
      </c>
      <c r="AH747" s="304">
        <f t="shared" ca="1" si="347"/>
        <v>-8.6935802686985042</v>
      </c>
    </row>
    <row r="748" spans="1:34" x14ac:dyDescent="0.2">
      <c r="A748" s="347">
        <f t="shared" ca="1" si="325"/>
        <v>1E-4</v>
      </c>
      <c r="B748" s="304">
        <f t="shared" ca="1" si="326"/>
        <v>32.136500000001377</v>
      </c>
      <c r="D748" s="306">
        <f t="shared" ca="1" si="327"/>
        <v>-0.70243289346540283</v>
      </c>
      <c r="E748" s="307">
        <f t="shared" ca="1" si="328"/>
        <v>-1.1448168746718519</v>
      </c>
      <c r="F748" s="304">
        <f t="shared" ca="1" si="329"/>
        <v>1.3431372403278843</v>
      </c>
      <c r="G748" s="306">
        <f t="shared" ca="1" si="330"/>
        <v>8.3619158840600587</v>
      </c>
      <c r="H748" s="307">
        <f t="shared" ca="1" si="331"/>
        <v>-103.15322954648597</v>
      </c>
      <c r="I748" s="304">
        <f t="shared" ca="1" si="332"/>
        <v>103.49159580913863</v>
      </c>
      <c r="J748" s="306">
        <f t="shared" ca="1" si="333"/>
        <v>715.24824024370969</v>
      </c>
      <c r="K748" s="307">
        <f t="shared" ca="1" si="334"/>
        <v>-7.9347412920247509</v>
      </c>
      <c r="L748" s="304">
        <f t="shared" ca="1" si="319"/>
        <v>715.29225166437732</v>
      </c>
      <c r="M748" s="306">
        <f t="shared" ca="1" si="335"/>
        <v>-1.4899101363623499</v>
      </c>
      <c r="N748" s="304">
        <f t="shared" ca="1" si="336"/>
        <v>-85.365562667323616</v>
      </c>
      <c r="P748" s="310">
        <f t="shared" ca="1" si="337"/>
        <v>23</v>
      </c>
      <c r="Q748" s="304">
        <f t="shared" ca="1" si="338"/>
        <v>0</v>
      </c>
      <c r="R748" s="306">
        <f t="shared" ca="1" si="339"/>
        <v>0</v>
      </c>
      <c r="S748" s="307">
        <f t="shared" ca="1" si="340"/>
        <v>3.0819999999999994</v>
      </c>
      <c r="T748" s="304">
        <f t="shared" ca="1" si="320"/>
        <v>30.234419999999997</v>
      </c>
      <c r="U748" s="311">
        <f t="shared" ca="1" si="321"/>
        <v>0</v>
      </c>
      <c r="V748" s="306">
        <f t="shared" ca="1" si="322"/>
        <v>1.2259723915920591</v>
      </c>
      <c r="W748" s="304">
        <f t="shared" ca="1" si="323"/>
        <v>26.793781957556909</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1.0843180974053013</v>
      </c>
      <c r="AH748" s="304">
        <f t="shared" ca="1" si="347"/>
        <v>-8.693607454060361</v>
      </c>
    </row>
    <row r="749" spans="1:34" x14ac:dyDescent="0.2">
      <c r="A749" s="347">
        <f t="shared" ca="1" si="325"/>
        <v>1E-4</v>
      </c>
      <c r="B749" s="304">
        <f t="shared" ca="1" si="326"/>
        <v>32.13660000000138</v>
      </c>
      <c r="D749" s="306">
        <f t="shared" ca="1" si="327"/>
        <v>-0.70242845334578163</v>
      </c>
      <c r="E749" s="307">
        <f t="shared" ca="1" si="328"/>
        <v>-1.1447892405754256</v>
      </c>
      <c r="F749" s="304">
        <f t="shared" ca="1" si="329"/>
        <v>1.343111364484348</v>
      </c>
      <c r="G749" s="306">
        <f t="shared" ca="1" si="330"/>
        <v>8.3618456412147246</v>
      </c>
      <c r="H749" s="307">
        <f t="shared" ca="1" si="331"/>
        <v>-103.15334402541004</v>
      </c>
      <c r="I749" s="304">
        <f t="shared" ca="1" si="332"/>
        <v>103.49170423832095</v>
      </c>
      <c r="J749" s="306">
        <f t="shared" ca="1" si="333"/>
        <v>715.24824024370969</v>
      </c>
      <c r="K749" s="307">
        <f t="shared" ca="1" si="334"/>
        <v>-7.9450566207033457</v>
      </c>
      <c r="L749" s="304">
        <f t="shared" ca="1" si="319"/>
        <v>715.29236616675121</v>
      </c>
      <c r="M749" s="306">
        <f t="shared" ca="1" si="335"/>
        <v>-1.4899109022484356</v>
      </c>
      <c r="N749" s="304">
        <f t="shared" ca="1" si="336"/>
        <v>-85.365606549363918</v>
      </c>
      <c r="P749" s="310">
        <f t="shared" ca="1" si="337"/>
        <v>23</v>
      </c>
      <c r="Q749" s="304">
        <f t="shared" ca="1" si="338"/>
        <v>0</v>
      </c>
      <c r="R749" s="306">
        <f t="shared" ca="1" si="339"/>
        <v>0</v>
      </c>
      <c r="S749" s="307">
        <f t="shared" ca="1" si="340"/>
        <v>3.0819999999999994</v>
      </c>
      <c r="T749" s="304">
        <f t="shared" ca="1" si="320"/>
        <v>30.234419999999997</v>
      </c>
      <c r="U749" s="311">
        <f t="shared" ca="1" si="321"/>
        <v>0</v>
      </c>
      <c r="V749" s="306">
        <f t="shared" ca="1" si="322"/>
        <v>1.2259736562237278</v>
      </c>
      <c r="W749" s="304">
        <f t="shared" ca="1" si="323"/>
        <v>26.793865740557472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1.084291519486527</v>
      </c>
      <c r="AH749" s="304">
        <f t="shared" ca="1" si="347"/>
        <v>-8.6936346390515613</v>
      </c>
    </row>
    <row r="750" spans="1:34" x14ac:dyDescent="0.2">
      <c r="A750" s="347">
        <f t="shared" ca="1" si="325"/>
        <v>1E-4</v>
      </c>
      <c r="B750" s="304">
        <f t="shared" ca="1" si="326"/>
        <v>32.136700000001383</v>
      </c>
      <c r="D750" s="306">
        <f t="shared" ca="1" si="327"/>
        <v>-0.7024240132239512</v>
      </c>
      <c r="E750" s="307">
        <f t="shared" ca="1" si="328"/>
        <v>-1.1447616068557913</v>
      </c>
      <c r="F750" s="304">
        <f t="shared" ca="1" si="329"/>
        <v>1.343085489045539</v>
      </c>
      <c r="G750" s="306">
        <f t="shared" ca="1" si="330"/>
        <v>8.3617753988134016</v>
      </c>
      <c r="H750" s="307">
        <f t="shared" ca="1" si="331"/>
        <v>-103.15345850157073</v>
      </c>
      <c r="I750" s="304">
        <f t="shared" ca="1" si="332"/>
        <v>103.4918126648455</v>
      </c>
      <c r="J750" s="306">
        <f t="shared" ca="1" si="333"/>
        <v>715.24824024370969</v>
      </c>
      <c r="K750" s="307">
        <f t="shared" ca="1" si="334"/>
        <v>-7.9553719608296944</v>
      </c>
      <c r="L750" s="304">
        <f t="shared" ca="1" si="319"/>
        <v>715.29248081799278</v>
      </c>
      <c r="M750" s="306">
        <f t="shared" ca="1" si="335"/>
        <v>-1.4899116681264828</v>
      </c>
      <c r="N750" s="304">
        <f t="shared" ca="1" si="336"/>
        <v>-85.365650430943646</v>
      </c>
      <c r="P750" s="310">
        <f t="shared" ca="1" si="337"/>
        <v>23</v>
      </c>
      <c r="Q750" s="304">
        <f t="shared" ca="1" si="338"/>
        <v>0</v>
      </c>
      <c r="R750" s="306">
        <f t="shared" ca="1" si="339"/>
        <v>0</v>
      </c>
      <c r="S750" s="307">
        <f t="shared" ca="1" si="340"/>
        <v>3.0819999999999994</v>
      </c>
      <c r="T750" s="304">
        <f t="shared" ca="1" si="320"/>
        <v>30.234419999999997</v>
      </c>
      <c r="U750" s="311">
        <f t="shared" ca="1" si="321"/>
        <v>0</v>
      </c>
      <c r="V750" s="306">
        <f t="shared" ca="1" si="322"/>
        <v>1.2259749208581048</v>
      </c>
      <c r="W750" s="304">
        <f t="shared" ca="1" si="323"/>
        <v>26.793949522415669</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1.0842649419262855</v>
      </c>
      <c r="AH750" s="304">
        <f t="shared" ca="1" si="347"/>
        <v>-8.6936618236721213</v>
      </c>
    </row>
    <row r="751" spans="1:34" x14ac:dyDescent="0.2">
      <c r="A751" s="347">
        <f t="shared" ca="1" si="325"/>
        <v>1E-4</v>
      </c>
      <c r="B751" s="304">
        <f t="shared" ca="1" si="326"/>
        <v>32.136800000001386</v>
      </c>
      <c r="D751" s="306">
        <f t="shared" ca="1" si="327"/>
        <v>-0.70241957309991188</v>
      </c>
      <c r="E751" s="307">
        <f t="shared" ca="1" si="328"/>
        <v>-1.1447339735129685</v>
      </c>
      <c r="F751" s="304">
        <f t="shared" ca="1" si="329"/>
        <v>1.343059614011475</v>
      </c>
      <c r="G751" s="306">
        <f t="shared" ca="1" si="330"/>
        <v>8.3617051568560914</v>
      </c>
      <c r="H751" s="307">
        <f t="shared" ca="1" si="331"/>
        <v>-103.15357297496807</v>
      </c>
      <c r="I751" s="304">
        <f t="shared" ca="1" si="332"/>
        <v>103.49192108871232</v>
      </c>
      <c r="J751" s="306">
        <f t="shared" ca="1" si="333"/>
        <v>715.24824024370969</v>
      </c>
      <c r="K751" s="307">
        <f t="shared" ca="1" si="334"/>
        <v>-7.9656873124035217</v>
      </c>
      <c r="L751" s="304">
        <f t="shared" ca="1" si="319"/>
        <v>715.29259561810261</v>
      </c>
      <c r="M751" s="306">
        <f t="shared" ca="1" si="335"/>
        <v>-1.4899124339964915</v>
      </c>
      <c r="N751" s="304">
        <f t="shared" ca="1" si="336"/>
        <v>-85.3656943120628</v>
      </c>
      <c r="P751" s="310">
        <f t="shared" ca="1" si="337"/>
        <v>23</v>
      </c>
      <c r="Q751" s="304">
        <f t="shared" ca="1" si="338"/>
        <v>0</v>
      </c>
      <c r="R751" s="306">
        <f t="shared" ca="1" si="339"/>
        <v>0</v>
      </c>
      <c r="S751" s="307">
        <f t="shared" ca="1" si="340"/>
        <v>3.0819999999999994</v>
      </c>
      <c r="T751" s="304">
        <f t="shared" ca="1" si="320"/>
        <v>30.234419999999997</v>
      </c>
      <c r="U751" s="311">
        <f t="shared" ca="1" si="321"/>
        <v>0</v>
      </c>
      <c r="V751" s="306">
        <f t="shared" ca="1" si="322"/>
        <v>1.2259761854951903</v>
      </c>
      <c r="W751" s="304">
        <f t="shared" ca="1" si="323"/>
        <v>26.79403330313156</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1.0842383647245963</v>
      </c>
      <c r="AH751" s="304">
        <f t="shared" ca="1" si="347"/>
        <v>-8.693689007922023</v>
      </c>
    </row>
    <row r="752" spans="1:34" x14ac:dyDescent="0.2">
      <c r="A752" s="347">
        <f t="shared" ca="1" si="325"/>
        <v>1E-4</v>
      </c>
      <c r="B752" s="304">
        <f t="shared" ca="1" si="326"/>
        <v>32.13690000000139</v>
      </c>
      <c r="D752" s="306">
        <f t="shared" ca="1" si="327"/>
        <v>-0.70241513297366653</v>
      </c>
      <c r="E752" s="307">
        <f t="shared" ca="1" si="328"/>
        <v>-1.1447063405469375</v>
      </c>
      <c r="F752" s="304">
        <f t="shared" ca="1" si="329"/>
        <v>1.3430337393821403</v>
      </c>
      <c r="G752" s="306">
        <f t="shared" ca="1" si="330"/>
        <v>8.361634915342794</v>
      </c>
      <c r="H752" s="307">
        <f t="shared" ca="1" si="331"/>
        <v>-103.15368744560213</v>
      </c>
      <c r="I752" s="304">
        <f t="shared" ca="1" si="332"/>
        <v>103.49202950992147</v>
      </c>
      <c r="J752" s="306">
        <f t="shared" ca="1" si="333"/>
        <v>715.24824024370969</v>
      </c>
      <c r="K752" s="307">
        <f t="shared" ca="1" si="334"/>
        <v>-7.9760026754245503</v>
      </c>
      <c r="L752" s="304">
        <f t="shared" ca="1" si="319"/>
        <v>715.29271056708092</v>
      </c>
      <c r="M752" s="306">
        <f t="shared" ca="1" si="335"/>
        <v>-1.4899131998584618</v>
      </c>
      <c r="N752" s="304">
        <f t="shared" ca="1" si="336"/>
        <v>-85.365738192721381</v>
      </c>
      <c r="P752" s="310">
        <f t="shared" ca="1" si="337"/>
        <v>23</v>
      </c>
      <c r="Q752" s="304">
        <f t="shared" ca="1" si="338"/>
        <v>0</v>
      </c>
      <c r="R752" s="306">
        <f t="shared" ca="1" si="339"/>
        <v>0</v>
      </c>
      <c r="S752" s="307">
        <f t="shared" ca="1" si="340"/>
        <v>3.0819999999999994</v>
      </c>
      <c r="T752" s="304">
        <f t="shared" ca="1" si="320"/>
        <v>30.234419999999997</v>
      </c>
      <c r="U752" s="311">
        <f t="shared" ca="1" si="321"/>
        <v>0</v>
      </c>
      <c r="V752" s="306">
        <f t="shared" ca="1" si="322"/>
        <v>1.2259774501349838</v>
      </c>
      <c r="W752" s="304">
        <f t="shared" ca="1" si="323"/>
        <v>26.794117082705114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1.0842117878814399</v>
      </c>
      <c r="AH752" s="304">
        <f t="shared" ca="1" si="347"/>
        <v>-8.6937161918012862</v>
      </c>
    </row>
    <row r="753" spans="1:34" x14ac:dyDescent="0.2">
      <c r="A753" s="347">
        <f t="shared" ca="1" si="325"/>
        <v>1E-4</v>
      </c>
      <c r="B753" s="304">
        <f t="shared" ca="1" si="326"/>
        <v>32.137000000001393</v>
      </c>
      <c r="D753" s="306">
        <f t="shared" ca="1" si="327"/>
        <v>-0.70241069284521607</v>
      </c>
      <c r="E753" s="307">
        <f t="shared" ca="1" si="328"/>
        <v>-1.1446787079577074</v>
      </c>
      <c r="F753" s="304">
        <f t="shared" ca="1" si="329"/>
        <v>1.3430078651575437</v>
      </c>
      <c r="G753" s="306">
        <f t="shared" ca="1" si="330"/>
        <v>8.3615646742735095</v>
      </c>
      <c r="H753" s="307">
        <f t="shared" ca="1" si="331"/>
        <v>-103.15380191347293</v>
      </c>
      <c r="I753" s="304">
        <f t="shared" ca="1" si="332"/>
        <v>103.49213792847296</v>
      </c>
      <c r="J753" s="306">
        <f t="shared" ca="1" si="333"/>
        <v>715.24824024370969</v>
      </c>
      <c r="K753" s="307">
        <f t="shared" ca="1" si="334"/>
        <v>-7.9863180498925042</v>
      </c>
      <c r="L753" s="304">
        <f t="shared" ca="1" si="319"/>
        <v>715.29282566492827</v>
      </c>
      <c r="M753" s="306">
        <f t="shared" ca="1" si="335"/>
        <v>-1.4899139657123941</v>
      </c>
      <c r="N753" s="304">
        <f t="shared" ca="1" si="336"/>
        <v>-85.36578207291943</v>
      </c>
      <c r="P753" s="310">
        <f t="shared" ca="1" si="337"/>
        <v>23</v>
      </c>
      <c r="Q753" s="304">
        <f t="shared" ca="1" si="338"/>
        <v>0</v>
      </c>
      <c r="R753" s="306">
        <f t="shared" ca="1" si="339"/>
        <v>0</v>
      </c>
      <c r="S753" s="307">
        <f t="shared" ca="1" si="340"/>
        <v>3.0819999999999994</v>
      </c>
      <c r="T753" s="304">
        <f t="shared" ca="1" si="320"/>
        <v>30.234419999999997</v>
      </c>
      <c r="U753" s="311">
        <f t="shared" ca="1" si="321"/>
        <v>0</v>
      </c>
      <c r="V753" s="306">
        <f t="shared" ca="1" si="322"/>
        <v>1.2259787147774868</v>
      </c>
      <c r="W753" s="304">
        <f t="shared" ca="1" si="323"/>
        <v>26.794200861136392</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1.0841852113968233</v>
      </c>
      <c r="AH753" s="304">
        <f t="shared" ca="1" si="347"/>
        <v>-8.6937433753099018</v>
      </c>
    </row>
    <row r="754" spans="1:34" x14ac:dyDescent="0.2">
      <c r="A754" s="347">
        <f t="shared" ca="1" si="325"/>
        <v>1E-4</v>
      </c>
      <c r="B754" s="304">
        <f t="shared" ca="1" si="326"/>
        <v>32.137100000001396</v>
      </c>
      <c r="D754" s="306">
        <f t="shared" ca="1" si="327"/>
        <v>-0.7024062527145597</v>
      </c>
      <c r="E754" s="307">
        <f t="shared" ca="1" si="328"/>
        <v>-1.1446510757452586</v>
      </c>
      <c r="F754" s="304">
        <f t="shared" ca="1" si="329"/>
        <v>1.3429819913376677</v>
      </c>
      <c r="G754" s="306">
        <f t="shared" ca="1" si="330"/>
        <v>8.3614944336482377</v>
      </c>
      <c r="H754" s="307">
        <f t="shared" ca="1" si="331"/>
        <v>-103.1539163785805</v>
      </c>
      <c r="I754" s="304">
        <f t="shared" ca="1" si="332"/>
        <v>103.49224634436683</v>
      </c>
      <c r="J754" s="306">
        <f t="shared" ca="1" si="333"/>
        <v>715.24824024370969</v>
      </c>
      <c r="K754" s="307">
        <f t="shared" ca="1" si="334"/>
        <v>-7.9966334358071069</v>
      </c>
      <c r="L754" s="304">
        <f t="shared" ca="1" si="319"/>
        <v>715.29294091164502</v>
      </c>
      <c r="M754" s="306">
        <f t="shared" ca="1" si="335"/>
        <v>-1.4899147315582884</v>
      </c>
      <c r="N754" s="304">
        <f t="shared" ca="1" si="336"/>
        <v>-85.36582595265692</v>
      </c>
      <c r="P754" s="310">
        <f t="shared" ca="1" si="337"/>
        <v>23</v>
      </c>
      <c r="Q754" s="304">
        <f t="shared" ca="1" si="338"/>
        <v>0</v>
      </c>
      <c r="R754" s="306">
        <f t="shared" ca="1" si="339"/>
        <v>0</v>
      </c>
      <c r="S754" s="307">
        <f t="shared" ca="1" si="340"/>
        <v>3.0819999999999994</v>
      </c>
      <c r="T754" s="304">
        <f t="shared" ca="1" si="320"/>
        <v>30.234419999999997</v>
      </c>
      <c r="U754" s="311">
        <f t="shared" ca="1" si="321"/>
        <v>0</v>
      </c>
      <c r="V754" s="306">
        <f t="shared" ca="1" si="322"/>
        <v>1.2259799794226973</v>
      </c>
      <c r="W754" s="304">
        <f t="shared" ca="1" si="323"/>
        <v>26.794284638425349</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1.0841586352707271</v>
      </c>
      <c r="AH754" s="304">
        <f t="shared" ca="1" si="347"/>
        <v>-8.6937705584478895</v>
      </c>
    </row>
    <row r="755" spans="1:34" x14ac:dyDescent="0.2">
      <c r="A755" s="347">
        <f t="shared" ca="1" si="325"/>
        <v>1E-4</v>
      </c>
      <c r="B755" s="304">
        <f t="shared" ca="1" si="326"/>
        <v>32.1372000000014</v>
      </c>
      <c r="D755" s="306">
        <f t="shared" ca="1" si="327"/>
        <v>-0.70240181258169787</v>
      </c>
      <c r="E755" s="307">
        <f t="shared" ca="1" si="328"/>
        <v>-1.1446234439096035</v>
      </c>
      <c r="F755" s="304">
        <f t="shared" ca="1" si="329"/>
        <v>1.3429561179225238</v>
      </c>
      <c r="G755" s="306">
        <f t="shared" ca="1" si="330"/>
        <v>8.3614241934669788</v>
      </c>
      <c r="H755" s="307">
        <f t="shared" ca="1" si="331"/>
        <v>-103.15403084092489</v>
      </c>
      <c r="I755" s="304">
        <f t="shared" ca="1" si="332"/>
        <v>103.49235475760312</v>
      </c>
      <c r="J755" s="306">
        <f t="shared" ca="1" si="333"/>
        <v>715.24824024370969</v>
      </c>
      <c r="K755" s="307">
        <f t="shared" ca="1" si="334"/>
        <v>-8.0069488331680816</v>
      </c>
      <c r="L755" s="304">
        <f t="shared" ca="1" si="319"/>
        <v>715.29305630723161</v>
      </c>
      <c r="M755" s="306">
        <f t="shared" ca="1" si="335"/>
        <v>-1.4899154973961446</v>
      </c>
      <c r="N755" s="304">
        <f t="shared" ca="1" si="336"/>
        <v>-85.365869831933878</v>
      </c>
      <c r="P755" s="310">
        <f t="shared" ca="1" si="337"/>
        <v>23</v>
      </c>
      <c r="Q755" s="304">
        <f t="shared" ca="1" si="338"/>
        <v>0</v>
      </c>
      <c r="R755" s="306">
        <f t="shared" ca="1" si="339"/>
        <v>0</v>
      </c>
      <c r="S755" s="307">
        <f t="shared" ca="1" si="340"/>
        <v>3.0819999999999994</v>
      </c>
      <c r="T755" s="304">
        <f t="shared" ca="1" si="320"/>
        <v>30.234419999999997</v>
      </c>
      <c r="U755" s="311">
        <f t="shared" ca="1" si="321"/>
        <v>0</v>
      </c>
      <c r="V755" s="306">
        <f t="shared" ca="1" si="322"/>
        <v>1.2259812440706166</v>
      </c>
      <c r="W755" s="304">
        <f t="shared" ca="1" si="323"/>
        <v>26.79436841457203</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1.0841320595031689</v>
      </c>
      <c r="AH755" s="304">
        <f t="shared" ca="1" si="347"/>
        <v>-8.693797741215235</v>
      </c>
    </row>
    <row r="756" spans="1:34" x14ac:dyDescent="0.2">
      <c r="A756" s="347">
        <f t="shared" ca="1" si="325"/>
        <v>1E-4</v>
      </c>
      <c r="B756" s="304">
        <f t="shared" ca="1" si="326"/>
        <v>32.137300000001403</v>
      </c>
      <c r="D756" s="306">
        <f t="shared" ca="1" si="327"/>
        <v>-0.70239737244663314</v>
      </c>
      <c r="E756" s="307">
        <f t="shared" ca="1" si="328"/>
        <v>-1.1445958124507296</v>
      </c>
      <c r="F756" s="304">
        <f t="shared" ca="1" si="329"/>
        <v>1.3429302449121028</v>
      </c>
      <c r="G756" s="306">
        <f t="shared" ca="1" si="330"/>
        <v>8.3613539537297346</v>
      </c>
      <c r="H756" s="307">
        <f t="shared" ca="1" si="331"/>
        <v>-103.15414530050613</v>
      </c>
      <c r="I756" s="304">
        <f t="shared" ca="1" si="332"/>
        <v>103.49246316818187</v>
      </c>
      <c r="J756" s="306">
        <f t="shared" ca="1" si="333"/>
        <v>715.24824024370969</v>
      </c>
      <c r="K756" s="307">
        <f t="shared" ca="1" si="334"/>
        <v>-8.0172642419751536</v>
      </c>
      <c r="L756" s="304">
        <f t="shared" ca="1" si="319"/>
        <v>715.2931718516885</v>
      </c>
      <c r="M756" s="306">
        <f t="shared" ca="1" si="335"/>
        <v>-1.489916263225963</v>
      </c>
      <c r="N756" s="304">
        <f t="shared" ca="1" si="336"/>
        <v>-85.365913710750306</v>
      </c>
      <c r="P756" s="310">
        <f t="shared" ca="1" si="337"/>
        <v>23</v>
      </c>
      <c r="Q756" s="304">
        <f t="shared" ca="1" si="338"/>
        <v>0</v>
      </c>
      <c r="R756" s="306">
        <f t="shared" ca="1" si="339"/>
        <v>0</v>
      </c>
      <c r="S756" s="307">
        <f t="shared" ca="1" si="340"/>
        <v>3.0819999999999994</v>
      </c>
      <c r="T756" s="304">
        <f t="shared" ca="1" si="320"/>
        <v>30.234419999999997</v>
      </c>
      <c r="U756" s="311">
        <f t="shared" ca="1" si="321"/>
        <v>0</v>
      </c>
      <c r="V756" s="306">
        <f t="shared" ca="1" si="322"/>
        <v>1.2259825087212439</v>
      </c>
      <c r="W756" s="304">
        <f t="shared" ca="1" si="323"/>
        <v>26.794452189576422</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1.0841054840941329</v>
      </c>
      <c r="AH756" s="304">
        <f t="shared" ca="1" si="347"/>
        <v>-8.6938249236119525</v>
      </c>
    </row>
    <row r="757" spans="1:34" x14ac:dyDescent="0.2">
      <c r="A757" s="347">
        <f t="shared" ca="1" si="325"/>
        <v>1E-4</v>
      </c>
      <c r="B757" s="304">
        <f t="shared" ca="1" si="326"/>
        <v>32.137400000001406</v>
      </c>
      <c r="D757" s="306">
        <f t="shared" ca="1" si="327"/>
        <v>-0.70239293230936473</v>
      </c>
      <c r="E757" s="307">
        <f t="shared" ca="1" si="328"/>
        <v>-1.1445681813686424</v>
      </c>
      <c r="F757" s="304">
        <f t="shared" ca="1" si="329"/>
        <v>1.3429043723064087</v>
      </c>
      <c r="G757" s="306">
        <f t="shared" ca="1" si="330"/>
        <v>8.3612837144365031</v>
      </c>
      <c r="H757" s="307">
        <f t="shared" ca="1" si="331"/>
        <v>-103.15425975732427</v>
      </c>
      <c r="I757" s="304">
        <f t="shared" ca="1" si="332"/>
        <v>103.49257157610313</v>
      </c>
      <c r="J757" s="306">
        <f t="shared" ca="1" si="333"/>
        <v>715.24824024370969</v>
      </c>
      <c r="K757" s="307">
        <f t="shared" ca="1" si="334"/>
        <v>-8.027579662228046</v>
      </c>
      <c r="L757" s="304">
        <f t="shared" ca="1" si="319"/>
        <v>715.29328754501591</v>
      </c>
      <c r="M757" s="306">
        <f t="shared" ca="1" si="335"/>
        <v>-1.4899170290477437</v>
      </c>
      <c r="N757" s="304">
        <f t="shared" ca="1" si="336"/>
        <v>-85.365957589106188</v>
      </c>
      <c r="P757" s="310">
        <f t="shared" ca="1" si="337"/>
        <v>23</v>
      </c>
      <c r="Q757" s="304">
        <f t="shared" ca="1" si="338"/>
        <v>0</v>
      </c>
      <c r="R757" s="306">
        <f t="shared" ca="1" si="339"/>
        <v>0</v>
      </c>
      <c r="S757" s="307">
        <f t="shared" ca="1" si="340"/>
        <v>3.0819999999999994</v>
      </c>
      <c r="T757" s="304">
        <f t="shared" ca="1" si="320"/>
        <v>30.234419999999997</v>
      </c>
      <c r="U757" s="311">
        <f t="shared" ca="1" si="321"/>
        <v>0</v>
      </c>
      <c r="V757" s="306">
        <f t="shared" ca="1" si="322"/>
        <v>1.2259837733745795</v>
      </c>
      <c r="W757" s="304">
        <f t="shared" ca="1" si="323"/>
        <v>26.794535963438562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1.084078909043626</v>
      </c>
      <c r="AH757" s="304">
        <f t="shared" ca="1" si="347"/>
        <v>-8.6938521056380367</v>
      </c>
    </row>
    <row r="758" spans="1:34" x14ac:dyDescent="0.2">
      <c r="A758" s="347">
        <f t="shared" ca="1" si="325"/>
        <v>1E-4</v>
      </c>
      <c r="B758" s="304">
        <f t="shared" ca="1" si="326"/>
        <v>32.13750000000141</v>
      </c>
      <c r="D758" s="306">
        <f t="shared" ca="1" si="327"/>
        <v>-0.70238849216989507</v>
      </c>
      <c r="E758" s="307">
        <f t="shared" ca="1" si="328"/>
        <v>-1.1445405506633275</v>
      </c>
      <c r="F758" s="304">
        <f t="shared" ca="1" si="329"/>
        <v>1.3428785001054309</v>
      </c>
      <c r="G758" s="306">
        <f t="shared" ca="1" si="330"/>
        <v>8.3612134755872862</v>
      </c>
      <c r="H758" s="307">
        <f t="shared" ca="1" si="331"/>
        <v>-103.15437421137933</v>
      </c>
      <c r="I758" s="304">
        <f t="shared" ca="1" si="332"/>
        <v>103.4926799813669</v>
      </c>
      <c r="J758" s="306">
        <f t="shared" ca="1" si="333"/>
        <v>715.24824024370969</v>
      </c>
      <c r="K758" s="307">
        <f t="shared" ca="1" si="334"/>
        <v>-8.0378950939264815</v>
      </c>
      <c r="L758" s="304">
        <f t="shared" ca="1" si="319"/>
        <v>715.29340338721454</v>
      </c>
      <c r="M758" s="306">
        <f t="shared" ca="1" si="335"/>
        <v>-1.4899177948614868</v>
      </c>
      <c r="N758" s="304">
        <f t="shared" ca="1" si="336"/>
        <v>-85.366001467001567</v>
      </c>
      <c r="P758" s="310">
        <f t="shared" ca="1" si="337"/>
        <v>23</v>
      </c>
      <c r="Q758" s="304">
        <f t="shared" ca="1" si="338"/>
        <v>0</v>
      </c>
      <c r="R758" s="306">
        <f t="shared" ca="1" si="339"/>
        <v>0</v>
      </c>
      <c r="S758" s="307">
        <f t="shared" ca="1" si="340"/>
        <v>3.0819999999999994</v>
      </c>
      <c r="T758" s="304">
        <f t="shared" ca="1" si="320"/>
        <v>30.234419999999997</v>
      </c>
      <c r="U758" s="311">
        <f t="shared" ca="1" si="321"/>
        <v>0</v>
      </c>
      <c r="V758" s="306">
        <f t="shared" ca="1" si="322"/>
        <v>1.2259850380306239</v>
      </c>
      <c r="W758" s="304">
        <f t="shared" ca="1" si="323"/>
        <v>26.794619736158449</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1.0840523343516324</v>
      </c>
      <c r="AH758" s="304">
        <f t="shared" ca="1" si="347"/>
        <v>-8.6938792872935</v>
      </c>
    </row>
    <row r="759" spans="1:34" x14ac:dyDescent="0.2">
      <c r="A759" s="347">
        <f t="shared" ca="1" si="325"/>
        <v>1E-4</v>
      </c>
      <c r="B759" s="304">
        <f t="shared" ca="1" si="326"/>
        <v>32.137600000001413</v>
      </c>
      <c r="D759" s="306">
        <f t="shared" ca="1" si="327"/>
        <v>-0.70238405202822385</v>
      </c>
      <c r="E759" s="307">
        <f t="shared" ca="1" si="328"/>
        <v>-1.1445129203347868</v>
      </c>
      <c r="F759" s="304">
        <f t="shared" ca="1" si="329"/>
        <v>1.3428526283091711</v>
      </c>
      <c r="G759" s="306">
        <f t="shared" ca="1" si="330"/>
        <v>8.361143237182084</v>
      </c>
      <c r="H759" s="307">
        <f t="shared" ca="1" si="331"/>
        <v>-103.15448866267137</v>
      </c>
      <c r="I759" s="304">
        <f t="shared" ca="1" si="332"/>
        <v>103.49278838397326</v>
      </c>
      <c r="J759" s="306">
        <f t="shared" ca="1" si="333"/>
        <v>715.24824024370969</v>
      </c>
      <c r="K759" s="307">
        <f t="shared" ca="1" si="334"/>
        <v>-8.0482105370701849</v>
      </c>
      <c r="L759" s="304">
        <f t="shared" ca="1" si="319"/>
        <v>715.29351937828471</v>
      </c>
      <c r="M759" s="306">
        <f t="shared" ca="1" si="335"/>
        <v>-1.4899185606671923</v>
      </c>
      <c r="N759" s="304">
        <f t="shared" ca="1" si="336"/>
        <v>-85.366045344436415</v>
      </c>
      <c r="P759" s="310">
        <f t="shared" ca="1" si="337"/>
        <v>23</v>
      </c>
      <c r="Q759" s="304">
        <f t="shared" ca="1" si="338"/>
        <v>0</v>
      </c>
      <c r="R759" s="306">
        <f t="shared" ca="1" si="339"/>
        <v>0</v>
      </c>
      <c r="S759" s="307">
        <f t="shared" ca="1" si="340"/>
        <v>3.0819999999999994</v>
      </c>
      <c r="T759" s="304">
        <f t="shared" ca="1" si="320"/>
        <v>30.234419999999997</v>
      </c>
      <c r="U759" s="311">
        <f t="shared" ca="1" si="321"/>
        <v>0</v>
      </c>
      <c r="V759" s="306">
        <f t="shared" ca="1" si="322"/>
        <v>1.2259863026893758</v>
      </c>
      <c r="W759" s="304">
        <f t="shared" ca="1" si="323"/>
        <v>26.794703507736084</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1.0840257600181573</v>
      </c>
      <c r="AH759" s="304">
        <f t="shared" ca="1" si="347"/>
        <v>-8.6939064685783425</v>
      </c>
    </row>
    <row r="760" spans="1:34" x14ac:dyDescent="0.2">
      <c r="A760" s="347">
        <f t="shared" ca="1" si="325"/>
        <v>1E-4</v>
      </c>
      <c r="B760" s="304">
        <f t="shared" ca="1" si="326"/>
        <v>32.137700000001416</v>
      </c>
      <c r="D760" s="306">
        <f t="shared" ca="1" si="327"/>
        <v>-0.70237961188435272</v>
      </c>
      <c r="E760" s="307">
        <f t="shared" ca="1" si="328"/>
        <v>-1.1444852903830167</v>
      </c>
      <c r="F760" s="304">
        <f t="shared" ca="1" si="329"/>
        <v>1.3428267569176271</v>
      </c>
      <c r="G760" s="306">
        <f t="shared" ca="1" si="330"/>
        <v>8.3610729992208963</v>
      </c>
      <c r="H760" s="307">
        <f t="shared" ca="1" si="331"/>
        <v>-103.1546031112004</v>
      </c>
      <c r="I760" s="304">
        <f t="shared" ca="1" si="332"/>
        <v>103.49289678392222</v>
      </c>
      <c r="J760" s="306">
        <f t="shared" ca="1" si="333"/>
        <v>715.24824024370969</v>
      </c>
      <c r="K760" s="307">
        <f t="shared" ca="1" si="334"/>
        <v>-8.058525991658879</v>
      </c>
      <c r="L760" s="304">
        <f t="shared" ca="1" si="319"/>
        <v>715.29363551822667</v>
      </c>
      <c r="M760" s="306">
        <f t="shared" ca="1" si="335"/>
        <v>-1.4899193264648605</v>
      </c>
      <c r="N760" s="304">
        <f t="shared" ca="1" si="336"/>
        <v>-85.366089221410761</v>
      </c>
      <c r="P760" s="310">
        <f t="shared" ca="1" si="337"/>
        <v>23</v>
      </c>
      <c r="Q760" s="304">
        <f t="shared" ca="1" si="338"/>
        <v>0</v>
      </c>
      <c r="R760" s="306">
        <f t="shared" ca="1" si="339"/>
        <v>0</v>
      </c>
      <c r="S760" s="307">
        <f t="shared" ca="1" si="340"/>
        <v>3.0819999999999994</v>
      </c>
      <c r="T760" s="304">
        <f t="shared" ca="1" si="320"/>
        <v>30.234419999999997</v>
      </c>
      <c r="U760" s="311">
        <f t="shared" ca="1" si="321"/>
        <v>0</v>
      </c>
      <c r="V760" s="306">
        <f t="shared" ca="1" si="322"/>
        <v>1.2259875673508367</v>
      </c>
      <c r="W760" s="304">
        <f t="shared" ca="1" si="323"/>
        <v>26.794787278171498</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1.0839991860431955</v>
      </c>
      <c r="AH760" s="304">
        <f t="shared" ca="1" si="347"/>
        <v>-8.6939336494925659</v>
      </c>
    </row>
    <row r="761" spans="1:34" x14ac:dyDescent="0.2">
      <c r="A761" s="347">
        <f t="shared" ca="1" si="325"/>
        <v>1E-4</v>
      </c>
      <c r="B761" s="304">
        <f t="shared" ca="1" si="326"/>
        <v>32.13780000000142</v>
      </c>
      <c r="D761" s="306">
        <f t="shared" ca="1" si="327"/>
        <v>-0.7023751717382819</v>
      </c>
      <c r="E761" s="307">
        <f t="shared" ca="1" si="328"/>
        <v>-1.1444576608080101</v>
      </c>
      <c r="F761" s="304">
        <f t="shared" ca="1" si="329"/>
        <v>1.3428008859307934</v>
      </c>
      <c r="G761" s="306">
        <f t="shared" ca="1" si="330"/>
        <v>8.3610027617037233</v>
      </c>
      <c r="H761" s="307">
        <f t="shared" ca="1" si="331"/>
        <v>-103.15471755696649</v>
      </c>
      <c r="I761" s="304">
        <f t="shared" ca="1" si="332"/>
        <v>103.4930051812138</v>
      </c>
      <c r="J761" s="306">
        <f t="shared" ca="1" si="333"/>
        <v>715.24824024370969</v>
      </c>
      <c r="K761" s="307">
        <f t="shared" ca="1" si="334"/>
        <v>-8.0688414576922867</v>
      </c>
      <c r="L761" s="304">
        <f t="shared" ca="1" si="319"/>
        <v>715.29375180704108</v>
      </c>
      <c r="M761" s="306">
        <f t="shared" ca="1" si="335"/>
        <v>-1.4899200922544915</v>
      </c>
      <c r="N761" s="304">
        <f t="shared" ca="1" si="336"/>
        <v>-85.366133097924617</v>
      </c>
      <c r="P761" s="310">
        <f t="shared" ca="1" si="337"/>
        <v>23</v>
      </c>
      <c r="Q761" s="304">
        <f t="shared" ca="1" si="338"/>
        <v>0</v>
      </c>
      <c r="R761" s="306">
        <f t="shared" ca="1" si="339"/>
        <v>0</v>
      </c>
      <c r="S761" s="307">
        <f t="shared" ca="1" si="340"/>
        <v>3.0819999999999994</v>
      </c>
      <c r="T761" s="304">
        <f t="shared" ca="1" si="320"/>
        <v>30.234419999999997</v>
      </c>
      <c r="U761" s="311">
        <f t="shared" ca="1" si="321"/>
        <v>0</v>
      </c>
      <c r="V761" s="306">
        <f t="shared" ca="1" si="322"/>
        <v>1.2259888320150052</v>
      </c>
      <c r="W761" s="304">
        <f t="shared" ca="1" si="323"/>
        <v>26.794871047464664</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1.0839726124267397</v>
      </c>
      <c r="AH761" s="304">
        <f t="shared" ca="1" si="347"/>
        <v>-8.693960830036179</v>
      </c>
    </row>
    <row r="762" spans="1:34" x14ac:dyDescent="0.2">
      <c r="A762" s="347">
        <f t="shared" ca="1" si="325"/>
        <v>1E-4</v>
      </c>
      <c r="B762" s="304">
        <f t="shared" ca="1" si="326"/>
        <v>32.137900000001423</v>
      </c>
      <c r="D762" s="306">
        <f t="shared" ca="1" si="327"/>
        <v>-0.7023707315900104</v>
      </c>
      <c r="E762" s="307">
        <f t="shared" ca="1" si="328"/>
        <v>-1.1444300316097742</v>
      </c>
      <c r="F762" s="304">
        <f t="shared" ca="1" si="329"/>
        <v>1.3427750153486753</v>
      </c>
      <c r="G762" s="306">
        <f t="shared" ca="1" si="330"/>
        <v>8.3609325246305648</v>
      </c>
      <c r="H762" s="307">
        <f t="shared" ca="1" si="331"/>
        <v>-103.15483199996964</v>
      </c>
      <c r="I762" s="304">
        <f t="shared" ca="1" si="332"/>
        <v>103.49311357584806</v>
      </c>
      <c r="J762" s="306">
        <f t="shared" ca="1" si="333"/>
        <v>715.24824024370969</v>
      </c>
      <c r="K762" s="307">
        <f t="shared" ca="1" si="334"/>
        <v>-8.0791569351701327</v>
      </c>
      <c r="L762" s="304">
        <f t="shared" ca="1" si="319"/>
        <v>715.29386824472817</v>
      </c>
      <c r="M762" s="306">
        <f t="shared" ca="1" si="335"/>
        <v>-1.4899208580360852</v>
      </c>
      <c r="N762" s="304">
        <f t="shared" ca="1" si="336"/>
        <v>-85.366176973977971</v>
      </c>
      <c r="P762" s="310">
        <f t="shared" ca="1" si="337"/>
        <v>23</v>
      </c>
      <c r="Q762" s="304">
        <f t="shared" ca="1" si="338"/>
        <v>0</v>
      </c>
      <c r="R762" s="306">
        <f t="shared" ca="1" si="339"/>
        <v>0</v>
      </c>
      <c r="S762" s="307">
        <f t="shared" ca="1" si="340"/>
        <v>3.0819999999999994</v>
      </c>
      <c r="T762" s="304">
        <f t="shared" ca="1" si="320"/>
        <v>30.234419999999997</v>
      </c>
      <c r="U762" s="311">
        <f t="shared" ca="1" si="321"/>
        <v>0</v>
      </c>
      <c r="V762" s="306">
        <f t="shared" ca="1" si="322"/>
        <v>1.2259900966818822</v>
      </c>
      <c r="W762" s="304">
        <f t="shared" ca="1" si="323"/>
        <v>26.794954815615625</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1.0839460391687989</v>
      </c>
      <c r="AH762" s="304">
        <f t="shared" ca="1" si="347"/>
        <v>-8.6939880102091731</v>
      </c>
    </row>
    <row r="763" spans="1:34" x14ac:dyDescent="0.2">
      <c r="A763" s="347">
        <f t="shared" ca="1" si="325"/>
        <v>1E-4</v>
      </c>
      <c r="B763" s="304">
        <f t="shared" ca="1" si="326"/>
        <v>32.138000000001426</v>
      </c>
      <c r="D763" s="306">
        <f t="shared" ca="1" si="327"/>
        <v>-0.70236629143954266</v>
      </c>
      <c r="E763" s="307">
        <f t="shared" ca="1" si="328"/>
        <v>-1.1444024027882982</v>
      </c>
      <c r="F763" s="304">
        <f t="shared" ca="1" si="329"/>
        <v>1.3427491451712665</v>
      </c>
      <c r="G763" s="306">
        <f t="shared" ca="1" si="330"/>
        <v>8.3608622880014209</v>
      </c>
      <c r="H763" s="307">
        <f t="shared" ca="1" si="331"/>
        <v>-103.15494644020993</v>
      </c>
      <c r="I763" s="304">
        <f t="shared" ca="1" si="332"/>
        <v>103.49322196782504</v>
      </c>
      <c r="J763" s="306">
        <f t="shared" ca="1" si="333"/>
        <v>715.24824024370969</v>
      </c>
      <c r="K763" s="307">
        <f t="shared" ca="1" si="334"/>
        <v>-8.0894724240921416</v>
      </c>
      <c r="L763" s="304">
        <f t="shared" ca="1" si="319"/>
        <v>715.29398483128853</v>
      </c>
      <c r="M763" s="306">
        <f t="shared" ca="1" si="335"/>
        <v>-1.4899216238096418</v>
      </c>
      <c r="N763" s="304">
        <f t="shared" ca="1" si="336"/>
        <v>-85.366220849570823</v>
      </c>
      <c r="P763" s="310">
        <f t="shared" ca="1" si="337"/>
        <v>23</v>
      </c>
      <c r="Q763" s="304">
        <f t="shared" ca="1" si="338"/>
        <v>0</v>
      </c>
      <c r="R763" s="306">
        <f t="shared" ca="1" si="339"/>
        <v>0</v>
      </c>
      <c r="S763" s="307">
        <f t="shared" ca="1" si="340"/>
        <v>3.0819999999999994</v>
      </c>
      <c r="T763" s="304">
        <f t="shared" ca="1" si="320"/>
        <v>30.234419999999997</v>
      </c>
      <c r="U763" s="311">
        <f t="shared" ca="1" si="321"/>
        <v>0</v>
      </c>
      <c r="V763" s="306">
        <f t="shared" ca="1" si="322"/>
        <v>1.2259913613514672</v>
      </c>
      <c r="W763" s="304">
        <f t="shared" ca="1" si="323"/>
        <v>26.795038582624386</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1.0839194662693608</v>
      </c>
      <c r="AH763" s="304">
        <f t="shared" ca="1" si="347"/>
        <v>-8.6940151900115605</v>
      </c>
    </row>
    <row r="764" spans="1:34" x14ac:dyDescent="0.2">
      <c r="A764" s="347">
        <f t="shared" ca="1" si="325"/>
        <v>1E-4</v>
      </c>
      <c r="B764" s="304">
        <f t="shared" ca="1" si="326"/>
        <v>32.13810000000143</v>
      </c>
      <c r="D764" s="306">
        <f t="shared" ca="1" si="327"/>
        <v>-0.70236185128687834</v>
      </c>
      <c r="E764" s="307">
        <f t="shared" ca="1" si="328"/>
        <v>-1.1443747743435786</v>
      </c>
      <c r="F764" s="304">
        <f t="shared" ca="1" si="329"/>
        <v>1.3427232753985638</v>
      </c>
      <c r="G764" s="306">
        <f t="shared" ca="1" si="330"/>
        <v>8.3607920518162917</v>
      </c>
      <c r="H764" s="307">
        <f t="shared" ca="1" si="331"/>
        <v>-103.15506087768736</v>
      </c>
      <c r="I764" s="304">
        <f t="shared" ca="1" si="332"/>
        <v>103.49333035714476</v>
      </c>
      <c r="J764" s="306">
        <f t="shared" ca="1" si="333"/>
        <v>715.24824024370969</v>
      </c>
      <c r="K764" s="307">
        <f t="shared" ca="1" si="334"/>
        <v>-8.0997879244580364</v>
      </c>
      <c r="L764" s="304">
        <f t="shared" ca="1" si="319"/>
        <v>715.29410156672247</v>
      </c>
      <c r="M764" s="306">
        <f t="shared" ca="1" si="335"/>
        <v>-1.4899223895751614</v>
      </c>
      <c r="N764" s="304">
        <f t="shared" ca="1" si="336"/>
        <v>-85.3662647247032</v>
      </c>
      <c r="P764" s="310">
        <f t="shared" ca="1" si="337"/>
        <v>23</v>
      </c>
      <c r="Q764" s="304">
        <f t="shared" ca="1" si="338"/>
        <v>0</v>
      </c>
      <c r="R764" s="306">
        <f t="shared" ca="1" si="339"/>
        <v>0</v>
      </c>
      <c r="S764" s="307">
        <f t="shared" ca="1" si="340"/>
        <v>3.0819999999999994</v>
      </c>
      <c r="T764" s="304">
        <f t="shared" ca="1" si="320"/>
        <v>30.234419999999997</v>
      </c>
      <c r="U764" s="311">
        <f t="shared" ca="1" si="321"/>
        <v>0</v>
      </c>
      <c r="V764" s="306">
        <f t="shared" ca="1" si="322"/>
        <v>1.2259926260237601</v>
      </c>
      <c r="W764" s="304">
        <f t="shared" ca="1" si="323"/>
        <v>26.795122348490942</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1.0838928937284233</v>
      </c>
      <c r="AH764" s="304">
        <f t="shared" ca="1" si="347"/>
        <v>-8.6940423694433449</v>
      </c>
    </row>
    <row r="765" spans="1:34" x14ac:dyDescent="0.2">
      <c r="A765" s="347">
        <f t="shared" ca="1" si="325"/>
        <v>1E-4</v>
      </c>
      <c r="B765" s="304">
        <f t="shared" ca="1" si="326"/>
        <v>32.138200000001433</v>
      </c>
      <c r="D765" s="306">
        <f t="shared" ca="1" si="327"/>
        <v>-0.70235741113201722</v>
      </c>
      <c r="E765" s="307">
        <f t="shared" ca="1" si="328"/>
        <v>-1.1443471462756136</v>
      </c>
      <c r="F765" s="304">
        <f t="shared" ca="1" si="329"/>
        <v>1.3426974060305659</v>
      </c>
      <c r="G765" s="306">
        <f t="shared" ca="1" si="330"/>
        <v>8.3607218160751788</v>
      </c>
      <c r="H765" s="307">
        <f t="shared" ca="1" si="331"/>
        <v>-103.15517531240199</v>
      </c>
      <c r="I765" s="304">
        <f t="shared" ca="1" si="332"/>
        <v>103.49343874380726</v>
      </c>
      <c r="J765" s="306">
        <f t="shared" ca="1" si="333"/>
        <v>715.24824024370969</v>
      </c>
      <c r="K765" s="307">
        <f t="shared" ca="1" si="334"/>
        <v>-8.1101034362675417</v>
      </c>
      <c r="L765" s="304">
        <f t="shared" ca="1" si="319"/>
        <v>715.29421845103036</v>
      </c>
      <c r="M765" s="306">
        <f t="shared" ca="1" si="335"/>
        <v>-1.4899231553326444</v>
      </c>
      <c r="N765" s="304">
        <f t="shared" ca="1" si="336"/>
        <v>-85.366308599375103</v>
      </c>
      <c r="P765" s="310">
        <f t="shared" ca="1" si="337"/>
        <v>23</v>
      </c>
      <c r="Q765" s="304">
        <f t="shared" ca="1" si="338"/>
        <v>0</v>
      </c>
      <c r="R765" s="306">
        <f t="shared" ca="1" si="339"/>
        <v>0</v>
      </c>
      <c r="S765" s="307">
        <f t="shared" ca="1" si="340"/>
        <v>3.0819999999999994</v>
      </c>
      <c r="T765" s="304">
        <f t="shared" ca="1" si="320"/>
        <v>30.234419999999997</v>
      </c>
      <c r="U765" s="311">
        <f t="shared" ca="1" si="321"/>
        <v>0</v>
      </c>
      <c r="V765" s="306">
        <f t="shared" ca="1" si="322"/>
        <v>1.2259938906987615</v>
      </c>
      <c r="W765" s="304">
        <f t="shared" ca="1" si="323"/>
        <v>26.795206113215318</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1.0838663215459832</v>
      </c>
      <c r="AH765" s="304">
        <f t="shared" ca="1" si="347"/>
        <v>-8.6940695485045261</v>
      </c>
    </row>
    <row r="766" spans="1:34" x14ac:dyDescent="0.2">
      <c r="A766" s="347">
        <f t="shared" ca="1" si="325"/>
        <v>1E-4</v>
      </c>
      <c r="B766" s="304">
        <f t="shared" ca="1" si="326"/>
        <v>32.138300000001436</v>
      </c>
      <c r="D766" s="306">
        <f t="shared" ca="1" si="327"/>
        <v>-0.70235297097495919</v>
      </c>
      <c r="E766" s="307">
        <f t="shared" ca="1" si="328"/>
        <v>-1.1443195185843997</v>
      </c>
      <c r="F766" s="304">
        <f t="shared" ca="1" si="329"/>
        <v>1.3426715370672695</v>
      </c>
      <c r="G766" s="306">
        <f t="shared" ca="1" si="330"/>
        <v>8.3606515807780806</v>
      </c>
      <c r="H766" s="307">
        <f t="shared" ca="1" si="331"/>
        <v>-103.15528974435385</v>
      </c>
      <c r="I766" s="304">
        <f t="shared" ca="1" si="332"/>
        <v>103.49354712781256</v>
      </c>
      <c r="J766" s="306">
        <f t="shared" ca="1" si="333"/>
        <v>715.24824024370969</v>
      </c>
      <c r="K766" s="307">
        <f t="shared" ca="1" si="334"/>
        <v>-8.1204189595203786</v>
      </c>
      <c r="L766" s="304">
        <f t="shared" ca="1" si="319"/>
        <v>715.29433548421287</v>
      </c>
      <c r="M766" s="306">
        <f t="shared" ca="1" si="335"/>
        <v>-1.4899239210820907</v>
      </c>
      <c r="N766" s="304">
        <f t="shared" ca="1" si="336"/>
        <v>-85.366352473586531</v>
      </c>
      <c r="P766" s="310">
        <f t="shared" ca="1" si="337"/>
        <v>23</v>
      </c>
      <c r="Q766" s="304">
        <f t="shared" ca="1" si="338"/>
        <v>0</v>
      </c>
      <c r="R766" s="306">
        <f t="shared" ca="1" si="339"/>
        <v>0</v>
      </c>
      <c r="S766" s="307">
        <f t="shared" ca="1" si="340"/>
        <v>3.0819999999999994</v>
      </c>
      <c r="T766" s="304">
        <f t="shared" ca="1" si="320"/>
        <v>30.234419999999997</v>
      </c>
      <c r="U766" s="311">
        <f t="shared" ca="1" si="321"/>
        <v>0</v>
      </c>
      <c r="V766" s="306">
        <f t="shared" ca="1" si="322"/>
        <v>1.2259951553764705</v>
      </c>
      <c r="W766" s="304">
        <f t="shared" ca="1" si="323"/>
        <v>26.795289876797508</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1.0838397497220438</v>
      </c>
      <c r="AH766" s="304">
        <f t="shared" ca="1" si="347"/>
        <v>-8.6940967271951077</v>
      </c>
    </row>
    <row r="767" spans="1:34" x14ac:dyDescent="0.2">
      <c r="A767" s="347">
        <f t="shared" ca="1" si="325"/>
        <v>1E-4</v>
      </c>
      <c r="B767" s="304">
        <f t="shared" ca="1" si="326"/>
        <v>32.13840000000144</v>
      </c>
      <c r="D767" s="306">
        <f t="shared" ca="1" si="327"/>
        <v>-0.70234853081570581</v>
      </c>
      <c r="E767" s="307">
        <f t="shared" ca="1" si="328"/>
        <v>-1.1442918912699351</v>
      </c>
      <c r="F767" s="304">
        <f t="shared" ca="1" si="329"/>
        <v>1.3426456685086745</v>
      </c>
      <c r="G767" s="306">
        <f t="shared" ca="1" si="330"/>
        <v>8.3605813459249987</v>
      </c>
      <c r="H767" s="307">
        <f t="shared" ca="1" si="331"/>
        <v>-103.15540417354298</v>
      </c>
      <c r="I767" s="304">
        <f t="shared" ca="1" si="332"/>
        <v>103.49365550916073</v>
      </c>
      <c r="J767" s="306">
        <f t="shared" ca="1" si="333"/>
        <v>715.24824024370969</v>
      </c>
      <c r="K767" s="307">
        <f t="shared" ca="1" si="334"/>
        <v>-8.1307344942162736</v>
      </c>
      <c r="L767" s="304">
        <f t="shared" ca="1" si="319"/>
        <v>715.2944526662701</v>
      </c>
      <c r="M767" s="306">
        <f t="shared" ca="1" si="335"/>
        <v>-1.4899246868235001</v>
      </c>
      <c r="N767" s="304">
        <f t="shared" ca="1" si="336"/>
        <v>-85.366396347337499</v>
      </c>
      <c r="P767" s="310">
        <f t="shared" ca="1" si="337"/>
        <v>23</v>
      </c>
      <c r="Q767" s="304">
        <f t="shared" ca="1" si="338"/>
        <v>0</v>
      </c>
      <c r="R767" s="306">
        <f t="shared" ca="1" si="339"/>
        <v>0</v>
      </c>
      <c r="S767" s="307">
        <f t="shared" ca="1" si="340"/>
        <v>3.0819999999999994</v>
      </c>
      <c r="T767" s="304">
        <f t="shared" ca="1" si="320"/>
        <v>30.234419999999997</v>
      </c>
      <c r="U767" s="311">
        <f t="shared" ca="1" si="321"/>
        <v>0</v>
      </c>
      <c r="V767" s="306">
        <f t="shared" ca="1" si="322"/>
        <v>1.225996420056888</v>
      </c>
      <c r="W767" s="304">
        <f t="shared" ca="1" si="323"/>
        <v>26.795373639237539</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1.0838131782565963</v>
      </c>
      <c r="AH767" s="304">
        <f t="shared" ca="1" si="347"/>
        <v>-8.6941239055150916</v>
      </c>
    </row>
    <row r="768" spans="1:34" x14ac:dyDescent="0.2">
      <c r="A768" s="347">
        <f t="shared" ca="1" si="325"/>
        <v>1E-4</v>
      </c>
      <c r="B768" s="304">
        <f t="shared" ca="1" si="326"/>
        <v>32.138500000001443</v>
      </c>
      <c r="D768" s="306">
        <f t="shared" ca="1" si="327"/>
        <v>-0.70234409065426129</v>
      </c>
      <c r="E768" s="307">
        <f t="shared" ca="1" si="328"/>
        <v>-1.1442642643322145</v>
      </c>
      <c r="F768" s="304">
        <f t="shared" ca="1" si="329"/>
        <v>1.3426198003547785</v>
      </c>
      <c r="G768" s="306">
        <f t="shared" ca="1" si="330"/>
        <v>8.3605111115159332</v>
      </c>
      <c r="H768" s="307">
        <f t="shared" ca="1" si="331"/>
        <v>-103.15551859996941</v>
      </c>
      <c r="I768" s="304">
        <f t="shared" ca="1" si="332"/>
        <v>103.4937638878518</v>
      </c>
      <c r="J768" s="306">
        <f t="shared" ca="1" si="333"/>
        <v>715.24824024370969</v>
      </c>
      <c r="K768" s="307">
        <f t="shared" ca="1" si="334"/>
        <v>-8.1410500403549495</v>
      </c>
      <c r="L768" s="304">
        <f t="shared" ca="1" si="319"/>
        <v>715.29456999720264</v>
      </c>
      <c r="M768" s="306">
        <f t="shared" ca="1" si="335"/>
        <v>-1.4899254525568733</v>
      </c>
      <c r="N768" s="304">
        <f t="shared" ca="1" si="336"/>
        <v>-85.366440220628007</v>
      </c>
      <c r="P768" s="310">
        <f t="shared" ca="1" si="337"/>
        <v>23</v>
      </c>
      <c r="Q768" s="304">
        <f t="shared" ca="1" si="338"/>
        <v>0</v>
      </c>
      <c r="R768" s="306">
        <f t="shared" ca="1" si="339"/>
        <v>0</v>
      </c>
      <c r="S768" s="307">
        <f t="shared" ca="1" si="340"/>
        <v>3.0819999999999994</v>
      </c>
      <c r="T768" s="304">
        <f t="shared" ca="1" si="320"/>
        <v>30.234419999999997</v>
      </c>
      <c r="U768" s="311">
        <f t="shared" ca="1" si="321"/>
        <v>0</v>
      </c>
      <c r="V768" s="306">
        <f t="shared" ca="1" si="322"/>
        <v>1.2259976847400131</v>
      </c>
      <c r="W768" s="304">
        <f t="shared" ca="1" si="323"/>
        <v>26.795457400535415</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1.0837866071496371</v>
      </c>
      <c r="AH768" s="304">
        <f t="shared" ca="1" si="347"/>
        <v>-8.6941510834644848</v>
      </c>
    </row>
    <row r="769" spans="1:34" x14ac:dyDescent="0.2">
      <c r="A769" s="347">
        <f t="shared" ca="1" si="325"/>
        <v>1E-4</v>
      </c>
      <c r="B769" s="304">
        <f t="shared" ca="1" si="326"/>
        <v>32.138600000001446</v>
      </c>
      <c r="D769" s="306">
        <f t="shared" ca="1" si="327"/>
        <v>-0.7023396504906213</v>
      </c>
      <c r="E769" s="307">
        <f t="shared" ca="1" si="328"/>
        <v>-1.1442366377712325</v>
      </c>
      <c r="F769" s="304">
        <f t="shared" ca="1" si="329"/>
        <v>1.3425939326055749</v>
      </c>
      <c r="G769" s="306">
        <f t="shared" ca="1" si="330"/>
        <v>8.3604408775508841</v>
      </c>
      <c r="H769" s="307">
        <f t="shared" ca="1" si="331"/>
        <v>-103.15563302363319</v>
      </c>
      <c r="I769" s="304">
        <f t="shared" ca="1" si="332"/>
        <v>103.49387226388578</v>
      </c>
      <c r="J769" s="306">
        <f t="shared" ca="1" si="333"/>
        <v>715.24824024370969</v>
      </c>
      <c r="K769" s="307">
        <f t="shared" ca="1" si="334"/>
        <v>-8.1513655979361292</v>
      </c>
      <c r="L769" s="304">
        <f t="shared" ca="1" si="319"/>
        <v>715.29468747701094</v>
      </c>
      <c r="M769" s="306">
        <f t="shared" ca="1" si="335"/>
        <v>-1.4899262182822099</v>
      </c>
      <c r="N769" s="304">
        <f t="shared" ca="1" si="336"/>
        <v>-85.36648409345807</v>
      </c>
      <c r="P769" s="310">
        <f t="shared" ca="1" si="337"/>
        <v>23</v>
      </c>
      <c r="Q769" s="304">
        <f t="shared" ca="1" si="338"/>
        <v>0</v>
      </c>
      <c r="R769" s="306">
        <f t="shared" ca="1" si="339"/>
        <v>0</v>
      </c>
      <c r="S769" s="307">
        <f t="shared" ca="1" si="340"/>
        <v>3.0819999999999994</v>
      </c>
      <c r="T769" s="304">
        <f t="shared" ca="1" si="320"/>
        <v>30.234419999999997</v>
      </c>
      <c r="U769" s="311">
        <f t="shared" ca="1" si="321"/>
        <v>0</v>
      </c>
      <c r="V769" s="306">
        <f t="shared" ca="1" si="322"/>
        <v>1.2259989494258465</v>
      </c>
      <c r="W769" s="304">
        <f t="shared" ca="1" si="323"/>
        <v>26.795541160691144</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1.0837600364011646</v>
      </c>
      <c r="AH769" s="304">
        <f t="shared" ca="1" si="347"/>
        <v>-8.6941782610432909</v>
      </c>
    </row>
    <row r="770" spans="1:34" x14ac:dyDescent="0.2">
      <c r="A770" s="347">
        <f t="shared" ca="1" si="325"/>
        <v>1E-4</v>
      </c>
      <c r="B770" s="304">
        <f t="shared" ca="1" si="326"/>
        <v>32.13870000000145</v>
      </c>
      <c r="D770" s="306">
        <f t="shared" ca="1" si="327"/>
        <v>-0.70233521032478941</v>
      </c>
      <c r="E770" s="307">
        <f t="shared" ca="1" si="328"/>
        <v>-1.144209011586991</v>
      </c>
      <c r="F770" s="304">
        <f t="shared" ca="1" si="329"/>
        <v>1.342568065261067</v>
      </c>
      <c r="G770" s="306">
        <f t="shared" ca="1" si="330"/>
        <v>8.3603706440298513</v>
      </c>
      <c r="H770" s="307">
        <f t="shared" ca="1" si="331"/>
        <v>-103.15574744453434</v>
      </c>
      <c r="I770" s="304">
        <f t="shared" ca="1" si="332"/>
        <v>103.49398063726271</v>
      </c>
      <c r="J770" s="306">
        <f t="shared" ca="1" si="333"/>
        <v>715.24824024370969</v>
      </c>
      <c r="K770" s="307">
        <f t="shared" ca="1" si="334"/>
        <v>-8.1616811669595375</v>
      </c>
      <c r="L770" s="304">
        <f t="shared" ca="1" si="319"/>
        <v>715.29480510569522</v>
      </c>
      <c r="M770" s="306">
        <f t="shared" ca="1" si="335"/>
        <v>-1.4899269839995104</v>
      </c>
      <c r="N770" s="304">
        <f t="shared" ca="1" si="336"/>
        <v>-85.366527965827686</v>
      </c>
      <c r="P770" s="310">
        <f t="shared" ca="1" si="337"/>
        <v>23</v>
      </c>
      <c r="Q770" s="304">
        <f t="shared" ca="1" si="338"/>
        <v>0</v>
      </c>
      <c r="R770" s="306">
        <f t="shared" ca="1" si="339"/>
        <v>0</v>
      </c>
      <c r="S770" s="307">
        <f t="shared" ca="1" si="340"/>
        <v>3.0819999999999994</v>
      </c>
      <c r="T770" s="304">
        <f t="shared" ca="1" si="320"/>
        <v>30.234419999999997</v>
      </c>
      <c r="U770" s="311">
        <f t="shared" ca="1" si="321"/>
        <v>0</v>
      </c>
      <c r="V770" s="306">
        <f t="shared" ca="1" si="322"/>
        <v>1.2260002141143875</v>
      </c>
      <c r="W770" s="304">
        <f t="shared" ca="1" si="323"/>
        <v>26.795624919704728</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1.0837334660111768</v>
      </c>
      <c r="AH770" s="304">
        <f t="shared" ca="1" si="347"/>
        <v>-8.6942054382515082</v>
      </c>
    </row>
    <row r="771" spans="1:34" x14ac:dyDescent="0.2">
      <c r="A771" s="347">
        <f t="shared" ca="1" si="325"/>
        <v>1E-4</v>
      </c>
      <c r="B771" s="304">
        <f t="shared" ca="1" si="326"/>
        <v>32.138800000001453</v>
      </c>
      <c r="D771" s="306">
        <f t="shared" ca="1" si="327"/>
        <v>-0.70233077015676559</v>
      </c>
      <c r="E771" s="307">
        <f t="shared" ca="1" si="328"/>
        <v>-1.1441813857794845</v>
      </c>
      <c r="F771" s="304">
        <f t="shared" ca="1" si="329"/>
        <v>1.3425421983212509</v>
      </c>
      <c r="G771" s="306">
        <f t="shared" ca="1" si="330"/>
        <v>8.3603004109528349</v>
      </c>
      <c r="H771" s="307">
        <f t="shared" ca="1" si="331"/>
        <v>-103.15586186267292</v>
      </c>
      <c r="I771" s="304">
        <f t="shared" ca="1" si="332"/>
        <v>103.49408900798265</v>
      </c>
      <c r="J771" s="306">
        <f t="shared" ca="1" si="333"/>
        <v>715.24824024370969</v>
      </c>
      <c r="K771" s="307">
        <f t="shared" ca="1" si="334"/>
        <v>-8.1719967474248971</v>
      </c>
      <c r="L771" s="304">
        <f t="shared" ca="1" si="319"/>
        <v>715.29492288325616</v>
      </c>
      <c r="M771" s="306">
        <f t="shared" ca="1" si="335"/>
        <v>-1.4899277497087746</v>
      </c>
      <c r="N771" s="304">
        <f t="shared" ca="1" si="336"/>
        <v>-85.366571837736856</v>
      </c>
      <c r="P771" s="310">
        <f t="shared" ca="1" si="337"/>
        <v>23</v>
      </c>
      <c r="Q771" s="304">
        <f t="shared" ca="1" si="338"/>
        <v>0</v>
      </c>
      <c r="R771" s="306">
        <f t="shared" ca="1" si="339"/>
        <v>0</v>
      </c>
      <c r="S771" s="307">
        <f t="shared" ca="1" si="340"/>
        <v>3.0819999999999994</v>
      </c>
      <c r="T771" s="304">
        <f t="shared" ca="1" si="320"/>
        <v>30.234419999999997</v>
      </c>
      <c r="U771" s="311">
        <f t="shared" ca="1" si="321"/>
        <v>0</v>
      </c>
      <c r="V771" s="306">
        <f t="shared" ca="1" si="322"/>
        <v>1.2260014788056366</v>
      </c>
      <c r="W771" s="304">
        <f t="shared" ca="1" si="323"/>
        <v>26.795708677576197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1.0837068959796721</v>
      </c>
      <c r="AH771" s="304">
        <f t="shared" ca="1" si="347"/>
        <v>-8.6942326150891418</v>
      </c>
    </row>
    <row r="772" spans="1:34" x14ac:dyDescent="0.2">
      <c r="A772" s="347">
        <f t="shared" ca="1" si="325"/>
        <v>1E-4</v>
      </c>
      <c r="B772" s="304">
        <f t="shared" ca="1" si="326"/>
        <v>32.138900000001456</v>
      </c>
      <c r="D772" s="306">
        <f t="shared" ca="1" si="327"/>
        <v>-0.70232632998655176</v>
      </c>
      <c r="E772" s="307">
        <f t="shared" ca="1" si="328"/>
        <v>-1.1441537603487095</v>
      </c>
      <c r="F772" s="304">
        <f t="shared" ca="1" si="329"/>
        <v>1.3425163317861244</v>
      </c>
      <c r="G772" s="306">
        <f t="shared" ca="1" si="330"/>
        <v>8.3602301783198367</v>
      </c>
      <c r="H772" s="307">
        <f t="shared" ca="1" si="331"/>
        <v>-103.15597627804895</v>
      </c>
      <c r="I772" s="304">
        <f t="shared" ca="1" si="332"/>
        <v>103.49419737604562</v>
      </c>
      <c r="J772" s="306">
        <f t="shared" ca="1" si="333"/>
        <v>715.24824024370969</v>
      </c>
      <c r="K772" s="307">
        <f t="shared" ca="1" si="334"/>
        <v>-8.1823123393319328</v>
      </c>
      <c r="L772" s="304">
        <f t="shared" ref="L772:L835" ca="1" si="348">SQRT(pos_x^2+pos_z^2)</f>
        <v>715.295040809694</v>
      </c>
      <c r="M772" s="306">
        <f t="shared" ca="1" si="335"/>
        <v>-1.4899285154100028</v>
      </c>
      <c r="N772" s="304">
        <f t="shared" ca="1" si="336"/>
        <v>-85.366615709185595</v>
      </c>
      <c r="P772" s="310">
        <f t="shared" ca="1" si="337"/>
        <v>23</v>
      </c>
      <c r="Q772" s="304">
        <f t="shared" ca="1" si="338"/>
        <v>0</v>
      </c>
      <c r="R772" s="306">
        <f t="shared" ca="1" si="339"/>
        <v>0</v>
      </c>
      <c r="S772" s="307">
        <f t="shared" ca="1" si="340"/>
        <v>3.0819999999999994</v>
      </c>
      <c r="T772" s="304">
        <f t="shared" ref="T772:T835" ca="1" si="349">m*g</f>
        <v>30.234419999999997</v>
      </c>
      <c r="U772" s="311">
        <f t="shared" ref="U772:U835" ca="1" si="350">IF(pos_xz&lt;L_rampe,Poids*COS(Beta),0)</f>
        <v>0</v>
      </c>
      <c r="V772" s="306">
        <f t="shared" ref="V772:V835" ca="1" si="351">Rho_moyen*(20000-Alt_rampe-pos_z)/(20000+Alt_rampe+pos_z)</f>
        <v>1.2260027434995939</v>
      </c>
      <c r="W772" s="304">
        <f t="shared" ref="W772:W835" ca="1" si="352">1/2*Rho*Sref*Cx*vit_xz^2</f>
        <v>26.795792434305547</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1.083680326306645</v>
      </c>
      <c r="AH772" s="304">
        <f t="shared" ca="1" si="347"/>
        <v>-8.6942597915561972</v>
      </c>
    </row>
    <row r="773" spans="1:34" x14ac:dyDescent="0.2">
      <c r="A773" s="347">
        <f t="shared" ref="A773:A836" ca="1" si="354">IF(B772+0.01&lt;=T_ini+ROUNDUP(Temps_fin_propu,0), 0.01, IF(K772&gt;0, 0.1, 0.0001))</f>
        <v>1E-4</v>
      </c>
      <c r="B773" s="304">
        <f t="shared" ref="B773:B836" ca="1" si="355">B772+pas</f>
        <v>32.13900000000146</v>
      </c>
      <c r="D773" s="306">
        <f t="shared" ref="D773:D836" ca="1" si="356">IF(AND(L772&lt;L_rampe,Poussee&lt;Poids*SIN(M772)),0,(-W772+Poussee)/m*COS(M772)-U772/m*SIN(M772))</f>
        <v>-0.70232188981414789</v>
      </c>
      <c r="E773" s="307">
        <f t="shared" ref="E773:E836" ca="1" si="357">IF(AND(L772&lt;L_rampe,Poussee&lt;Poids*SIN(M772)),0,(-W772+Poussee)/m*SIN(M772)+U772/m*COS(M772)-Poids/m)</f>
        <v>-1.1441261352946608</v>
      </c>
      <c r="F773" s="304">
        <f t="shared" ref="F773:F836" ca="1" si="358">SQRT(acc_x^2+acc_z^2)</f>
        <v>1.3424904656556831</v>
      </c>
      <c r="G773" s="306">
        <f t="shared" ref="G773:G836" ca="1" si="359">G772+acc_x*pas</f>
        <v>8.3601599461308549</v>
      </c>
      <c r="H773" s="307">
        <f t="shared" ref="H773:H836" ca="1" si="360">H772+acc_z*pas</f>
        <v>-103.15609069066248</v>
      </c>
      <c r="I773" s="304">
        <f t="shared" ref="I773:I836" ca="1" si="361">SQRT(vit_x^2+vit_z^2)</f>
        <v>103.49430574145165</v>
      </c>
      <c r="J773" s="306">
        <f t="shared" ref="J773:J836" ca="1" si="362">J772+0.5*(vit_x+G772)*pas*(K772&gt;=0)</f>
        <v>715.24824024370969</v>
      </c>
      <c r="K773" s="307">
        <f t="shared" ref="K773:K836" ca="1" si="363">K772+0.5*(vit_z+H772)*pas</f>
        <v>-8.1926279426803692</v>
      </c>
      <c r="L773" s="304">
        <f t="shared" ca="1" si="348"/>
        <v>715.2951588850093</v>
      </c>
      <c r="M773" s="306">
        <f t="shared" ref="M773:M836" ca="1" si="364">IF(AND(L772&gt;L_rampe,G773&gt;0),ATAN2(G773,H773),$M$4)</f>
        <v>-1.489929281103195</v>
      </c>
      <c r="N773" s="304">
        <f t="shared" ref="N773:N836" ca="1" si="365">DEGREES(Beta)</f>
        <v>-85.366659580173916</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3.0819999999999994</v>
      </c>
      <c r="T773" s="304">
        <f t="shared" ca="1" si="349"/>
        <v>30.234419999999997</v>
      </c>
      <c r="U773" s="311">
        <f t="shared" ca="1" si="350"/>
        <v>0</v>
      </c>
      <c r="V773" s="306">
        <f t="shared" ca="1" si="351"/>
        <v>1.2260040081962587</v>
      </c>
      <c r="W773" s="304">
        <f t="shared" ca="1" si="352"/>
        <v>26.795876189892788</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1.0836537569920903</v>
      </c>
      <c r="AH773" s="304">
        <f t="shared" ref="AH773:AH836" ca="1" si="376">IF(AND(L772&lt;L_rampe,Poussee&lt;Poids*SIN(M772)), g*SIN(M772), (-W772+Poussee)/m)</f>
        <v>-8.6942869676526779</v>
      </c>
    </row>
    <row r="774" spans="1:34" x14ac:dyDescent="0.2">
      <c r="A774" s="347">
        <f t="shared" ca="1" si="354"/>
        <v>1E-4</v>
      </c>
      <c r="B774" s="304">
        <f t="shared" ca="1" si="355"/>
        <v>32.139100000001463</v>
      </c>
      <c r="D774" s="306">
        <f t="shared" ca="1" si="356"/>
        <v>-0.70231744963955511</v>
      </c>
      <c r="E774" s="307">
        <f t="shared" ca="1" si="357"/>
        <v>-1.1440985106173382</v>
      </c>
      <c r="F774" s="304">
        <f t="shared" ca="1" si="358"/>
        <v>1.3424645999299276</v>
      </c>
      <c r="G774" s="306">
        <f t="shared" ca="1" si="359"/>
        <v>8.3600897143858912</v>
      </c>
      <c r="H774" s="307">
        <f t="shared" ca="1" si="360"/>
        <v>-103.15620510051355</v>
      </c>
      <c r="I774" s="304">
        <f t="shared" ca="1" si="361"/>
        <v>103.4944141042008</v>
      </c>
      <c r="J774" s="306">
        <f t="shared" ca="1" si="362"/>
        <v>715.24824024370969</v>
      </c>
      <c r="K774" s="307">
        <f t="shared" ca="1" si="363"/>
        <v>-8.2029435574699274</v>
      </c>
      <c r="L774" s="304">
        <f t="shared" ca="1" si="348"/>
        <v>715.29527710920229</v>
      </c>
      <c r="M774" s="306">
        <f t="shared" ca="1" si="364"/>
        <v>-1.4899300467883516</v>
      </c>
      <c r="N774" s="304">
        <f t="shared" ca="1" si="365"/>
        <v>-85.36670345070182</v>
      </c>
      <c r="P774" s="310">
        <f t="shared" ca="1" si="366"/>
        <v>23</v>
      </c>
      <c r="Q774" s="304">
        <f t="shared" ca="1" si="367"/>
        <v>0</v>
      </c>
      <c r="R774" s="306">
        <f t="shared" ca="1" si="368"/>
        <v>0</v>
      </c>
      <c r="S774" s="307">
        <f t="shared" ca="1" si="369"/>
        <v>3.0819999999999994</v>
      </c>
      <c r="T774" s="304">
        <f t="shared" ca="1" si="349"/>
        <v>30.234419999999997</v>
      </c>
      <c r="U774" s="311">
        <f t="shared" ca="1" si="350"/>
        <v>0</v>
      </c>
      <c r="V774" s="306">
        <f t="shared" ca="1" si="351"/>
        <v>1.2260052728956312</v>
      </c>
      <c r="W774" s="304">
        <f t="shared" ca="1" si="352"/>
        <v>26.795959944337923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1.0836271880360133</v>
      </c>
      <c r="AH774" s="304">
        <f t="shared" ca="1" si="376"/>
        <v>-8.6943141433785822</v>
      </c>
    </row>
    <row r="775" spans="1:34" x14ac:dyDescent="0.2">
      <c r="A775" s="347">
        <f t="shared" ca="1" si="354"/>
        <v>1E-4</v>
      </c>
      <c r="B775" s="304">
        <f t="shared" ca="1" si="355"/>
        <v>32.139200000001466</v>
      </c>
      <c r="D775" s="306">
        <f t="shared" ca="1" si="356"/>
        <v>-0.70231300946277186</v>
      </c>
      <c r="E775" s="307">
        <f t="shared" ca="1" si="357"/>
        <v>-1.1440708863167401</v>
      </c>
      <c r="F775" s="304">
        <f t="shared" ca="1" si="358"/>
        <v>1.3424387346088562</v>
      </c>
      <c r="G775" s="306">
        <f t="shared" ca="1" si="359"/>
        <v>8.3600194830849457</v>
      </c>
      <c r="H775" s="307">
        <f t="shared" ca="1" si="360"/>
        <v>-103.15631950760218</v>
      </c>
      <c r="I775" s="304">
        <f t="shared" ca="1" si="361"/>
        <v>103.49452246429308</v>
      </c>
      <c r="J775" s="306">
        <f t="shared" ca="1" si="362"/>
        <v>715.24824024370969</v>
      </c>
      <c r="K775" s="307">
        <f t="shared" ca="1" si="363"/>
        <v>-8.2132591837003339</v>
      </c>
      <c r="L775" s="304">
        <f t="shared" ca="1" si="348"/>
        <v>715.29539548227353</v>
      </c>
      <c r="M775" s="306">
        <f t="shared" ca="1" si="364"/>
        <v>-1.4899308124654722</v>
      </c>
      <c r="N775" s="304">
        <f t="shared" ca="1" si="365"/>
        <v>-85.366747320769306</v>
      </c>
      <c r="P775" s="310">
        <f t="shared" ca="1" si="366"/>
        <v>23</v>
      </c>
      <c r="Q775" s="304">
        <f t="shared" ca="1" si="367"/>
        <v>0</v>
      </c>
      <c r="R775" s="306">
        <f t="shared" ca="1" si="368"/>
        <v>0</v>
      </c>
      <c r="S775" s="307">
        <f t="shared" ca="1" si="369"/>
        <v>3.0819999999999994</v>
      </c>
      <c r="T775" s="304">
        <f t="shared" ca="1" si="349"/>
        <v>30.234419999999997</v>
      </c>
      <c r="U775" s="311">
        <f t="shared" ca="1" si="350"/>
        <v>0</v>
      </c>
      <c r="V775" s="306">
        <f t="shared" ca="1" si="351"/>
        <v>1.2260065375977116</v>
      </c>
      <c r="W775" s="304">
        <f t="shared" ca="1" si="352"/>
        <v>26.796043697640982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1.0836006194384051</v>
      </c>
      <c r="AH775" s="304">
        <f t="shared" ca="1" si="376"/>
        <v>-8.6943413187339154</v>
      </c>
    </row>
    <row r="776" spans="1:34" x14ac:dyDescent="0.2">
      <c r="A776" s="347">
        <f t="shared" ca="1" si="354"/>
        <v>1E-4</v>
      </c>
      <c r="B776" s="304">
        <f t="shared" ca="1" si="355"/>
        <v>32.139300000001469</v>
      </c>
      <c r="D776" s="306">
        <f t="shared" ca="1" si="356"/>
        <v>-0.70230856928380381</v>
      </c>
      <c r="E776" s="307">
        <f t="shared" ca="1" si="357"/>
        <v>-1.1440432623928576</v>
      </c>
      <c r="F776" s="304">
        <f t="shared" ca="1" si="358"/>
        <v>1.342412869692464</v>
      </c>
      <c r="G776" s="306">
        <f t="shared" ca="1" si="359"/>
        <v>8.3599492522280165</v>
      </c>
      <c r="H776" s="307">
        <f t="shared" ca="1" si="360"/>
        <v>-103.15643391192842</v>
      </c>
      <c r="I776" s="304">
        <f t="shared" ca="1" si="361"/>
        <v>103.49463082172853</v>
      </c>
      <c r="J776" s="306">
        <f t="shared" ca="1" si="362"/>
        <v>715.24824024370969</v>
      </c>
      <c r="K776" s="307">
        <f t="shared" ca="1" si="363"/>
        <v>-8.2235748213713098</v>
      </c>
      <c r="L776" s="304">
        <f t="shared" ca="1" si="348"/>
        <v>715.29551400422338</v>
      </c>
      <c r="M776" s="306">
        <f t="shared" ca="1" si="364"/>
        <v>-1.4899315781345575</v>
      </c>
      <c r="N776" s="304">
        <f t="shared" ca="1" si="365"/>
        <v>-85.366791190376389</v>
      </c>
      <c r="P776" s="310">
        <f t="shared" ca="1" si="366"/>
        <v>23</v>
      </c>
      <c r="Q776" s="304">
        <f t="shared" ca="1" si="367"/>
        <v>0</v>
      </c>
      <c r="R776" s="306">
        <f t="shared" ca="1" si="368"/>
        <v>0</v>
      </c>
      <c r="S776" s="307">
        <f t="shared" ca="1" si="369"/>
        <v>3.0819999999999994</v>
      </c>
      <c r="T776" s="304">
        <f t="shared" ca="1" si="349"/>
        <v>30.234419999999997</v>
      </c>
      <c r="U776" s="311">
        <f t="shared" ca="1" si="350"/>
        <v>0</v>
      </c>
      <c r="V776" s="306">
        <f t="shared" ca="1" si="351"/>
        <v>1.2260078023025001</v>
      </c>
      <c r="W776" s="304">
        <f t="shared" ca="1" si="352"/>
        <v>26.796127449801961</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1.0835740511992622</v>
      </c>
      <c r="AH776" s="304">
        <f t="shared" ca="1" si="376"/>
        <v>-8.6943684937186845</v>
      </c>
    </row>
    <row r="777" spans="1:34" x14ac:dyDescent="0.2">
      <c r="A777" s="347">
        <f t="shared" ca="1" si="354"/>
        <v>1E-4</v>
      </c>
      <c r="B777" s="304">
        <f t="shared" ca="1" si="355"/>
        <v>32.139400000001473</v>
      </c>
      <c r="D777" s="306">
        <f t="shared" ca="1" si="356"/>
        <v>-0.70230412910264672</v>
      </c>
      <c r="E777" s="307">
        <f t="shared" ca="1" si="357"/>
        <v>-1.1440156388456906</v>
      </c>
      <c r="F777" s="304">
        <f t="shared" ca="1" si="358"/>
        <v>1.3423870051807492</v>
      </c>
      <c r="G777" s="306">
        <f t="shared" ca="1" si="359"/>
        <v>8.3598790218151056</v>
      </c>
      <c r="H777" s="307">
        <f t="shared" ca="1" si="360"/>
        <v>-103.15654831349231</v>
      </c>
      <c r="I777" s="304">
        <f t="shared" ca="1" si="361"/>
        <v>103.49473917650721</v>
      </c>
      <c r="J777" s="306">
        <f t="shared" ca="1" si="362"/>
        <v>715.24824024370969</v>
      </c>
      <c r="K777" s="307">
        <f t="shared" ca="1" si="363"/>
        <v>-8.2338904704825815</v>
      </c>
      <c r="L777" s="304">
        <f t="shared" ca="1" si="348"/>
        <v>715.29563267505239</v>
      </c>
      <c r="M777" s="306">
        <f t="shared" ca="1" si="364"/>
        <v>-1.4899323437956071</v>
      </c>
      <c r="N777" s="304">
        <f t="shared" ca="1" si="365"/>
        <v>-85.366835059523069</v>
      </c>
      <c r="P777" s="310">
        <f t="shared" ca="1" si="366"/>
        <v>23</v>
      </c>
      <c r="Q777" s="304">
        <f t="shared" ca="1" si="367"/>
        <v>0</v>
      </c>
      <c r="R777" s="306">
        <f t="shared" ca="1" si="368"/>
        <v>0</v>
      </c>
      <c r="S777" s="307">
        <f t="shared" ca="1" si="369"/>
        <v>3.0819999999999994</v>
      </c>
      <c r="T777" s="304">
        <f t="shared" ca="1" si="349"/>
        <v>30.234419999999997</v>
      </c>
      <c r="U777" s="311">
        <f t="shared" ca="1" si="350"/>
        <v>0</v>
      </c>
      <c r="V777" s="306">
        <f t="shared" ca="1" si="351"/>
        <v>1.2260090670099959</v>
      </c>
      <c r="W777" s="304">
        <f t="shared" ca="1" si="352"/>
        <v>26.796211200820878</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1.083547483318581</v>
      </c>
      <c r="AH777" s="304">
        <f t="shared" ca="1" si="376"/>
        <v>-8.6943956683328896</v>
      </c>
    </row>
    <row r="778" spans="1:34" x14ac:dyDescent="0.2">
      <c r="A778" s="347">
        <f t="shared" ca="1" si="354"/>
        <v>1E-4</v>
      </c>
      <c r="B778" s="304">
        <f t="shared" ca="1" si="355"/>
        <v>32.139500000001476</v>
      </c>
      <c r="D778" s="306">
        <f t="shared" ca="1" si="356"/>
        <v>-0.70229968891930461</v>
      </c>
      <c r="E778" s="307">
        <f t="shared" ca="1" si="357"/>
        <v>-1.143988015675232</v>
      </c>
      <c r="F778" s="304">
        <f t="shared" ca="1" si="358"/>
        <v>1.3423611410737077</v>
      </c>
      <c r="G778" s="306">
        <f t="shared" ca="1" si="359"/>
        <v>8.3598087918462145</v>
      </c>
      <c r="H778" s="307">
        <f t="shared" ca="1" si="360"/>
        <v>-103.15666271229388</v>
      </c>
      <c r="I778" s="304">
        <f t="shared" ca="1" si="361"/>
        <v>103.49484752862914</v>
      </c>
      <c r="J778" s="306">
        <f t="shared" ca="1" si="362"/>
        <v>715.24824024370969</v>
      </c>
      <c r="K778" s="307">
        <f t="shared" ca="1" si="363"/>
        <v>-8.2442061310338701</v>
      </c>
      <c r="L778" s="304">
        <f t="shared" ca="1" si="348"/>
        <v>715.29575149476068</v>
      </c>
      <c r="M778" s="306">
        <f t="shared" ca="1" si="364"/>
        <v>-1.4899331094486212</v>
      </c>
      <c r="N778" s="304">
        <f t="shared" ca="1" si="365"/>
        <v>-85.36687892820936</v>
      </c>
      <c r="P778" s="310">
        <f t="shared" ca="1" si="366"/>
        <v>23</v>
      </c>
      <c r="Q778" s="304">
        <f t="shared" ca="1" si="367"/>
        <v>0</v>
      </c>
      <c r="R778" s="306">
        <f t="shared" ca="1" si="368"/>
        <v>0</v>
      </c>
      <c r="S778" s="307">
        <f t="shared" ca="1" si="369"/>
        <v>3.0819999999999994</v>
      </c>
      <c r="T778" s="304">
        <f t="shared" ca="1" si="349"/>
        <v>30.234419999999997</v>
      </c>
      <c r="U778" s="311">
        <f t="shared" ca="1" si="350"/>
        <v>0</v>
      </c>
      <c r="V778" s="306">
        <f t="shared" ca="1" si="351"/>
        <v>1.2260103317201996</v>
      </c>
      <c r="W778" s="304">
        <f t="shared" ca="1" si="352"/>
        <v>26.796294950697735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1.0835209157963615</v>
      </c>
      <c r="AH778" s="304">
        <f t="shared" ca="1" si="376"/>
        <v>-8.694422842576536</v>
      </c>
    </row>
    <row r="779" spans="1:34" x14ac:dyDescent="0.2">
      <c r="A779" s="347">
        <f t="shared" ca="1" si="354"/>
        <v>1E-4</v>
      </c>
      <c r="B779" s="304">
        <f t="shared" ca="1" si="355"/>
        <v>32.139600000001479</v>
      </c>
      <c r="D779" s="306">
        <f t="shared" ca="1" si="356"/>
        <v>-0.70229524873377891</v>
      </c>
      <c r="E779" s="307">
        <f t="shared" ca="1" si="357"/>
        <v>-1.1439603928814854</v>
      </c>
      <c r="F779" s="304">
        <f t="shared" ca="1" si="358"/>
        <v>1.3423352773713439</v>
      </c>
      <c r="G779" s="306">
        <f t="shared" ca="1" si="359"/>
        <v>8.3597385623213416</v>
      </c>
      <c r="H779" s="307">
        <f t="shared" ca="1" si="360"/>
        <v>-103.15677710833317</v>
      </c>
      <c r="I779" s="304">
        <f t="shared" ca="1" si="361"/>
        <v>103.49495587809433</v>
      </c>
      <c r="J779" s="306">
        <f t="shared" ca="1" si="362"/>
        <v>715.24824024370969</v>
      </c>
      <c r="K779" s="307">
        <f t="shared" ca="1" si="363"/>
        <v>-8.2545218030249021</v>
      </c>
      <c r="L779" s="304">
        <f t="shared" ca="1" si="348"/>
        <v>715.29587046334893</v>
      </c>
      <c r="M779" s="306">
        <f t="shared" ca="1" si="364"/>
        <v>-1.4899338750936004</v>
      </c>
      <c r="N779" s="304">
        <f t="shared" ca="1" si="365"/>
        <v>-85.366922796435261</v>
      </c>
      <c r="P779" s="310">
        <f t="shared" ca="1" si="366"/>
        <v>23</v>
      </c>
      <c r="Q779" s="304">
        <f t="shared" ca="1" si="367"/>
        <v>0</v>
      </c>
      <c r="R779" s="306">
        <f t="shared" ca="1" si="368"/>
        <v>0</v>
      </c>
      <c r="S779" s="307">
        <f t="shared" ca="1" si="369"/>
        <v>3.0819999999999994</v>
      </c>
      <c r="T779" s="304">
        <f t="shared" ca="1" si="349"/>
        <v>30.234419999999997</v>
      </c>
      <c r="U779" s="311">
        <f t="shared" ca="1" si="350"/>
        <v>0</v>
      </c>
      <c r="V779" s="306">
        <f t="shared" ca="1" si="351"/>
        <v>1.2260115964331113</v>
      </c>
      <c r="W779" s="304">
        <f t="shared" ca="1" si="352"/>
        <v>26.796378699432555</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1.0834943486325983</v>
      </c>
      <c r="AH779" s="304">
        <f t="shared" ca="1" si="376"/>
        <v>-8.6944500164496237</v>
      </c>
    </row>
    <row r="780" spans="1:34" x14ac:dyDescent="0.2">
      <c r="A780" s="347">
        <f t="shared" ca="1" si="354"/>
        <v>1E-4</v>
      </c>
      <c r="B780" s="304">
        <f t="shared" ca="1" si="355"/>
        <v>32.139700000001483</v>
      </c>
      <c r="D780" s="306">
        <f t="shared" ca="1" si="356"/>
        <v>-0.70229080854606607</v>
      </c>
      <c r="E780" s="307">
        <f t="shared" ca="1" si="357"/>
        <v>-1.1439327704644402</v>
      </c>
      <c r="F780" s="304">
        <f t="shared" ca="1" si="358"/>
        <v>1.3423094140736467</v>
      </c>
      <c r="G780" s="306">
        <f t="shared" ca="1" si="359"/>
        <v>8.3596683332404869</v>
      </c>
      <c r="H780" s="307">
        <f t="shared" ca="1" si="360"/>
        <v>-103.15689150161022</v>
      </c>
      <c r="I780" s="304">
        <f t="shared" ca="1" si="361"/>
        <v>103.49506422490285</v>
      </c>
      <c r="J780" s="306">
        <f t="shared" ca="1" si="362"/>
        <v>715.24824024370969</v>
      </c>
      <c r="K780" s="307">
        <f t="shared" ca="1" si="363"/>
        <v>-8.2648374864553986</v>
      </c>
      <c r="L780" s="304">
        <f t="shared" ca="1" si="348"/>
        <v>715.29598958081749</v>
      </c>
      <c r="M780" s="306">
        <f t="shared" ca="1" si="364"/>
        <v>-1.4899346407305443</v>
      </c>
      <c r="N780" s="304">
        <f t="shared" ca="1" si="365"/>
        <v>-85.366966664200788</v>
      </c>
      <c r="P780" s="310">
        <f t="shared" ca="1" si="366"/>
        <v>23</v>
      </c>
      <c r="Q780" s="304">
        <f t="shared" ca="1" si="367"/>
        <v>0</v>
      </c>
      <c r="R780" s="306">
        <f t="shared" ca="1" si="368"/>
        <v>0</v>
      </c>
      <c r="S780" s="307">
        <f t="shared" ca="1" si="369"/>
        <v>3.0819999999999994</v>
      </c>
      <c r="T780" s="304">
        <f t="shared" ca="1" si="349"/>
        <v>30.234419999999997</v>
      </c>
      <c r="U780" s="311">
        <f t="shared" ca="1" si="350"/>
        <v>0</v>
      </c>
      <c r="V780" s="306">
        <f t="shared" ca="1" si="351"/>
        <v>1.2260128611487304</v>
      </c>
      <c r="W780" s="304">
        <f t="shared" ca="1" si="352"/>
        <v>26.796462447025323</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1.083467781827288</v>
      </c>
      <c r="AH780" s="304">
        <f t="shared" ca="1" si="376"/>
        <v>-8.6944771899521616</v>
      </c>
    </row>
    <row r="781" spans="1:34" x14ac:dyDescent="0.2">
      <c r="A781" s="347">
        <f t="shared" ca="1" si="354"/>
        <v>1E-4</v>
      </c>
      <c r="B781" s="304">
        <f t="shared" ca="1" si="355"/>
        <v>32.139800000001486</v>
      </c>
      <c r="D781" s="306">
        <f t="shared" ca="1" si="356"/>
        <v>-0.70228636835617086</v>
      </c>
      <c r="E781" s="307">
        <f t="shared" ca="1" si="357"/>
        <v>-1.1439051484241016</v>
      </c>
      <c r="F781" s="304">
        <f t="shared" ca="1" si="358"/>
        <v>1.3422835511806235</v>
      </c>
      <c r="G781" s="306">
        <f t="shared" ca="1" si="359"/>
        <v>8.359598104603652</v>
      </c>
      <c r="H781" s="307">
        <f t="shared" ca="1" si="360"/>
        <v>-103.15700589212506</v>
      </c>
      <c r="I781" s="304">
        <f t="shared" ca="1" si="361"/>
        <v>103.49517256905473</v>
      </c>
      <c r="J781" s="306">
        <f t="shared" ca="1" si="362"/>
        <v>715.24824024370969</v>
      </c>
      <c r="K781" s="307">
        <f t="shared" ca="1" si="363"/>
        <v>-8.275153181325086</v>
      </c>
      <c r="L781" s="304">
        <f t="shared" ca="1" si="348"/>
        <v>715.29610884716681</v>
      </c>
      <c r="M781" s="306">
        <f t="shared" ca="1" si="364"/>
        <v>-1.489935406359453</v>
      </c>
      <c r="N781" s="304">
        <f t="shared" ca="1" si="365"/>
        <v>-85.367010531505926</v>
      </c>
      <c r="P781" s="310">
        <f t="shared" ca="1" si="366"/>
        <v>23</v>
      </c>
      <c r="Q781" s="304">
        <f t="shared" ca="1" si="367"/>
        <v>0</v>
      </c>
      <c r="R781" s="306">
        <f t="shared" ca="1" si="368"/>
        <v>0</v>
      </c>
      <c r="S781" s="307">
        <f t="shared" ca="1" si="369"/>
        <v>3.0819999999999994</v>
      </c>
      <c r="T781" s="304">
        <f t="shared" ca="1" si="349"/>
        <v>30.234419999999997</v>
      </c>
      <c r="U781" s="311">
        <f t="shared" ca="1" si="350"/>
        <v>0</v>
      </c>
      <c r="V781" s="306">
        <f t="shared" ca="1" si="351"/>
        <v>1.2260141258670572</v>
      </c>
      <c r="W781" s="304">
        <f t="shared" ca="1" si="352"/>
        <v>26.796546193476072</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1.0834412153804358</v>
      </c>
      <c r="AH781" s="304">
        <f t="shared" ca="1" si="376"/>
        <v>-8.6945043630841425</v>
      </c>
    </row>
    <row r="782" spans="1:34" x14ac:dyDescent="0.2">
      <c r="A782" s="347">
        <f t="shared" ca="1" si="354"/>
        <v>1E-4</v>
      </c>
      <c r="B782" s="304">
        <f t="shared" ca="1" si="355"/>
        <v>32.139900000001489</v>
      </c>
      <c r="D782" s="306">
        <f t="shared" ca="1" si="356"/>
        <v>-0.70228192816409385</v>
      </c>
      <c r="E782" s="307">
        <f t="shared" ca="1" si="357"/>
        <v>-1.1438775267604608</v>
      </c>
      <c r="F782" s="304">
        <f t="shared" ca="1" si="358"/>
        <v>1.3422576886922668</v>
      </c>
      <c r="G782" s="306">
        <f t="shared" ca="1" si="359"/>
        <v>8.3595278764108354</v>
      </c>
      <c r="H782" s="307">
        <f t="shared" ca="1" si="360"/>
        <v>-103.15712027987773</v>
      </c>
      <c r="I782" s="304">
        <f t="shared" ca="1" si="361"/>
        <v>103.49528091054998</v>
      </c>
      <c r="J782" s="306">
        <f t="shared" ca="1" si="362"/>
        <v>715.24824024370969</v>
      </c>
      <c r="K782" s="307">
        <f t="shared" ca="1" si="363"/>
        <v>-8.2854688876336855</v>
      </c>
      <c r="L782" s="304">
        <f t="shared" ca="1" si="348"/>
        <v>715.29622826239722</v>
      </c>
      <c r="M782" s="306">
        <f t="shared" ca="1" si="364"/>
        <v>-1.4899361719803268</v>
      </c>
      <c r="N782" s="304">
        <f t="shared" ca="1" si="365"/>
        <v>-85.367054398350703</v>
      </c>
      <c r="P782" s="310">
        <f t="shared" ca="1" si="366"/>
        <v>23</v>
      </c>
      <c r="Q782" s="304">
        <f t="shared" ca="1" si="367"/>
        <v>0</v>
      </c>
      <c r="R782" s="306">
        <f t="shared" ca="1" si="368"/>
        <v>0</v>
      </c>
      <c r="S782" s="307">
        <f t="shared" ca="1" si="369"/>
        <v>3.0819999999999994</v>
      </c>
      <c r="T782" s="304">
        <f t="shared" ca="1" si="349"/>
        <v>30.234419999999997</v>
      </c>
      <c r="U782" s="311">
        <f t="shared" ca="1" si="350"/>
        <v>0</v>
      </c>
      <c r="V782" s="306">
        <f t="shared" ca="1" si="351"/>
        <v>1.2260153905880913</v>
      </c>
      <c r="W782" s="304">
        <f t="shared" ca="1" si="352"/>
        <v>26.796629938784793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1.0834146492920276</v>
      </c>
      <c r="AH782" s="304">
        <f t="shared" ca="1" si="376"/>
        <v>-8.694531535845579</v>
      </c>
    </row>
    <row r="783" spans="1:34" x14ac:dyDescent="0.2">
      <c r="A783" s="347">
        <f t="shared" ca="1" si="354"/>
        <v>1E-4</v>
      </c>
      <c r="B783" s="304">
        <f t="shared" ca="1" si="355"/>
        <v>32.140000000001493</v>
      </c>
      <c r="D783" s="306">
        <f t="shared" ca="1" si="356"/>
        <v>-0.70227748796983458</v>
      </c>
      <c r="E783" s="307">
        <f t="shared" ca="1" si="357"/>
        <v>-1.1438499054735161</v>
      </c>
      <c r="F783" s="304">
        <f t="shared" ca="1" si="358"/>
        <v>1.3422318266085753</v>
      </c>
      <c r="G783" s="306">
        <f t="shared" ca="1" si="359"/>
        <v>8.3594576486620387</v>
      </c>
      <c r="H783" s="307">
        <f t="shared" ca="1" si="360"/>
        <v>-103.15723466486828</v>
      </c>
      <c r="I783" s="304">
        <f t="shared" ca="1" si="361"/>
        <v>103.49538924938868</v>
      </c>
      <c r="J783" s="306">
        <f t="shared" ca="1" si="362"/>
        <v>715.24824024370969</v>
      </c>
      <c r="K783" s="307">
        <f t="shared" ca="1" si="363"/>
        <v>-8.2957846053809234</v>
      </c>
      <c r="L783" s="304">
        <f t="shared" ca="1" si="348"/>
        <v>715.29634782650919</v>
      </c>
      <c r="M783" s="306">
        <f t="shared" ca="1" si="364"/>
        <v>-1.4899369375931659</v>
      </c>
      <c r="N783" s="304">
        <f t="shared" ca="1" si="365"/>
        <v>-85.367098264735134</v>
      </c>
      <c r="P783" s="310">
        <f t="shared" ca="1" si="366"/>
        <v>23</v>
      </c>
      <c r="Q783" s="304">
        <f t="shared" ca="1" si="367"/>
        <v>0</v>
      </c>
      <c r="R783" s="306">
        <f t="shared" ca="1" si="368"/>
        <v>0</v>
      </c>
      <c r="S783" s="307">
        <f t="shared" ca="1" si="369"/>
        <v>3.0819999999999994</v>
      </c>
      <c r="T783" s="304">
        <f t="shared" ca="1" si="349"/>
        <v>30.234419999999997</v>
      </c>
      <c r="U783" s="311">
        <f t="shared" ca="1" si="350"/>
        <v>0</v>
      </c>
      <c r="V783" s="306">
        <f t="shared" ca="1" si="351"/>
        <v>1.2260166553118332</v>
      </c>
      <c r="W783" s="304">
        <f t="shared" ca="1" si="352"/>
        <v>26.796713682951516</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1.0833880835620686</v>
      </c>
      <c r="AH783" s="304">
        <f t="shared" ca="1" si="376"/>
        <v>-8.6945587082364693</v>
      </c>
    </row>
    <row r="784" spans="1:34" x14ac:dyDescent="0.2">
      <c r="A784" s="347">
        <f t="shared" ca="1" si="354"/>
        <v>1E-4</v>
      </c>
      <c r="B784" s="304">
        <f t="shared" ca="1" si="355"/>
        <v>32.140100000001496</v>
      </c>
      <c r="D784" s="306">
        <f t="shared" ca="1" si="356"/>
        <v>-0.70227304777339317</v>
      </c>
      <c r="E784" s="307">
        <f t="shared" ca="1" si="357"/>
        <v>-1.143822284563262</v>
      </c>
      <c r="F784" s="304">
        <f t="shared" ca="1" si="358"/>
        <v>1.3422059649295448</v>
      </c>
      <c r="G784" s="306">
        <f t="shared" ca="1" si="359"/>
        <v>8.3593874213572619</v>
      </c>
      <c r="H784" s="307">
        <f t="shared" ca="1" si="360"/>
        <v>-103.15734904709674</v>
      </c>
      <c r="I784" s="304">
        <f t="shared" ca="1" si="361"/>
        <v>103.49549758557082</v>
      </c>
      <c r="J784" s="306">
        <f t="shared" ca="1" si="362"/>
        <v>715.24824024370969</v>
      </c>
      <c r="K784" s="307">
        <f t="shared" ca="1" si="363"/>
        <v>-8.306100334566521</v>
      </c>
      <c r="L784" s="304">
        <f t="shared" ca="1" si="348"/>
        <v>715.29646753950306</v>
      </c>
      <c r="M784" s="306">
        <f t="shared" ca="1" si="364"/>
        <v>-1.4899377031979704</v>
      </c>
      <c r="N784" s="304">
        <f t="shared" ca="1" si="365"/>
        <v>-85.367142130659204</v>
      </c>
      <c r="P784" s="310">
        <f t="shared" ca="1" si="366"/>
        <v>23</v>
      </c>
      <c r="Q784" s="304">
        <f t="shared" ca="1" si="367"/>
        <v>0</v>
      </c>
      <c r="R784" s="306">
        <f t="shared" ca="1" si="368"/>
        <v>0</v>
      </c>
      <c r="S784" s="307">
        <f t="shared" ca="1" si="369"/>
        <v>3.0819999999999994</v>
      </c>
      <c r="T784" s="304">
        <f t="shared" ca="1" si="349"/>
        <v>30.234419999999997</v>
      </c>
      <c r="U784" s="311">
        <f t="shared" ca="1" si="350"/>
        <v>0</v>
      </c>
      <c r="V784" s="306">
        <f t="shared" ca="1" si="351"/>
        <v>1.2260179200382832</v>
      </c>
      <c r="W784" s="304">
        <f t="shared" ca="1" si="352"/>
        <v>26.796797425976248</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1.08336151819055</v>
      </c>
      <c r="AH784" s="304">
        <f t="shared" ca="1" si="376"/>
        <v>-8.6945858802568203</v>
      </c>
    </row>
    <row r="785" spans="1:34" x14ac:dyDescent="0.2">
      <c r="A785" s="347">
        <f t="shared" ca="1" si="354"/>
        <v>1E-4</v>
      </c>
      <c r="B785" s="304">
        <f t="shared" ca="1" si="355"/>
        <v>32.140200000001499</v>
      </c>
      <c r="D785" s="306">
        <f t="shared" ca="1" si="356"/>
        <v>-0.70226860757477139</v>
      </c>
      <c r="E785" s="307">
        <f t="shared" ca="1" si="357"/>
        <v>-1.1437946640296932</v>
      </c>
      <c r="F785" s="304">
        <f t="shared" ca="1" si="358"/>
        <v>1.3421801036551715</v>
      </c>
      <c r="G785" s="306">
        <f t="shared" ca="1" si="359"/>
        <v>8.359317194496505</v>
      </c>
      <c r="H785" s="307">
        <f t="shared" ca="1" si="360"/>
        <v>-103.15746342656314</v>
      </c>
      <c r="I785" s="304">
        <f t="shared" ca="1" si="361"/>
        <v>103.49560591909646</v>
      </c>
      <c r="J785" s="306">
        <f t="shared" ca="1" si="362"/>
        <v>715.24824024370969</v>
      </c>
      <c r="K785" s="307">
        <f t="shared" ca="1" si="363"/>
        <v>-8.3164160751902045</v>
      </c>
      <c r="L785" s="304">
        <f t="shared" ca="1" si="348"/>
        <v>715.29658740137938</v>
      </c>
      <c r="M785" s="306">
        <f t="shared" ca="1" si="364"/>
        <v>-1.4899384687947401</v>
      </c>
      <c r="N785" s="304">
        <f t="shared" ca="1" si="365"/>
        <v>-85.367185996122913</v>
      </c>
      <c r="P785" s="310">
        <f t="shared" ca="1" si="366"/>
        <v>23</v>
      </c>
      <c r="Q785" s="304">
        <f t="shared" ca="1" si="367"/>
        <v>0</v>
      </c>
      <c r="R785" s="306">
        <f t="shared" ca="1" si="368"/>
        <v>0</v>
      </c>
      <c r="S785" s="307">
        <f t="shared" ca="1" si="369"/>
        <v>3.0819999999999994</v>
      </c>
      <c r="T785" s="304">
        <f t="shared" ca="1" si="349"/>
        <v>30.234419999999997</v>
      </c>
      <c r="U785" s="311">
        <f t="shared" ca="1" si="350"/>
        <v>0</v>
      </c>
      <c r="V785" s="306">
        <f t="shared" ca="1" si="351"/>
        <v>1.2260191847674402</v>
      </c>
      <c r="W785" s="304">
        <f t="shared" ca="1" si="352"/>
        <v>26.796881167858977</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1.0833349531774683</v>
      </c>
      <c r="AH785" s="304">
        <f t="shared" ca="1" si="376"/>
        <v>-8.6946130519066358</v>
      </c>
    </row>
    <row r="786" spans="1:34" x14ac:dyDescent="0.2">
      <c r="A786" s="347">
        <f t="shared" ca="1" si="354"/>
        <v>1E-4</v>
      </c>
      <c r="B786" s="304">
        <f t="shared" ca="1" si="355"/>
        <v>32.140300000001503</v>
      </c>
      <c r="D786" s="306">
        <f t="shared" ca="1" si="356"/>
        <v>-0.70226416737397057</v>
      </c>
      <c r="E786" s="307">
        <f t="shared" ca="1" si="357"/>
        <v>-1.1437670438728169</v>
      </c>
      <c r="F786" s="304">
        <f t="shared" ca="1" si="358"/>
        <v>1.3421542427854627</v>
      </c>
      <c r="G786" s="306">
        <f t="shared" ca="1" si="359"/>
        <v>8.3592469680797681</v>
      </c>
      <c r="H786" s="307">
        <f t="shared" ca="1" si="360"/>
        <v>-103.15757780326753</v>
      </c>
      <c r="I786" s="304">
        <f t="shared" ca="1" si="361"/>
        <v>103.49571424996566</v>
      </c>
      <c r="J786" s="306">
        <f t="shared" ca="1" si="362"/>
        <v>715.24824024370969</v>
      </c>
      <c r="K786" s="307">
        <f t="shared" ca="1" si="363"/>
        <v>-8.3267318272516953</v>
      </c>
      <c r="L786" s="304">
        <f t="shared" ca="1" si="348"/>
        <v>715.2967074121384</v>
      </c>
      <c r="M786" s="306">
        <f t="shared" ca="1" si="364"/>
        <v>-1.4899392343834754</v>
      </c>
      <c r="N786" s="304">
        <f t="shared" ca="1" si="365"/>
        <v>-85.36722986112629</v>
      </c>
      <c r="P786" s="310">
        <f t="shared" ca="1" si="366"/>
        <v>23</v>
      </c>
      <c r="Q786" s="304">
        <f t="shared" ca="1" si="367"/>
        <v>0</v>
      </c>
      <c r="R786" s="306">
        <f t="shared" ca="1" si="368"/>
        <v>0</v>
      </c>
      <c r="S786" s="307">
        <f t="shared" ca="1" si="369"/>
        <v>3.0819999999999994</v>
      </c>
      <c r="T786" s="304">
        <f t="shared" ca="1" si="349"/>
        <v>30.234419999999997</v>
      </c>
      <c r="U786" s="311">
        <f t="shared" ca="1" si="350"/>
        <v>0</v>
      </c>
      <c r="V786" s="306">
        <f t="shared" ca="1" si="351"/>
        <v>1.2260204494993046</v>
      </c>
      <c r="W786" s="304">
        <f t="shared" ca="1" si="352"/>
        <v>26.796964908599737</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1.0833083885228305</v>
      </c>
      <c r="AH786" s="304">
        <f t="shared" ca="1" si="376"/>
        <v>-8.6946402231859121</v>
      </c>
    </row>
    <row r="787" spans="1:34" x14ac:dyDescent="0.2">
      <c r="A787" s="347">
        <f t="shared" ca="1" si="354"/>
        <v>1E-4</v>
      </c>
      <c r="B787" s="304">
        <f t="shared" ca="1" si="355"/>
        <v>32.140400000001506</v>
      </c>
      <c r="D787" s="306">
        <f t="shared" ca="1" si="356"/>
        <v>-0.70225972717099105</v>
      </c>
      <c r="E787" s="307">
        <f t="shared" ca="1" si="357"/>
        <v>-1.1437394240926189</v>
      </c>
      <c r="F787" s="304">
        <f t="shared" ca="1" si="358"/>
        <v>1.3421283823204062</v>
      </c>
      <c r="G787" s="306">
        <f t="shared" ca="1" si="359"/>
        <v>8.3591767421070511</v>
      </c>
      <c r="H787" s="307">
        <f t="shared" ca="1" si="360"/>
        <v>-103.15769217720994</v>
      </c>
      <c r="I787" s="304">
        <f t="shared" ca="1" si="361"/>
        <v>103.49582257817841</v>
      </c>
      <c r="J787" s="306">
        <f t="shared" ca="1" si="362"/>
        <v>715.24824024370969</v>
      </c>
      <c r="K787" s="307">
        <f t="shared" ca="1" si="363"/>
        <v>-8.3370475907507196</v>
      </c>
      <c r="L787" s="304">
        <f t="shared" ca="1" si="348"/>
        <v>715.2968275717808</v>
      </c>
      <c r="M787" s="306">
        <f t="shared" ca="1" si="364"/>
        <v>-1.4899399999641763</v>
      </c>
      <c r="N787" s="304">
        <f t="shared" ca="1" si="365"/>
        <v>-85.367273725669321</v>
      </c>
      <c r="P787" s="310">
        <f t="shared" ca="1" si="366"/>
        <v>23</v>
      </c>
      <c r="Q787" s="304">
        <f t="shared" ca="1" si="367"/>
        <v>0</v>
      </c>
      <c r="R787" s="306">
        <f t="shared" ca="1" si="368"/>
        <v>0</v>
      </c>
      <c r="S787" s="307">
        <f t="shared" ca="1" si="369"/>
        <v>3.0819999999999994</v>
      </c>
      <c r="T787" s="304">
        <f t="shared" ca="1" si="349"/>
        <v>30.234419999999997</v>
      </c>
      <c r="U787" s="311">
        <f t="shared" ca="1" si="350"/>
        <v>0</v>
      </c>
      <c r="V787" s="306">
        <f t="shared" ca="1" si="351"/>
        <v>1.2260217142338765</v>
      </c>
      <c r="W787" s="304">
        <f t="shared" ca="1" si="352"/>
        <v>26.797048648198526</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1.0832818242266242</v>
      </c>
      <c r="AH787" s="304">
        <f t="shared" ca="1" si="376"/>
        <v>-8.6946673940946599</v>
      </c>
    </row>
    <row r="788" spans="1:34" x14ac:dyDescent="0.2">
      <c r="A788" s="347">
        <f t="shared" ca="1" si="354"/>
        <v>1E-4</v>
      </c>
      <c r="B788" s="304">
        <f t="shared" ca="1" si="355"/>
        <v>32.140500000001509</v>
      </c>
      <c r="D788" s="306">
        <f t="shared" ca="1" si="356"/>
        <v>-0.70225528696583439</v>
      </c>
      <c r="E788" s="307">
        <f t="shared" ca="1" si="357"/>
        <v>-1.1437118046890991</v>
      </c>
      <c r="F788" s="304">
        <f t="shared" ca="1" si="358"/>
        <v>1.3421025222600032</v>
      </c>
      <c r="G788" s="306">
        <f t="shared" ca="1" si="359"/>
        <v>8.359106516578354</v>
      </c>
      <c r="H788" s="307">
        <f t="shared" ca="1" si="360"/>
        <v>-103.15780654839041</v>
      </c>
      <c r="I788" s="304">
        <f t="shared" ca="1" si="361"/>
        <v>103.49593090373477</v>
      </c>
      <c r="J788" s="306">
        <f t="shared" ca="1" si="362"/>
        <v>715.24824024370969</v>
      </c>
      <c r="K788" s="307">
        <f t="shared" ca="1" si="363"/>
        <v>-8.3473633656870003</v>
      </c>
      <c r="L788" s="304">
        <f t="shared" ca="1" si="348"/>
        <v>715.29694788030679</v>
      </c>
      <c r="M788" s="306">
        <f t="shared" ca="1" si="364"/>
        <v>-1.4899407655368428</v>
      </c>
      <c r="N788" s="304">
        <f t="shared" ca="1" si="365"/>
        <v>-85.367317589752034</v>
      </c>
      <c r="P788" s="310">
        <f t="shared" ca="1" si="366"/>
        <v>23</v>
      </c>
      <c r="Q788" s="304">
        <f t="shared" ca="1" si="367"/>
        <v>0</v>
      </c>
      <c r="R788" s="306">
        <f t="shared" ca="1" si="368"/>
        <v>0</v>
      </c>
      <c r="S788" s="307">
        <f t="shared" ca="1" si="369"/>
        <v>3.0819999999999994</v>
      </c>
      <c r="T788" s="304">
        <f t="shared" ca="1" si="349"/>
        <v>30.234419999999997</v>
      </c>
      <c r="U788" s="311">
        <f t="shared" ca="1" si="350"/>
        <v>0</v>
      </c>
      <c r="V788" s="306">
        <f t="shared" ca="1" si="351"/>
        <v>1.2260229789711561</v>
      </c>
      <c r="W788" s="304">
        <f t="shared" ca="1" si="352"/>
        <v>26.797132386655367</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1.0832552602888459</v>
      </c>
      <c r="AH788" s="304">
        <f t="shared" ca="1" si="376"/>
        <v>-8.6946945646328793</v>
      </c>
    </row>
    <row r="789" spans="1:34" x14ac:dyDescent="0.2">
      <c r="A789" s="347">
        <f t="shared" ca="1" si="354"/>
        <v>1E-4</v>
      </c>
      <c r="B789" s="304">
        <f t="shared" ca="1" si="355"/>
        <v>32.140600000001513</v>
      </c>
      <c r="D789" s="306">
        <f t="shared" ca="1" si="356"/>
        <v>-0.70225084675850069</v>
      </c>
      <c r="E789" s="307">
        <f t="shared" ca="1" si="357"/>
        <v>-1.1436841856622557</v>
      </c>
      <c r="F789" s="304">
        <f t="shared" ca="1" si="358"/>
        <v>1.3420766626042524</v>
      </c>
      <c r="G789" s="306">
        <f t="shared" ca="1" si="359"/>
        <v>8.3590362914936787</v>
      </c>
      <c r="H789" s="307">
        <f t="shared" ca="1" si="360"/>
        <v>-103.15792091680898</v>
      </c>
      <c r="I789" s="304">
        <f t="shared" ca="1" si="361"/>
        <v>103.49603922663478</v>
      </c>
      <c r="J789" s="306">
        <f t="shared" ca="1" si="362"/>
        <v>715.24824024370969</v>
      </c>
      <c r="K789" s="307">
        <f t="shared" ca="1" si="363"/>
        <v>-8.3576791520602605</v>
      </c>
      <c r="L789" s="304">
        <f t="shared" ca="1" si="348"/>
        <v>715.29706833771684</v>
      </c>
      <c r="M789" s="306">
        <f t="shared" ca="1" si="364"/>
        <v>-1.4899415311014754</v>
      </c>
      <c r="N789" s="304">
        <f t="shared" ca="1" si="365"/>
        <v>-85.367361453374428</v>
      </c>
      <c r="P789" s="310">
        <f t="shared" ca="1" si="366"/>
        <v>23</v>
      </c>
      <c r="Q789" s="304">
        <f t="shared" ca="1" si="367"/>
        <v>0</v>
      </c>
      <c r="R789" s="306">
        <f t="shared" ca="1" si="368"/>
        <v>0</v>
      </c>
      <c r="S789" s="307">
        <f t="shared" ca="1" si="369"/>
        <v>3.0819999999999994</v>
      </c>
      <c r="T789" s="304">
        <f t="shared" ca="1" si="349"/>
        <v>30.234419999999997</v>
      </c>
      <c r="U789" s="311">
        <f t="shared" ca="1" si="350"/>
        <v>0</v>
      </c>
      <c r="V789" s="306">
        <f t="shared" ca="1" si="351"/>
        <v>1.226024243711143</v>
      </c>
      <c r="W789" s="304">
        <f t="shared" ca="1" si="352"/>
        <v>26.797216123970262</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1.0832286967094955</v>
      </c>
      <c r="AH789" s="304">
        <f t="shared" ca="1" si="376"/>
        <v>-8.6947217348005754</v>
      </c>
    </row>
    <row r="790" spans="1:34" x14ac:dyDescent="0.2">
      <c r="A790" s="347">
        <f t="shared" ca="1" si="354"/>
        <v>1E-4</v>
      </c>
      <c r="B790" s="304">
        <f t="shared" ca="1" si="355"/>
        <v>32.140700000001516</v>
      </c>
      <c r="D790" s="306">
        <f t="shared" ca="1" si="356"/>
        <v>-0.7022464065489894</v>
      </c>
      <c r="E790" s="307">
        <f t="shared" ca="1" si="357"/>
        <v>-1.1436565670120835</v>
      </c>
      <c r="F790" s="304">
        <f t="shared" ca="1" si="358"/>
        <v>1.3420508033531491</v>
      </c>
      <c r="G790" s="306">
        <f t="shared" ca="1" si="359"/>
        <v>8.3589660668530232</v>
      </c>
      <c r="H790" s="307">
        <f t="shared" ca="1" si="360"/>
        <v>-103.15803528246568</v>
      </c>
      <c r="I790" s="304">
        <f t="shared" ca="1" si="361"/>
        <v>103.49614754687845</v>
      </c>
      <c r="J790" s="306">
        <f t="shared" ca="1" si="362"/>
        <v>715.24824024370969</v>
      </c>
      <c r="K790" s="307">
        <f t="shared" ca="1" si="363"/>
        <v>-8.3679949498702246</v>
      </c>
      <c r="L790" s="304">
        <f t="shared" ca="1" si="348"/>
        <v>715.29718894401128</v>
      </c>
      <c r="M790" s="306">
        <f t="shared" ca="1" si="364"/>
        <v>-1.489942296658074</v>
      </c>
      <c r="N790" s="304">
        <f t="shared" ca="1" si="365"/>
        <v>-85.367405316536505</v>
      </c>
      <c r="P790" s="310">
        <f t="shared" ca="1" si="366"/>
        <v>23</v>
      </c>
      <c r="Q790" s="304">
        <f t="shared" ca="1" si="367"/>
        <v>0</v>
      </c>
      <c r="R790" s="306">
        <f t="shared" ca="1" si="368"/>
        <v>0</v>
      </c>
      <c r="S790" s="307">
        <f t="shared" ca="1" si="369"/>
        <v>3.0819999999999994</v>
      </c>
      <c r="T790" s="304">
        <f t="shared" ca="1" si="349"/>
        <v>30.234419999999997</v>
      </c>
      <c r="U790" s="311">
        <f t="shared" ca="1" si="350"/>
        <v>0</v>
      </c>
      <c r="V790" s="306">
        <f t="shared" ca="1" si="351"/>
        <v>1.2260255084538372</v>
      </c>
      <c r="W790" s="304">
        <f t="shared" ca="1" si="352"/>
        <v>26.797299860143191</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1.0832021334885713</v>
      </c>
      <c r="AH790" s="304">
        <f t="shared" ca="1" si="376"/>
        <v>-8.6947489045977502</v>
      </c>
    </row>
    <row r="791" spans="1:34" x14ac:dyDescent="0.2">
      <c r="A791" s="347">
        <f t="shared" ca="1" si="354"/>
        <v>1E-4</v>
      </c>
      <c r="B791" s="304">
        <f t="shared" ca="1" si="355"/>
        <v>32.140800000001519</v>
      </c>
      <c r="D791" s="306">
        <f t="shared" ca="1" si="356"/>
        <v>-0.70224196633730196</v>
      </c>
      <c r="E791" s="307">
        <f t="shared" ca="1" si="357"/>
        <v>-1.1436289487385878</v>
      </c>
      <c r="F791" s="304">
        <f t="shared" ca="1" si="358"/>
        <v>1.3420249445066987</v>
      </c>
      <c r="G791" s="306">
        <f t="shared" ca="1" si="359"/>
        <v>8.3588958426563895</v>
      </c>
      <c r="H791" s="307">
        <f t="shared" ca="1" si="360"/>
        <v>-103.15814964536055</v>
      </c>
      <c r="I791" s="304">
        <f t="shared" ca="1" si="361"/>
        <v>103.49625586446584</v>
      </c>
      <c r="J791" s="306">
        <f t="shared" ca="1" si="362"/>
        <v>715.24824024370969</v>
      </c>
      <c r="K791" s="307">
        <f t="shared" ca="1" si="363"/>
        <v>-8.3783107591166157</v>
      </c>
      <c r="L791" s="304">
        <f t="shared" ca="1" si="348"/>
        <v>715.29730969919058</v>
      </c>
      <c r="M791" s="306">
        <f t="shared" ca="1" si="364"/>
        <v>-1.4899430622066385</v>
      </c>
      <c r="N791" s="304">
        <f t="shared" ca="1" si="365"/>
        <v>-85.367449179238264</v>
      </c>
      <c r="P791" s="310">
        <f t="shared" ca="1" si="366"/>
        <v>23</v>
      </c>
      <c r="Q791" s="304">
        <f t="shared" ca="1" si="367"/>
        <v>0</v>
      </c>
      <c r="R791" s="306">
        <f t="shared" ca="1" si="368"/>
        <v>0</v>
      </c>
      <c r="S791" s="307">
        <f t="shared" ca="1" si="369"/>
        <v>3.0819999999999994</v>
      </c>
      <c r="T791" s="304">
        <f t="shared" ca="1" si="349"/>
        <v>30.234419999999997</v>
      </c>
      <c r="U791" s="311">
        <f t="shared" ca="1" si="350"/>
        <v>0</v>
      </c>
      <c r="V791" s="306">
        <f t="shared" ca="1" si="351"/>
        <v>1.2260267731992389</v>
      </c>
      <c r="W791" s="304">
        <f t="shared" ca="1" si="352"/>
        <v>26.797383595174221</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1.0831755706260768</v>
      </c>
      <c r="AH791" s="304">
        <f t="shared" ca="1" si="376"/>
        <v>-8.6947760740243982</v>
      </c>
    </row>
    <row r="792" spans="1:34" x14ac:dyDescent="0.2">
      <c r="A792" s="347">
        <f t="shared" ca="1" si="354"/>
        <v>1E-4</v>
      </c>
      <c r="B792" s="304">
        <f t="shared" ca="1" si="355"/>
        <v>32.140900000001523</v>
      </c>
      <c r="D792" s="306">
        <f t="shared" ca="1" si="356"/>
        <v>-0.70223752612344137</v>
      </c>
      <c r="E792" s="307">
        <f t="shared" ca="1" si="357"/>
        <v>-1.143601330841749</v>
      </c>
      <c r="F792" s="304">
        <f t="shared" ca="1" si="358"/>
        <v>1.3419990860648865</v>
      </c>
      <c r="G792" s="306">
        <f t="shared" ca="1" si="359"/>
        <v>8.3588256189037775</v>
      </c>
      <c r="H792" s="307">
        <f t="shared" ca="1" si="360"/>
        <v>-103.15826400549363</v>
      </c>
      <c r="I792" s="304">
        <f t="shared" ca="1" si="361"/>
        <v>103.49636417939698</v>
      </c>
      <c r="J792" s="306">
        <f t="shared" ca="1" si="362"/>
        <v>715.24824024370969</v>
      </c>
      <c r="K792" s="307">
        <f t="shared" ca="1" si="363"/>
        <v>-8.3886265797991584</v>
      </c>
      <c r="L792" s="304">
        <f t="shared" ca="1" si="348"/>
        <v>715.29743060325529</v>
      </c>
      <c r="M792" s="306">
        <f t="shared" ca="1" si="364"/>
        <v>-1.4899438277471693</v>
      </c>
      <c r="N792" s="304">
        <f t="shared" ca="1" si="365"/>
        <v>-85.367493041479719</v>
      </c>
      <c r="P792" s="310">
        <f t="shared" ca="1" si="366"/>
        <v>23</v>
      </c>
      <c r="Q792" s="304">
        <f t="shared" ca="1" si="367"/>
        <v>0</v>
      </c>
      <c r="R792" s="306">
        <f t="shared" ca="1" si="368"/>
        <v>0</v>
      </c>
      <c r="S792" s="307">
        <f t="shared" ca="1" si="369"/>
        <v>3.0819999999999994</v>
      </c>
      <c r="T792" s="304">
        <f t="shared" ca="1" si="349"/>
        <v>30.234419999999997</v>
      </c>
      <c r="U792" s="311">
        <f t="shared" ca="1" si="350"/>
        <v>0</v>
      </c>
      <c r="V792" s="306">
        <f t="shared" ca="1" si="351"/>
        <v>1.226028037947348</v>
      </c>
      <c r="W792" s="304">
        <f t="shared" ca="1" si="352"/>
        <v>26.797467329063327</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1.0831490081219926</v>
      </c>
      <c r="AH792" s="304">
        <f t="shared" ca="1" si="376"/>
        <v>-8.6948032430805409</v>
      </c>
    </row>
    <row r="793" spans="1:34" x14ac:dyDescent="0.2">
      <c r="A793" s="347">
        <f t="shared" ca="1" si="354"/>
        <v>1E-4</v>
      </c>
      <c r="B793" s="304">
        <f t="shared" ca="1" si="355"/>
        <v>32.141000000001526</v>
      </c>
      <c r="D793" s="306">
        <f t="shared" ca="1" si="356"/>
        <v>-0.70223308590740663</v>
      </c>
      <c r="E793" s="307">
        <f t="shared" ca="1" si="357"/>
        <v>-1.1435737133215742</v>
      </c>
      <c r="F793" s="304">
        <f t="shared" ca="1" si="358"/>
        <v>1.3419732280277179</v>
      </c>
      <c r="G793" s="306">
        <f t="shared" ca="1" si="359"/>
        <v>8.3587553955951872</v>
      </c>
      <c r="H793" s="307">
        <f t="shared" ca="1" si="360"/>
        <v>-103.15837836286497</v>
      </c>
      <c r="I793" s="304">
        <f t="shared" ca="1" si="361"/>
        <v>103.49647249167191</v>
      </c>
      <c r="J793" s="306">
        <f t="shared" ca="1" si="362"/>
        <v>715.24824024370969</v>
      </c>
      <c r="K793" s="307">
        <f t="shared" ca="1" si="363"/>
        <v>-8.3989424119175755</v>
      </c>
      <c r="L793" s="304">
        <f t="shared" ca="1" si="348"/>
        <v>715.29755165620566</v>
      </c>
      <c r="M793" s="306">
        <f t="shared" ca="1" si="364"/>
        <v>-1.4899445932796662</v>
      </c>
      <c r="N793" s="304">
        <f t="shared" ca="1" si="365"/>
        <v>-85.36753690326087</v>
      </c>
      <c r="P793" s="310">
        <f t="shared" ca="1" si="366"/>
        <v>23</v>
      </c>
      <c r="Q793" s="304">
        <f t="shared" ca="1" si="367"/>
        <v>0</v>
      </c>
      <c r="R793" s="306">
        <f t="shared" ca="1" si="368"/>
        <v>0</v>
      </c>
      <c r="S793" s="307">
        <f t="shared" ca="1" si="369"/>
        <v>3.0819999999999994</v>
      </c>
      <c r="T793" s="304">
        <f t="shared" ca="1" si="349"/>
        <v>30.234419999999997</v>
      </c>
      <c r="U793" s="311">
        <f t="shared" ca="1" si="350"/>
        <v>0</v>
      </c>
      <c r="V793" s="306">
        <f t="shared" ca="1" si="351"/>
        <v>1.2260293026981643</v>
      </c>
      <c r="W793" s="304">
        <f t="shared" ca="1" si="352"/>
        <v>26.797551061810523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1.0831224459763256</v>
      </c>
      <c r="AH793" s="304">
        <f t="shared" ca="1" si="376"/>
        <v>-8.6948304117661692</v>
      </c>
    </row>
    <row r="794" spans="1:34" x14ac:dyDescent="0.2">
      <c r="A794" s="347">
        <f t="shared" ca="1" si="354"/>
        <v>1E-4</v>
      </c>
      <c r="B794" s="304">
        <f t="shared" ca="1" si="355"/>
        <v>32.141100000001529</v>
      </c>
      <c r="D794" s="306">
        <f t="shared" ca="1" si="356"/>
        <v>-0.7022286456891994</v>
      </c>
      <c r="E794" s="307">
        <f t="shared" ca="1" si="357"/>
        <v>-1.1435460961780617</v>
      </c>
      <c r="F794" s="304">
        <f t="shared" ca="1" si="358"/>
        <v>1.3419473703951925</v>
      </c>
      <c r="G794" s="306">
        <f t="shared" ca="1" si="359"/>
        <v>8.3586851727306186</v>
      </c>
      <c r="H794" s="307">
        <f t="shared" ca="1" si="360"/>
        <v>-103.15849271747459</v>
      </c>
      <c r="I794" s="304">
        <f t="shared" ca="1" si="361"/>
        <v>103.49658080129065</v>
      </c>
      <c r="J794" s="306">
        <f t="shared" ca="1" si="362"/>
        <v>715.24824024370969</v>
      </c>
      <c r="K794" s="307">
        <f t="shared" ca="1" si="363"/>
        <v>-8.4092582554715918</v>
      </c>
      <c r="L794" s="304">
        <f t="shared" ca="1" si="348"/>
        <v>715.29767285804212</v>
      </c>
      <c r="M794" s="306">
        <f t="shared" ca="1" si="364"/>
        <v>-1.4899453588041298</v>
      </c>
      <c r="N794" s="304">
        <f t="shared" ca="1" si="365"/>
        <v>-85.367580764581746</v>
      </c>
      <c r="P794" s="310">
        <f t="shared" ca="1" si="366"/>
        <v>23</v>
      </c>
      <c r="Q794" s="304">
        <f t="shared" ca="1" si="367"/>
        <v>0</v>
      </c>
      <c r="R794" s="306">
        <f t="shared" ca="1" si="368"/>
        <v>0</v>
      </c>
      <c r="S794" s="307">
        <f t="shared" ca="1" si="369"/>
        <v>3.0819999999999994</v>
      </c>
      <c r="T794" s="304">
        <f t="shared" ca="1" si="349"/>
        <v>30.234419999999997</v>
      </c>
      <c r="U794" s="311">
        <f t="shared" ca="1" si="350"/>
        <v>0</v>
      </c>
      <c r="V794" s="306">
        <f t="shared" ca="1" si="351"/>
        <v>1.226030567451688</v>
      </c>
      <c r="W794" s="304">
        <f t="shared" ca="1" si="352"/>
        <v>26.797634793415817</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1.0830958841890741</v>
      </c>
      <c r="AH794" s="304">
        <f t="shared" ca="1" si="376"/>
        <v>-8.6948575800812868</v>
      </c>
    </row>
    <row r="795" spans="1:34" x14ac:dyDescent="0.2">
      <c r="A795" s="347">
        <f t="shared" ca="1" si="354"/>
        <v>1E-4</v>
      </c>
      <c r="B795" s="304">
        <f t="shared" ca="1" si="355"/>
        <v>32.141200000001533</v>
      </c>
      <c r="D795" s="306">
        <f t="shared" ca="1" si="356"/>
        <v>-0.70222420546881792</v>
      </c>
      <c r="E795" s="307">
        <f t="shared" ca="1" si="357"/>
        <v>-1.1435184794112043</v>
      </c>
      <c r="F795" s="304">
        <f t="shared" ca="1" si="358"/>
        <v>1.3419215131673035</v>
      </c>
      <c r="G795" s="306">
        <f t="shared" ca="1" si="359"/>
        <v>8.3586149503100717</v>
      </c>
      <c r="H795" s="307">
        <f t="shared" ca="1" si="360"/>
        <v>-103.15860706932253</v>
      </c>
      <c r="I795" s="304">
        <f t="shared" ca="1" si="361"/>
        <v>103.49668910825325</v>
      </c>
      <c r="J795" s="306">
        <f t="shared" ca="1" si="362"/>
        <v>715.24824024370969</v>
      </c>
      <c r="K795" s="307">
        <f t="shared" ca="1" si="363"/>
        <v>-8.4195741104609318</v>
      </c>
      <c r="L795" s="304">
        <f t="shared" ca="1" si="348"/>
        <v>715.29779420876514</v>
      </c>
      <c r="M795" s="306">
        <f t="shared" ca="1" si="364"/>
        <v>-1.4899461243205598</v>
      </c>
      <c r="N795" s="304">
        <f t="shared" ca="1" si="365"/>
        <v>-85.367624625442346</v>
      </c>
      <c r="P795" s="310">
        <f t="shared" ca="1" si="366"/>
        <v>23</v>
      </c>
      <c r="Q795" s="304">
        <f t="shared" ca="1" si="367"/>
        <v>0</v>
      </c>
      <c r="R795" s="306">
        <f t="shared" ca="1" si="368"/>
        <v>0</v>
      </c>
      <c r="S795" s="307">
        <f t="shared" ca="1" si="369"/>
        <v>3.0819999999999994</v>
      </c>
      <c r="T795" s="304">
        <f t="shared" ca="1" si="349"/>
        <v>30.234419999999997</v>
      </c>
      <c r="U795" s="311">
        <f t="shared" ca="1" si="350"/>
        <v>0</v>
      </c>
      <c r="V795" s="306">
        <f t="shared" ca="1" si="351"/>
        <v>1.2260318322079184</v>
      </c>
      <c r="W795" s="304">
        <f t="shared" ca="1" si="352"/>
        <v>26.797718523879219</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1.0830693227602346</v>
      </c>
      <c r="AH795" s="304">
        <f t="shared" ca="1" si="376"/>
        <v>-8.6948847480258991</v>
      </c>
    </row>
    <row r="796" spans="1:34" x14ac:dyDescent="0.2">
      <c r="A796" s="347">
        <f t="shared" ca="1" si="354"/>
        <v>1E-4</v>
      </c>
      <c r="B796" s="304">
        <f t="shared" ca="1" si="355"/>
        <v>32.141300000001536</v>
      </c>
      <c r="D796" s="306">
        <f t="shared" ca="1" si="356"/>
        <v>-0.70221976524626573</v>
      </c>
      <c r="E796" s="307">
        <f t="shared" ca="1" si="357"/>
        <v>-1.1434908630210021</v>
      </c>
      <c r="F796" s="304">
        <f t="shared" ca="1" si="358"/>
        <v>1.3418956563440529</v>
      </c>
      <c r="G796" s="306">
        <f t="shared" ca="1" si="359"/>
        <v>8.3585447283335466</v>
      </c>
      <c r="H796" s="307">
        <f t="shared" ca="1" si="360"/>
        <v>-103.15872141840883</v>
      </c>
      <c r="I796" s="304">
        <f t="shared" ca="1" si="361"/>
        <v>103.49679741255974</v>
      </c>
      <c r="J796" s="306">
        <f t="shared" ca="1" si="362"/>
        <v>715.24824024370969</v>
      </c>
      <c r="K796" s="307">
        <f t="shared" ca="1" si="363"/>
        <v>-8.4298899768853186</v>
      </c>
      <c r="L796" s="304">
        <f t="shared" ca="1" si="348"/>
        <v>715.29791570837517</v>
      </c>
      <c r="M796" s="306">
        <f t="shared" ca="1" si="364"/>
        <v>-1.4899468898289565</v>
      </c>
      <c r="N796" s="304">
        <f t="shared" ca="1" si="365"/>
        <v>-85.367668485842657</v>
      </c>
      <c r="P796" s="310">
        <f t="shared" ca="1" si="366"/>
        <v>23</v>
      </c>
      <c r="Q796" s="304">
        <f t="shared" ca="1" si="367"/>
        <v>0</v>
      </c>
      <c r="R796" s="306">
        <f t="shared" ca="1" si="368"/>
        <v>0</v>
      </c>
      <c r="S796" s="307">
        <f t="shared" ca="1" si="369"/>
        <v>3.0819999999999994</v>
      </c>
      <c r="T796" s="304">
        <f t="shared" ca="1" si="349"/>
        <v>30.234419999999997</v>
      </c>
      <c r="U796" s="311">
        <f t="shared" ca="1" si="350"/>
        <v>0</v>
      </c>
      <c r="V796" s="306">
        <f t="shared" ca="1" si="351"/>
        <v>1.2260330969668567</v>
      </c>
      <c r="W796" s="304">
        <f t="shared" ca="1" si="352"/>
        <v>26.79780225320075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1.0830427616898017</v>
      </c>
      <c r="AH796" s="304">
        <f t="shared" ca="1" si="376"/>
        <v>-8.6949119156000076</v>
      </c>
    </row>
    <row r="797" spans="1:34" x14ac:dyDescent="0.2">
      <c r="A797" s="347">
        <f t="shared" ca="1" si="354"/>
        <v>1E-4</v>
      </c>
      <c r="B797" s="304">
        <f t="shared" ca="1" si="355"/>
        <v>32.141400000001539</v>
      </c>
      <c r="D797" s="306">
        <f t="shared" ca="1" si="356"/>
        <v>-0.70221532502154305</v>
      </c>
      <c r="E797" s="307">
        <f t="shared" ca="1" si="357"/>
        <v>-1.1434632470074444</v>
      </c>
      <c r="F797" s="304">
        <f t="shared" ca="1" si="358"/>
        <v>1.3418697999254321</v>
      </c>
      <c r="G797" s="306">
        <f t="shared" ca="1" si="359"/>
        <v>8.3584745068010449</v>
      </c>
      <c r="H797" s="307">
        <f t="shared" ca="1" si="360"/>
        <v>-103.15883576473354</v>
      </c>
      <c r="I797" s="304">
        <f t="shared" ca="1" si="361"/>
        <v>103.49690571421017</v>
      </c>
      <c r="J797" s="306">
        <f t="shared" ca="1" si="362"/>
        <v>715.24824024370969</v>
      </c>
      <c r="K797" s="307">
        <f t="shared" ca="1" si="363"/>
        <v>-8.4402058547444749</v>
      </c>
      <c r="L797" s="304">
        <f t="shared" ca="1" si="348"/>
        <v>715.29803735687256</v>
      </c>
      <c r="M797" s="306">
        <f t="shared" ca="1" si="364"/>
        <v>-1.4899476553293198</v>
      </c>
      <c r="N797" s="304">
        <f t="shared" ca="1" si="365"/>
        <v>-85.367712345782692</v>
      </c>
      <c r="P797" s="310">
        <f t="shared" ca="1" si="366"/>
        <v>23</v>
      </c>
      <c r="Q797" s="304">
        <f t="shared" ca="1" si="367"/>
        <v>0</v>
      </c>
      <c r="R797" s="306">
        <f t="shared" ca="1" si="368"/>
        <v>0</v>
      </c>
      <c r="S797" s="307">
        <f t="shared" ca="1" si="369"/>
        <v>3.0819999999999994</v>
      </c>
      <c r="T797" s="304">
        <f t="shared" ca="1" si="349"/>
        <v>30.234419999999997</v>
      </c>
      <c r="U797" s="311">
        <f t="shared" ca="1" si="350"/>
        <v>0</v>
      </c>
      <c r="V797" s="306">
        <f t="shared" ca="1" si="351"/>
        <v>1.2260343617285023</v>
      </c>
      <c r="W797" s="304">
        <f t="shared" ca="1" si="352"/>
        <v>26.797885981380421</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1.0830162009777702</v>
      </c>
      <c r="AH797" s="304">
        <f t="shared" ca="1" si="376"/>
        <v>-8.6949390828036197</v>
      </c>
    </row>
    <row r="798" spans="1:34" x14ac:dyDescent="0.2">
      <c r="A798" s="347">
        <f t="shared" ca="1" si="354"/>
        <v>1E-4</v>
      </c>
      <c r="B798" s="304">
        <f t="shared" ca="1" si="355"/>
        <v>32.141500000001543</v>
      </c>
      <c r="D798" s="306">
        <f t="shared" ca="1" si="356"/>
        <v>-0.70221088479465144</v>
      </c>
      <c r="E798" s="307">
        <f t="shared" ca="1" si="357"/>
        <v>-1.1434356313705329</v>
      </c>
      <c r="F798" s="304">
        <f t="shared" ca="1" si="358"/>
        <v>1.3418439439114433</v>
      </c>
      <c r="G798" s="306">
        <f t="shared" ca="1" si="359"/>
        <v>8.3584042857125649</v>
      </c>
      <c r="H798" s="307">
        <f t="shared" ca="1" si="360"/>
        <v>-103.15895010829668</v>
      </c>
      <c r="I798" s="304">
        <f t="shared" ca="1" si="361"/>
        <v>103.49701401320456</v>
      </c>
      <c r="J798" s="306">
        <f t="shared" ca="1" si="362"/>
        <v>715.24824024370969</v>
      </c>
      <c r="K798" s="307">
        <f t="shared" ca="1" si="363"/>
        <v>-8.4505217440381273</v>
      </c>
      <c r="L798" s="304">
        <f t="shared" ca="1" si="348"/>
        <v>715.29815915425775</v>
      </c>
      <c r="M798" s="306">
        <f t="shared" ca="1" si="364"/>
        <v>-1.48994842082165</v>
      </c>
      <c r="N798" s="304">
        <f t="shared" ca="1" si="365"/>
        <v>-85.367756205262452</v>
      </c>
      <c r="P798" s="310">
        <f t="shared" ca="1" si="366"/>
        <v>23</v>
      </c>
      <c r="Q798" s="304">
        <f t="shared" ca="1" si="367"/>
        <v>0</v>
      </c>
      <c r="R798" s="306">
        <f t="shared" ca="1" si="368"/>
        <v>0</v>
      </c>
      <c r="S798" s="307">
        <f t="shared" ca="1" si="369"/>
        <v>3.0819999999999994</v>
      </c>
      <c r="T798" s="304">
        <f t="shared" ca="1" si="349"/>
        <v>30.234419999999997</v>
      </c>
      <c r="U798" s="311">
        <f t="shared" ca="1" si="350"/>
        <v>0</v>
      </c>
      <c r="V798" s="306">
        <f t="shared" ca="1" si="351"/>
        <v>1.2260356264928545</v>
      </c>
      <c r="W798" s="304">
        <f t="shared" ca="1" si="352"/>
        <v>26.797969708418222</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1.0829896406241399</v>
      </c>
      <c r="AH798" s="304">
        <f t="shared" ca="1" si="376"/>
        <v>-8.6949662496367388</v>
      </c>
    </row>
    <row r="799" spans="1:34" x14ac:dyDescent="0.2">
      <c r="A799" s="347">
        <f t="shared" ca="1" si="354"/>
        <v>1E-4</v>
      </c>
      <c r="B799" s="304">
        <f t="shared" ca="1" si="355"/>
        <v>32.141600000001546</v>
      </c>
      <c r="D799" s="306">
        <f t="shared" ca="1" si="356"/>
        <v>-0.70220644456559034</v>
      </c>
      <c r="E799" s="307">
        <f t="shared" ca="1" si="357"/>
        <v>-1.1434080161102678</v>
      </c>
      <c r="F799" s="304">
        <f t="shared" ca="1" si="358"/>
        <v>1.3418180883020865</v>
      </c>
      <c r="G799" s="306">
        <f t="shared" ca="1" si="359"/>
        <v>8.3583340650681084</v>
      </c>
      <c r="H799" s="307">
        <f t="shared" ca="1" si="360"/>
        <v>-103.1590644490983</v>
      </c>
      <c r="I799" s="304">
        <f t="shared" ca="1" si="361"/>
        <v>103.49712230954295</v>
      </c>
      <c r="J799" s="306">
        <f t="shared" ca="1" si="362"/>
        <v>715.24824024370969</v>
      </c>
      <c r="K799" s="307">
        <f t="shared" ca="1" si="363"/>
        <v>-8.4608376447659968</v>
      </c>
      <c r="L799" s="304">
        <f t="shared" ca="1" si="348"/>
        <v>715.2982811005312</v>
      </c>
      <c r="M799" s="306">
        <f t="shared" ca="1" si="364"/>
        <v>-1.4899491863059473</v>
      </c>
      <c r="N799" s="304">
        <f t="shared" ca="1" si="365"/>
        <v>-85.36780006428198</v>
      </c>
      <c r="P799" s="310">
        <f t="shared" ca="1" si="366"/>
        <v>23</v>
      </c>
      <c r="Q799" s="304">
        <f t="shared" ca="1" si="367"/>
        <v>0</v>
      </c>
      <c r="R799" s="306">
        <f t="shared" ca="1" si="368"/>
        <v>0</v>
      </c>
      <c r="S799" s="307">
        <f t="shared" ca="1" si="369"/>
        <v>3.0819999999999994</v>
      </c>
      <c r="T799" s="304">
        <f t="shared" ca="1" si="349"/>
        <v>30.234419999999997</v>
      </c>
      <c r="U799" s="311">
        <f t="shared" ca="1" si="350"/>
        <v>0</v>
      </c>
      <c r="V799" s="306">
        <f t="shared" ca="1" si="351"/>
        <v>1.226036891259914</v>
      </c>
      <c r="W799" s="304">
        <f t="shared" ca="1" si="352"/>
        <v>26.798053434314177</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1.082963080628911</v>
      </c>
      <c r="AH799" s="304">
        <f t="shared" ca="1" si="376"/>
        <v>-8.6949934160993596</v>
      </c>
    </row>
    <row r="800" spans="1:34" x14ac:dyDescent="0.2">
      <c r="A800" s="347">
        <f t="shared" ca="1" si="354"/>
        <v>1E-4</v>
      </c>
      <c r="B800" s="304">
        <f t="shared" ca="1" si="355"/>
        <v>32.141700000001549</v>
      </c>
      <c r="D800" s="306">
        <f t="shared" ca="1" si="356"/>
        <v>-0.70220200433436009</v>
      </c>
      <c r="E800" s="307">
        <f t="shared" ca="1" si="357"/>
        <v>-1.1433804012266418</v>
      </c>
      <c r="F800" s="304">
        <f t="shared" ca="1" si="358"/>
        <v>1.341792233097356</v>
      </c>
      <c r="G800" s="306">
        <f t="shared" ca="1" si="359"/>
        <v>8.3582638448676754</v>
      </c>
      <c r="H800" s="307">
        <f t="shared" ca="1" si="360"/>
        <v>-103.15917878713842</v>
      </c>
      <c r="I800" s="304">
        <f t="shared" ca="1" si="361"/>
        <v>103.49723060322538</v>
      </c>
      <c r="J800" s="306">
        <f t="shared" ca="1" si="362"/>
        <v>715.24824024370969</v>
      </c>
      <c r="K800" s="307">
        <f t="shared" ca="1" si="363"/>
        <v>-8.471153556927808</v>
      </c>
      <c r="L800" s="304">
        <f t="shared" ca="1" si="348"/>
        <v>715.29840319569325</v>
      </c>
      <c r="M800" s="306">
        <f t="shared" ca="1" si="364"/>
        <v>-1.4899499517822117</v>
      </c>
      <c r="N800" s="304">
        <f t="shared" ca="1" si="365"/>
        <v>-85.367843922841246</v>
      </c>
      <c r="P800" s="310">
        <f t="shared" ca="1" si="366"/>
        <v>23</v>
      </c>
      <c r="Q800" s="304">
        <f t="shared" ca="1" si="367"/>
        <v>0</v>
      </c>
      <c r="R800" s="306">
        <f t="shared" ca="1" si="368"/>
        <v>0</v>
      </c>
      <c r="S800" s="307">
        <f t="shared" ca="1" si="369"/>
        <v>3.0819999999999994</v>
      </c>
      <c r="T800" s="304">
        <f t="shared" ca="1" si="349"/>
        <v>30.234419999999997</v>
      </c>
      <c r="U800" s="311">
        <f t="shared" ca="1" si="350"/>
        <v>0</v>
      </c>
      <c r="V800" s="306">
        <f t="shared" ca="1" si="351"/>
        <v>1.2260381560296811</v>
      </c>
      <c r="W800" s="304">
        <f t="shared" ca="1" si="352"/>
        <v>26.798137159068308</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1.082936520992078</v>
      </c>
      <c r="AH800" s="304">
        <f t="shared" ca="1" si="376"/>
        <v>-8.6950205821914928</v>
      </c>
    </row>
    <row r="801" spans="1:34" x14ac:dyDescent="0.2">
      <c r="A801" s="347">
        <f t="shared" ca="1" si="354"/>
        <v>1E-4</v>
      </c>
      <c r="B801" s="304">
        <f t="shared" ca="1" si="355"/>
        <v>32.141800000001552</v>
      </c>
      <c r="D801" s="306">
        <f t="shared" ca="1" si="356"/>
        <v>-0.70219756410096268</v>
      </c>
      <c r="E801" s="307">
        <f t="shared" ca="1" si="357"/>
        <v>-1.143352786719646</v>
      </c>
      <c r="F801" s="304">
        <f t="shared" ca="1" si="358"/>
        <v>1.3417663782972451</v>
      </c>
      <c r="G801" s="306">
        <f t="shared" ca="1" si="359"/>
        <v>8.3581936251112658</v>
      </c>
      <c r="H801" s="307">
        <f t="shared" ca="1" si="360"/>
        <v>-103.15929312241708</v>
      </c>
      <c r="I801" s="304">
        <f t="shared" ca="1" si="361"/>
        <v>103.49733889425187</v>
      </c>
      <c r="J801" s="306">
        <f t="shared" ca="1" si="362"/>
        <v>715.24824024370969</v>
      </c>
      <c r="K801" s="307">
        <f t="shared" ca="1" si="363"/>
        <v>-8.4814694805232858</v>
      </c>
      <c r="L801" s="304">
        <f t="shared" ca="1" si="348"/>
        <v>715.29852543974425</v>
      </c>
      <c r="M801" s="306">
        <f t="shared" ca="1" si="364"/>
        <v>-1.4899507172504431</v>
      </c>
      <c r="N801" s="304">
        <f t="shared" ca="1" si="365"/>
        <v>-85.367887780940251</v>
      </c>
      <c r="P801" s="310">
        <f t="shared" ca="1" si="366"/>
        <v>23</v>
      </c>
      <c r="Q801" s="304">
        <f t="shared" ca="1" si="367"/>
        <v>0</v>
      </c>
      <c r="R801" s="306">
        <f t="shared" ca="1" si="368"/>
        <v>0</v>
      </c>
      <c r="S801" s="307">
        <f t="shared" ca="1" si="369"/>
        <v>3.0819999999999994</v>
      </c>
      <c r="T801" s="304">
        <f t="shared" ca="1" si="349"/>
        <v>30.234419999999997</v>
      </c>
      <c r="U801" s="311">
        <f t="shared" ca="1" si="350"/>
        <v>0</v>
      </c>
      <c r="V801" s="306">
        <f t="shared" ca="1" si="351"/>
        <v>1.2260394208021548</v>
      </c>
      <c r="W801" s="304">
        <f t="shared" ca="1" si="352"/>
        <v>26.798220882680596</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1.0829099617136322</v>
      </c>
      <c r="AH801" s="304">
        <f t="shared" ca="1" si="376"/>
        <v>-8.6950477479131454</v>
      </c>
    </row>
    <row r="802" spans="1:34" x14ac:dyDescent="0.2">
      <c r="A802" s="347">
        <f t="shared" ca="1" si="354"/>
        <v>1E-4</v>
      </c>
      <c r="B802" s="304">
        <f t="shared" ca="1" si="355"/>
        <v>32.141900000001556</v>
      </c>
      <c r="D802" s="306">
        <f t="shared" ca="1" si="356"/>
        <v>-0.702193123865399</v>
      </c>
      <c r="E802" s="307">
        <f t="shared" ca="1" si="357"/>
        <v>-1.1433251725892895</v>
      </c>
      <c r="F802" s="304">
        <f t="shared" ca="1" si="358"/>
        <v>1.3417405239017626</v>
      </c>
      <c r="G802" s="306">
        <f t="shared" ca="1" si="359"/>
        <v>8.3581234057988798</v>
      </c>
      <c r="H802" s="307">
        <f t="shared" ca="1" si="360"/>
        <v>-103.15940745493434</v>
      </c>
      <c r="I802" s="304">
        <f t="shared" ca="1" si="361"/>
        <v>103.49744718262247</v>
      </c>
      <c r="J802" s="306">
        <f t="shared" ca="1" si="362"/>
        <v>715.24824024370969</v>
      </c>
      <c r="K802" s="307">
        <f t="shared" ca="1" si="363"/>
        <v>-8.4917854155521528</v>
      </c>
      <c r="L802" s="304">
        <f t="shared" ca="1" si="348"/>
        <v>715.29864783268488</v>
      </c>
      <c r="M802" s="306">
        <f t="shared" ca="1" si="364"/>
        <v>-1.4899514827106419</v>
      </c>
      <c r="N802" s="304">
        <f t="shared" ca="1" si="365"/>
        <v>-85.367931638579023</v>
      </c>
      <c r="P802" s="310">
        <f t="shared" ca="1" si="366"/>
        <v>23</v>
      </c>
      <c r="Q802" s="304">
        <f t="shared" ca="1" si="367"/>
        <v>0</v>
      </c>
      <c r="R802" s="306">
        <f t="shared" ca="1" si="368"/>
        <v>0</v>
      </c>
      <c r="S802" s="307">
        <f t="shared" ca="1" si="369"/>
        <v>3.0819999999999994</v>
      </c>
      <c r="T802" s="304">
        <f t="shared" ca="1" si="349"/>
        <v>30.234419999999997</v>
      </c>
      <c r="U802" s="311">
        <f t="shared" ca="1" si="350"/>
        <v>0</v>
      </c>
      <c r="V802" s="306">
        <f t="shared" ca="1" si="351"/>
        <v>1.2260406855773358</v>
      </c>
      <c r="W802" s="304">
        <f t="shared" ca="1" si="352"/>
        <v>26.79830460515106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1.0828834027935805</v>
      </c>
      <c r="AH802" s="304">
        <f t="shared" ca="1" si="376"/>
        <v>-8.6950749132643086</v>
      </c>
    </row>
    <row r="803" spans="1:34" x14ac:dyDescent="0.2">
      <c r="A803" s="347">
        <f t="shared" ca="1" si="354"/>
        <v>1E-4</v>
      </c>
      <c r="B803" s="304">
        <f t="shared" ca="1" si="355"/>
        <v>32.142000000001559</v>
      </c>
      <c r="D803" s="306">
        <f t="shared" ca="1" si="356"/>
        <v>-0.70218868362766951</v>
      </c>
      <c r="E803" s="307">
        <f t="shared" ca="1" si="357"/>
        <v>-1.1432975588355632</v>
      </c>
      <c r="F803" s="304">
        <f t="shared" ca="1" si="358"/>
        <v>1.3417146699109008</v>
      </c>
      <c r="G803" s="306">
        <f t="shared" ca="1" si="359"/>
        <v>8.3580531869305172</v>
      </c>
      <c r="H803" s="307">
        <f t="shared" ca="1" si="360"/>
        <v>-103.15952178469023</v>
      </c>
      <c r="I803" s="304">
        <f t="shared" ca="1" si="361"/>
        <v>103.4975554683372</v>
      </c>
      <c r="J803" s="306">
        <f t="shared" ca="1" si="362"/>
        <v>715.24824024370969</v>
      </c>
      <c r="K803" s="307">
        <f t="shared" ca="1" si="363"/>
        <v>-8.5021013620141339</v>
      </c>
      <c r="L803" s="304">
        <f t="shared" ca="1" si="348"/>
        <v>715.29877037451524</v>
      </c>
      <c r="M803" s="306">
        <f t="shared" ca="1" si="364"/>
        <v>-1.489952248162808</v>
      </c>
      <c r="N803" s="304">
        <f t="shared" ca="1" si="365"/>
        <v>-85.367975495757562</v>
      </c>
      <c r="P803" s="310">
        <f t="shared" ca="1" si="366"/>
        <v>23</v>
      </c>
      <c r="Q803" s="304">
        <f t="shared" ca="1" si="367"/>
        <v>0</v>
      </c>
      <c r="R803" s="306">
        <f t="shared" ca="1" si="368"/>
        <v>0</v>
      </c>
      <c r="S803" s="307">
        <f t="shared" ca="1" si="369"/>
        <v>3.0819999999999994</v>
      </c>
      <c r="T803" s="304">
        <f t="shared" ca="1" si="349"/>
        <v>30.234419999999997</v>
      </c>
      <c r="U803" s="311">
        <f t="shared" ca="1" si="350"/>
        <v>0</v>
      </c>
      <c r="V803" s="306">
        <f t="shared" ca="1" si="351"/>
        <v>1.2260419503552233</v>
      </c>
      <c r="W803" s="304">
        <f t="shared" ca="1" si="352"/>
        <v>26.798388326479717</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1.0828568442319177</v>
      </c>
      <c r="AH803" s="304">
        <f t="shared" ca="1" si="376"/>
        <v>-8.6951020782449913</v>
      </c>
    </row>
    <row r="804" spans="1:34" x14ac:dyDescent="0.2">
      <c r="A804" s="347">
        <f t="shared" ca="1" si="354"/>
        <v>1E-4</v>
      </c>
      <c r="B804" s="304">
        <f t="shared" ca="1" si="355"/>
        <v>32.142100000001562</v>
      </c>
      <c r="D804" s="306">
        <f t="shared" ca="1" si="356"/>
        <v>-0.70218424338777596</v>
      </c>
      <c r="E804" s="307">
        <f t="shared" ca="1" si="357"/>
        <v>-1.1432699454584636</v>
      </c>
      <c r="F804" s="304">
        <f t="shared" ca="1" si="358"/>
        <v>1.3416888163246581</v>
      </c>
      <c r="G804" s="306">
        <f t="shared" ca="1" si="359"/>
        <v>8.3579829685061782</v>
      </c>
      <c r="H804" s="307">
        <f t="shared" ca="1" si="360"/>
        <v>-103.15963611168478</v>
      </c>
      <c r="I804" s="304">
        <f t="shared" ca="1" si="361"/>
        <v>103.49766375139613</v>
      </c>
      <c r="J804" s="306">
        <f t="shared" ca="1" si="362"/>
        <v>715.24824024370969</v>
      </c>
      <c r="K804" s="307">
        <f t="shared" ca="1" si="363"/>
        <v>-8.5124173199089519</v>
      </c>
      <c r="L804" s="304">
        <f t="shared" ca="1" si="348"/>
        <v>715.29889306523592</v>
      </c>
      <c r="M804" s="306">
        <f t="shared" ca="1" si="364"/>
        <v>-1.4899530136069419</v>
      </c>
      <c r="N804" s="304">
        <f t="shared" ca="1" si="365"/>
        <v>-85.368019352475883</v>
      </c>
      <c r="P804" s="310">
        <f t="shared" ca="1" si="366"/>
        <v>23</v>
      </c>
      <c r="Q804" s="304">
        <f t="shared" ca="1" si="367"/>
        <v>0</v>
      </c>
      <c r="R804" s="306">
        <f t="shared" ca="1" si="368"/>
        <v>0</v>
      </c>
      <c r="S804" s="307">
        <f t="shared" ca="1" si="369"/>
        <v>3.0819999999999994</v>
      </c>
      <c r="T804" s="304">
        <f t="shared" ca="1" si="349"/>
        <v>30.234419999999997</v>
      </c>
      <c r="U804" s="311">
        <f t="shared" ca="1" si="350"/>
        <v>0</v>
      </c>
      <c r="V804" s="306">
        <f t="shared" ca="1" si="351"/>
        <v>1.2260432151358183</v>
      </c>
      <c r="W804" s="304">
        <f t="shared" ca="1" si="352"/>
        <v>26.798472046666586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1.0828302860286367</v>
      </c>
      <c r="AH804" s="304">
        <f t="shared" ca="1" si="376"/>
        <v>-8.6951292428551987</v>
      </c>
    </row>
    <row r="805" spans="1:34" x14ac:dyDescent="0.2">
      <c r="A805" s="347">
        <f t="shared" ca="1" si="354"/>
        <v>1E-4</v>
      </c>
      <c r="B805" s="304">
        <f t="shared" ca="1" si="355"/>
        <v>32.142200000001566</v>
      </c>
      <c r="D805" s="306">
        <f t="shared" ca="1" si="356"/>
        <v>-0.70217980314571626</v>
      </c>
      <c r="E805" s="307">
        <f t="shared" ca="1" si="357"/>
        <v>-1.1432423324579837</v>
      </c>
      <c r="F805" s="304">
        <f t="shared" ca="1" si="358"/>
        <v>1.341662963143027</v>
      </c>
      <c r="G805" s="306">
        <f t="shared" ca="1" si="359"/>
        <v>8.3579127505258644</v>
      </c>
      <c r="H805" s="307">
        <f t="shared" ca="1" si="360"/>
        <v>-103.15975043591803</v>
      </c>
      <c r="I805" s="304">
        <f t="shared" ca="1" si="361"/>
        <v>103.49777203179929</v>
      </c>
      <c r="J805" s="306">
        <f t="shared" ca="1" si="362"/>
        <v>715.24824024370969</v>
      </c>
      <c r="K805" s="307">
        <f t="shared" ca="1" si="363"/>
        <v>-8.5227332892363314</v>
      </c>
      <c r="L805" s="304">
        <f t="shared" ca="1" si="348"/>
        <v>715.29901590484724</v>
      </c>
      <c r="M805" s="306">
        <f t="shared" ca="1" si="364"/>
        <v>-1.4899537790430433</v>
      </c>
      <c r="N805" s="304">
        <f t="shared" ca="1" si="365"/>
        <v>-85.368063208733986</v>
      </c>
      <c r="P805" s="310">
        <f t="shared" ca="1" si="366"/>
        <v>23</v>
      </c>
      <c r="Q805" s="304">
        <f t="shared" ca="1" si="367"/>
        <v>0</v>
      </c>
      <c r="R805" s="306">
        <f t="shared" ca="1" si="368"/>
        <v>0</v>
      </c>
      <c r="S805" s="307">
        <f t="shared" ca="1" si="369"/>
        <v>3.0819999999999994</v>
      </c>
      <c r="T805" s="304">
        <f t="shared" ca="1" si="349"/>
        <v>30.234419999999997</v>
      </c>
      <c r="U805" s="311">
        <f t="shared" ca="1" si="350"/>
        <v>0</v>
      </c>
      <c r="V805" s="306">
        <f t="shared" ca="1" si="351"/>
        <v>1.2260444799191204</v>
      </c>
      <c r="W805" s="304">
        <f t="shared" ca="1" si="352"/>
        <v>26.798555765711676</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1.0828037281837357</v>
      </c>
      <c r="AH805" s="304">
        <f t="shared" ca="1" si="376"/>
        <v>-8.6951564070949345</v>
      </c>
    </row>
    <row r="806" spans="1:34" x14ac:dyDescent="0.2">
      <c r="A806" s="347">
        <f t="shared" ca="1" si="354"/>
        <v>1E-4</v>
      </c>
      <c r="B806" s="304">
        <f t="shared" ca="1" si="355"/>
        <v>32.142300000001569</v>
      </c>
      <c r="D806" s="306">
        <f t="shared" ca="1" si="356"/>
        <v>-0.70217536290149452</v>
      </c>
      <c r="E806" s="307">
        <f t="shared" ca="1" si="357"/>
        <v>-1.1432147198341198</v>
      </c>
      <c r="F806" s="304">
        <f t="shared" ca="1" si="358"/>
        <v>1.3416371103660074</v>
      </c>
      <c r="G806" s="306">
        <f t="shared" ca="1" si="359"/>
        <v>8.357842532989574</v>
      </c>
      <c r="H806" s="307">
        <f t="shared" ca="1" si="360"/>
        <v>-103.15986475739001</v>
      </c>
      <c r="I806" s="304">
        <f t="shared" ca="1" si="361"/>
        <v>103.49788030954667</v>
      </c>
      <c r="J806" s="306">
        <f t="shared" ca="1" si="362"/>
        <v>715.24824024370969</v>
      </c>
      <c r="K806" s="307">
        <f t="shared" ca="1" si="363"/>
        <v>-8.5330492699959972</v>
      </c>
      <c r="L806" s="304">
        <f t="shared" ca="1" si="348"/>
        <v>715.29913889334978</v>
      </c>
      <c r="M806" s="306">
        <f t="shared" ca="1" si="364"/>
        <v>-1.4899545444711124</v>
      </c>
      <c r="N806" s="304">
        <f t="shared" ca="1" si="365"/>
        <v>-85.36810706453187</v>
      </c>
      <c r="P806" s="310">
        <f t="shared" ca="1" si="366"/>
        <v>23</v>
      </c>
      <c r="Q806" s="304">
        <f t="shared" ca="1" si="367"/>
        <v>0</v>
      </c>
      <c r="R806" s="306">
        <f t="shared" ca="1" si="368"/>
        <v>0</v>
      </c>
      <c r="S806" s="307">
        <f t="shared" ca="1" si="369"/>
        <v>3.0819999999999994</v>
      </c>
      <c r="T806" s="304">
        <f t="shared" ca="1" si="349"/>
        <v>30.234419999999997</v>
      </c>
      <c r="U806" s="311">
        <f t="shared" ca="1" si="350"/>
        <v>0</v>
      </c>
      <c r="V806" s="306">
        <f t="shared" ca="1" si="351"/>
        <v>1.2260457447051296</v>
      </c>
      <c r="W806" s="304">
        <f t="shared" ca="1" si="352"/>
        <v>26.798639483614977</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1.0827771706972076</v>
      </c>
      <c r="AH806" s="304">
        <f t="shared" ca="1" si="376"/>
        <v>-8.6951835709642058</v>
      </c>
    </row>
    <row r="807" spans="1:34" x14ac:dyDescent="0.2">
      <c r="A807" s="347">
        <f t="shared" ca="1" si="354"/>
        <v>1E-4</v>
      </c>
      <c r="B807" s="304">
        <f t="shared" ca="1" si="355"/>
        <v>32.142400000001572</v>
      </c>
      <c r="D807" s="306">
        <f t="shared" ca="1" si="356"/>
        <v>-0.70217092265510972</v>
      </c>
      <c r="E807" s="307">
        <f t="shared" ca="1" si="357"/>
        <v>-1.1431871075868756</v>
      </c>
      <c r="F807" s="304">
        <f t="shared" ca="1" si="358"/>
        <v>1.3416112579936017</v>
      </c>
      <c r="G807" s="306">
        <f t="shared" ca="1" si="359"/>
        <v>8.357772315897309</v>
      </c>
      <c r="H807" s="307">
        <f t="shared" ca="1" si="360"/>
        <v>-103.15997907610077</v>
      </c>
      <c r="I807" s="304">
        <f t="shared" ca="1" si="361"/>
        <v>103.49798858463834</v>
      </c>
      <c r="J807" s="306">
        <f t="shared" ca="1" si="362"/>
        <v>715.24824024370969</v>
      </c>
      <c r="K807" s="307">
        <f t="shared" ca="1" si="363"/>
        <v>-8.5433652621876721</v>
      </c>
      <c r="L807" s="304">
        <f t="shared" ca="1" si="348"/>
        <v>715.29926203074376</v>
      </c>
      <c r="M807" s="306">
        <f t="shared" ca="1" si="364"/>
        <v>-1.4899553098911495</v>
      </c>
      <c r="N807" s="304">
        <f t="shared" ca="1" si="365"/>
        <v>-85.368150919869549</v>
      </c>
      <c r="P807" s="310">
        <f t="shared" ca="1" si="366"/>
        <v>23</v>
      </c>
      <c r="Q807" s="304">
        <f t="shared" ca="1" si="367"/>
        <v>0</v>
      </c>
      <c r="R807" s="306">
        <f t="shared" ca="1" si="368"/>
        <v>0</v>
      </c>
      <c r="S807" s="307">
        <f t="shared" ca="1" si="369"/>
        <v>3.0819999999999994</v>
      </c>
      <c r="T807" s="304">
        <f t="shared" ca="1" si="349"/>
        <v>30.234419999999997</v>
      </c>
      <c r="U807" s="311">
        <f t="shared" ca="1" si="350"/>
        <v>0</v>
      </c>
      <c r="V807" s="306">
        <f t="shared" ca="1" si="351"/>
        <v>1.2260470094938449</v>
      </c>
      <c r="W807" s="304">
        <f t="shared" ca="1" si="352"/>
        <v>26.798723200376486</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1.0827506135690577</v>
      </c>
      <c r="AH807" s="304">
        <f t="shared" ca="1" si="376"/>
        <v>-8.6952107344630054</v>
      </c>
    </row>
    <row r="808" spans="1:34" x14ac:dyDescent="0.2">
      <c r="A808" s="347">
        <f t="shared" ca="1" si="354"/>
        <v>1E-4</v>
      </c>
      <c r="B808" s="304">
        <f t="shared" ca="1" si="355"/>
        <v>32.142500000001576</v>
      </c>
      <c r="D808" s="306">
        <f t="shared" ca="1" si="356"/>
        <v>-0.70216648240656143</v>
      </c>
      <c r="E808" s="307">
        <f t="shared" ca="1" si="357"/>
        <v>-1.1431594957162545</v>
      </c>
      <c r="F808" s="304">
        <f t="shared" ca="1" si="358"/>
        <v>1.341585406025813</v>
      </c>
      <c r="G808" s="306">
        <f t="shared" ca="1" si="359"/>
        <v>8.3577020992490691</v>
      </c>
      <c r="H808" s="307">
        <f t="shared" ca="1" si="360"/>
        <v>-103.16009339205034</v>
      </c>
      <c r="I808" s="304">
        <f t="shared" ca="1" si="361"/>
        <v>103.49809685707433</v>
      </c>
      <c r="J808" s="306">
        <f t="shared" ca="1" si="362"/>
        <v>715.24824024370969</v>
      </c>
      <c r="K808" s="307">
        <f t="shared" ca="1" si="363"/>
        <v>-8.553681265811079</v>
      </c>
      <c r="L808" s="304">
        <f t="shared" ca="1" si="348"/>
        <v>715.29938531702976</v>
      </c>
      <c r="M808" s="306">
        <f t="shared" ca="1" si="364"/>
        <v>-1.4899560753031547</v>
      </c>
      <c r="N808" s="304">
        <f t="shared" ca="1" si="365"/>
        <v>-85.368194774747025</v>
      </c>
      <c r="P808" s="310">
        <f t="shared" ca="1" si="366"/>
        <v>23</v>
      </c>
      <c r="Q808" s="304">
        <f t="shared" ca="1" si="367"/>
        <v>0</v>
      </c>
      <c r="R808" s="306">
        <f t="shared" ca="1" si="368"/>
        <v>0</v>
      </c>
      <c r="S808" s="307">
        <f t="shared" ca="1" si="369"/>
        <v>3.0819999999999994</v>
      </c>
      <c r="T808" s="304">
        <f t="shared" ca="1" si="349"/>
        <v>30.234419999999997</v>
      </c>
      <c r="U808" s="311">
        <f t="shared" ca="1" si="350"/>
        <v>0</v>
      </c>
      <c r="V808" s="306">
        <f t="shared" ca="1" si="351"/>
        <v>1.2260482742852676</v>
      </c>
      <c r="W808" s="304">
        <f t="shared" ca="1" si="352"/>
        <v>26.798806915996252</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1.0827240567992895</v>
      </c>
      <c r="AH808" s="304">
        <f t="shared" ca="1" si="376"/>
        <v>-8.6952378975913334</v>
      </c>
    </row>
    <row r="809" spans="1:34" x14ac:dyDescent="0.2">
      <c r="A809" s="347">
        <f t="shared" ca="1" si="354"/>
        <v>1E-4</v>
      </c>
      <c r="B809" s="304">
        <f t="shared" ca="1" si="355"/>
        <v>32.142600000001579</v>
      </c>
      <c r="D809" s="306">
        <f t="shared" ca="1" si="356"/>
        <v>-0.70216204215585276</v>
      </c>
      <c r="E809" s="307">
        <f t="shared" ca="1" si="357"/>
        <v>-1.1431318842222353</v>
      </c>
      <c r="F809" s="304">
        <f t="shared" ca="1" si="358"/>
        <v>1.3415595544626244</v>
      </c>
      <c r="G809" s="306">
        <f t="shared" ca="1" si="359"/>
        <v>8.3576318830448528</v>
      </c>
      <c r="H809" s="307">
        <f t="shared" ca="1" si="360"/>
        <v>-103.16020770523876</v>
      </c>
      <c r="I809" s="304">
        <f t="shared" ca="1" si="361"/>
        <v>103.49820512685469</v>
      </c>
      <c r="J809" s="306">
        <f t="shared" ca="1" si="362"/>
        <v>715.24824024370969</v>
      </c>
      <c r="K809" s="307">
        <f t="shared" ca="1" si="363"/>
        <v>-8.5639972808659426</v>
      </c>
      <c r="L809" s="304">
        <f t="shared" ca="1" si="348"/>
        <v>715.299508752208</v>
      </c>
      <c r="M809" s="306">
        <f t="shared" ca="1" si="364"/>
        <v>-1.4899568407071277</v>
      </c>
      <c r="N809" s="304">
        <f t="shared" ca="1" si="365"/>
        <v>-85.36823862916431</v>
      </c>
      <c r="P809" s="310">
        <f t="shared" ca="1" si="366"/>
        <v>23</v>
      </c>
      <c r="Q809" s="304">
        <f t="shared" ca="1" si="367"/>
        <v>0</v>
      </c>
      <c r="R809" s="306">
        <f t="shared" ca="1" si="368"/>
        <v>0</v>
      </c>
      <c r="S809" s="307">
        <f t="shared" ca="1" si="369"/>
        <v>3.0819999999999994</v>
      </c>
      <c r="T809" s="304">
        <f t="shared" ca="1" si="349"/>
        <v>30.234419999999997</v>
      </c>
      <c r="U809" s="311">
        <f t="shared" ca="1" si="350"/>
        <v>0</v>
      </c>
      <c r="V809" s="306">
        <f t="shared" ca="1" si="351"/>
        <v>1.2260495390793975</v>
      </c>
      <c r="W809" s="304">
        <f t="shared" ca="1" si="352"/>
        <v>26.798890630474283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1.0826975003878836</v>
      </c>
      <c r="AH809" s="304">
        <f t="shared" ca="1" si="376"/>
        <v>-8.6952650603492074</v>
      </c>
    </row>
    <row r="810" spans="1:34" x14ac:dyDescent="0.2">
      <c r="A810" s="347">
        <f t="shared" ca="1" si="354"/>
        <v>1E-4</v>
      </c>
      <c r="B810" s="304">
        <f t="shared" ca="1" si="355"/>
        <v>32.142700000001582</v>
      </c>
      <c r="D810" s="306">
        <f t="shared" ca="1" si="356"/>
        <v>-0.70215760190298504</v>
      </c>
      <c r="E810" s="307">
        <f t="shared" ca="1" si="357"/>
        <v>-1.1431042731048198</v>
      </c>
      <c r="F810" s="304">
        <f t="shared" ca="1" si="358"/>
        <v>1.3415337033040391</v>
      </c>
      <c r="G810" s="306">
        <f t="shared" ca="1" si="359"/>
        <v>8.3575616672846618</v>
      </c>
      <c r="H810" s="307">
        <f t="shared" ca="1" si="360"/>
        <v>-103.16032201566607</v>
      </c>
      <c r="I810" s="304">
        <f t="shared" ca="1" si="361"/>
        <v>103.49831339397944</v>
      </c>
      <c r="J810" s="306">
        <f t="shared" ca="1" si="362"/>
        <v>715.24824024370969</v>
      </c>
      <c r="K810" s="307">
        <f t="shared" ca="1" si="363"/>
        <v>-8.5743133073519875</v>
      </c>
      <c r="L810" s="304">
        <f t="shared" ca="1" si="348"/>
        <v>715.29963233627916</v>
      </c>
      <c r="M810" s="306">
        <f t="shared" ca="1" si="364"/>
        <v>-1.489957606103069</v>
      </c>
      <c r="N810" s="304">
        <f t="shared" ca="1" si="365"/>
        <v>-85.368282483121405</v>
      </c>
      <c r="P810" s="310">
        <f t="shared" ca="1" si="366"/>
        <v>23</v>
      </c>
      <c r="Q810" s="304">
        <f t="shared" ca="1" si="367"/>
        <v>0</v>
      </c>
      <c r="R810" s="306">
        <f t="shared" ca="1" si="368"/>
        <v>0</v>
      </c>
      <c r="S810" s="307">
        <f t="shared" ca="1" si="369"/>
        <v>3.0819999999999994</v>
      </c>
      <c r="T810" s="304">
        <f t="shared" ca="1" si="349"/>
        <v>30.234419999999997</v>
      </c>
      <c r="U810" s="311">
        <f t="shared" ca="1" si="350"/>
        <v>0</v>
      </c>
      <c r="V810" s="306">
        <f t="shared" ca="1" si="351"/>
        <v>1.2260508038762337</v>
      </c>
      <c r="W810" s="304">
        <f t="shared" ca="1" si="352"/>
        <v>26.79897434381056</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1.0826709443348381</v>
      </c>
      <c r="AH810" s="304">
        <f t="shared" ca="1" si="376"/>
        <v>-8.6952922227366276</v>
      </c>
    </row>
    <row r="811" spans="1:34" x14ac:dyDescent="0.2">
      <c r="A811" s="347">
        <f t="shared" ca="1" si="354"/>
        <v>1E-4</v>
      </c>
      <c r="B811" s="304">
        <f t="shared" ca="1" si="355"/>
        <v>32.142800000001586</v>
      </c>
      <c r="D811" s="306">
        <f t="shared" ca="1" si="356"/>
        <v>-0.7021531616479576</v>
      </c>
      <c r="E811" s="307">
        <f t="shared" ca="1" si="357"/>
        <v>-1.1430766623640132</v>
      </c>
      <c r="F811" s="304">
        <f t="shared" ca="1" si="358"/>
        <v>1.3415078525500606</v>
      </c>
      <c r="G811" s="306">
        <f t="shared" ca="1" si="359"/>
        <v>8.3574914519684977</v>
      </c>
      <c r="H811" s="307">
        <f t="shared" ca="1" si="360"/>
        <v>-103.16043632333231</v>
      </c>
      <c r="I811" s="304">
        <f t="shared" ca="1" si="361"/>
        <v>103.49842165844862</v>
      </c>
      <c r="J811" s="306">
        <f t="shared" ca="1" si="362"/>
        <v>715.24824024370969</v>
      </c>
      <c r="K811" s="307">
        <f t="shared" ca="1" si="363"/>
        <v>-8.5846293452689366</v>
      </c>
      <c r="L811" s="304">
        <f t="shared" ca="1" si="348"/>
        <v>715.29975606924347</v>
      </c>
      <c r="M811" s="306">
        <f t="shared" ca="1" si="364"/>
        <v>-1.4899583714909785</v>
      </c>
      <c r="N811" s="304">
        <f t="shared" ca="1" si="365"/>
        <v>-85.36832633661831</v>
      </c>
      <c r="P811" s="310">
        <f t="shared" ca="1" si="366"/>
        <v>23</v>
      </c>
      <c r="Q811" s="304">
        <f t="shared" ca="1" si="367"/>
        <v>0</v>
      </c>
      <c r="R811" s="306">
        <f t="shared" ca="1" si="368"/>
        <v>0</v>
      </c>
      <c r="S811" s="307">
        <f t="shared" ca="1" si="369"/>
        <v>3.0819999999999994</v>
      </c>
      <c r="T811" s="304">
        <f t="shared" ca="1" si="349"/>
        <v>30.234419999999997</v>
      </c>
      <c r="U811" s="311">
        <f t="shared" ca="1" si="350"/>
        <v>0</v>
      </c>
      <c r="V811" s="306">
        <f t="shared" ca="1" si="351"/>
        <v>1.226052068675777</v>
      </c>
      <c r="W811" s="304">
        <f t="shared" ca="1" si="352"/>
        <v>26.799058056005109</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1.082644388640162</v>
      </c>
      <c r="AH811" s="304">
        <f t="shared" ca="1" si="376"/>
        <v>-8.6953193847535903</v>
      </c>
    </row>
    <row r="812" spans="1:34" x14ac:dyDescent="0.2">
      <c r="A812" s="347">
        <f t="shared" ca="1" si="354"/>
        <v>1E-4</v>
      </c>
      <c r="B812" s="304">
        <f t="shared" ca="1" si="355"/>
        <v>32.142900000001589</v>
      </c>
      <c r="D812" s="306">
        <f t="shared" ca="1" si="356"/>
        <v>-0.70214872139077256</v>
      </c>
      <c r="E812" s="307">
        <f t="shared" ca="1" si="357"/>
        <v>-1.1430490519998049</v>
      </c>
      <c r="F812" s="304">
        <f t="shared" ca="1" si="358"/>
        <v>1.3414820022006817</v>
      </c>
      <c r="G812" s="306">
        <f t="shared" ca="1" si="359"/>
        <v>8.357421237096359</v>
      </c>
      <c r="H812" s="307">
        <f t="shared" ca="1" si="360"/>
        <v>-103.1605506282375</v>
      </c>
      <c r="I812" s="304">
        <f t="shared" ca="1" si="361"/>
        <v>103.49852992026226</v>
      </c>
      <c r="J812" s="306">
        <f t="shared" ca="1" si="362"/>
        <v>715.24824024370969</v>
      </c>
      <c r="K812" s="307">
        <f t="shared" ca="1" si="363"/>
        <v>-8.5949453946165146</v>
      </c>
      <c r="L812" s="304">
        <f t="shared" ca="1" si="348"/>
        <v>715.29987995110127</v>
      </c>
      <c r="M812" s="306">
        <f t="shared" ca="1" si="364"/>
        <v>-1.4899591368708567</v>
      </c>
      <c r="N812" s="304">
        <f t="shared" ca="1" si="365"/>
        <v>-85.368370189655053</v>
      </c>
      <c r="P812" s="310">
        <f t="shared" ca="1" si="366"/>
        <v>23</v>
      </c>
      <c r="Q812" s="304">
        <f t="shared" ca="1" si="367"/>
        <v>0</v>
      </c>
      <c r="R812" s="306">
        <f t="shared" ca="1" si="368"/>
        <v>0</v>
      </c>
      <c r="S812" s="307">
        <f t="shared" ca="1" si="369"/>
        <v>3.0819999999999994</v>
      </c>
      <c r="T812" s="304">
        <f t="shared" ca="1" si="349"/>
        <v>30.234419999999997</v>
      </c>
      <c r="U812" s="311">
        <f t="shared" ca="1" si="350"/>
        <v>0</v>
      </c>
      <c r="V812" s="306">
        <f t="shared" ca="1" si="351"/>
        <v>1.2260533334780268</v>
      </c>
      <c r="W812" s="304">
        <f t="shared" ca="1" si="352"/>
        <v>26.799141767057939</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1.0826178333038445</v>
      </c>
      <c r="AH812" s="304">
        <f t="shared" ca="1" si="376"/>
        <v>-8.695346546400101</v>
      </c>
    </row>
    <row r="813" spans="1:34" x14ac:dyDescent="0.2">
      <c r="A813" s="347">
        <f t="shared" ca="1" si="354"/>
        <v>1E-4</v>
      </c>
      <c r="B813" s="304">
        <f t="shared" ca="1" si="355"/>
        <v>32.143000000001592</v>
      </c>
      <c r="D813" s="306">
        <f t="shared" ca="1" si="356"/>
        <v>-0.70214428113142791</v>
      </c>
      <c r="E813" s="307">
        <f t="shared" ca="1" si="357"/>
        <v>-1.1430214420121949</v>
      </c>
      <c r="F813" s="304">
        <f t="shared" ca="1" si="358"/>
        <v>1.341456152255901</v>
      </c>
      <c r="G813" s="306">
        <f t="shared" ca="1" si="359"/>
        <v>8.3573510226682455</v>
      </c>
      <c r="H813" s="307">
        <f t="shared" ca="1" si="360"/>
        <v>-103.1606649303817</v>
      </c>
      <c r="I813" s="304">
        <f t="shared" ca="1" si="361"/>
        <v>103.49863817942041</v>
      </c>
      <c r="J813" s="306">
        <f t="shared" ca="1" si="362"/>
        <v>715.24824024370969</v>
      </c>
      <c r="K813" s="307">
        <f t="shared" ca="1" si="363"/>
        <v>-8.6052614553944462</v>
      </c>
      <c r="L813" s="304">
        <f t="shared" ca="1" si="348"/>
        <v>715.30000398185314</v>
      </c>
      <c r="M813" s="306">
        <f t="shared" ca="1" si="364"/>
        <v>-1.4899599022427032</v>
      </c>
      <c r="N813" s="304">
        <f t="shared" ca="1" si="365"/>
        <v>-85.36841404223162</v>
      </c>
      <c r="P813" s="310">
        <f t="shared" ca="1" si="366"/>
        <v>23</v>
      </c>
      <c r="Q813" s="304">
        <f t="shared" ca="1" si="367"/>
        <v>0</v>
      </c>
      <c r="R813" s="306">
        <f t="shared" ca="1" si="368"/>
        <v>0</v>
      </c>
      <c r="S813" s="307">
        <f t="shared" ca="1" si="369"/>
        <v>3.0819999999999994</v>
      </c>
      <c r="T813" s="304">
        <f t="shared" ca="1" si="349"/>
        <v>30.234419999999997</v>
      </c>
      <c r="U813" s="311">
        <f t="shared" ca="1" si="350"/>
        <v>0</v>
      </c>
      <c r="V813" s="306">
        <f t="shared" ca="1" si="351"/>
        <v>1.2260545982829838</v>
      </c>
      <c r="W813" s="304">
        <f t="shared" ca="1" si="352"/>
        <v>26.799225476969074</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1.082591278325884</v>
      </c>
      <c r="AH813" s="304">
        <f t="shared" ca="1" si="376"/>
        <v>-8.6953737076761666</v>
      </c>
    </row>
    <row r="814" spans="1:34" x14ac:dyDescent="0.2">
      <c r="A814" s="347">
        <f t="shared" ca="1" si="354"/>
        <v>1E-4</v>
      </c>
      <c r="B814" s="304">
        <f t="shared" ca="1" si="355"/>
        <v>32.143100000001596</v>
      </c>
      <c r="D814" s="306">
        <f t="shared" ca="1" si="356"/>
        <v>-0.70213984086992753</v>
      </c>
      <c r="E814" s="307">
        <f t="shared" ca="1" si="357"/>
        <v>-1.1429938324011726</v>
      </c>
      <c r="F814" s="304">
        <f t="shared" ca="1" si="358"/>
        <v>1.3414303027157122</v>
      </c>
      <c r="G814" s="306">
        <f t="shared" ca="1" si="359"/>
        <v>8.357280808684159</v>
      </c>
      <c r="H814" s="307">
        <f t="shared" ca="1" si="360"/>
        <v>-103.16077922976494</v>
      </c>
      <c r="I814" s="304">
        <f t="shared" ca="1" si="361"/>
        <v>103.4987464359231</v>
      </c>
      <c r="J814" s="306">
        <f t="shared" ca="1" si="362"/>
        <v>715.24824024370969</v>
      </c>
      <c r="K814" s="307">
        <f t="shared" ca="1" si="363"/>
        <v>-8.6155775276024542</v>
      </c>
      <c r="L814" s="304">
        <f t="shared" ca="1" si="348"/>
        <v>715.30012816149952</v>
      </c>
      <c r="M814" s="306">
        <f t="shared" ca="1" si="364"/>
        <v>-1.4899606676065187</v>
      </c>
      <c r="N814" s="304">
        <f t="shared" ca="1" si="365"/>
        <v>-85.36845789434804</v>
      </c>
      <c r="P814" s="310">
        <f t="shared" ca="1" si="366"/>
        <v>23</v>
      </c>
      <c r="Q814" s="304">
        <f t="shared" ca="1" si="367"/>
        <v>0</v>
      </c>
      <c r="R814" s="306">
        <f t="shared" ca="1" si="368"/>
        <v>0</v>
      </c>
      <c r="S814" s="307">
        <f t="shared" ca="1" si="369"/>
        <v>3.0819999999999994</v>
      </c>
      <c r="T814" s="304">
        <f t="shared" ca="1" si="349"/>
        <v>30.234419999999997</v>
      </c>
      <c r="U814" s="311">
        <f t="shared" ca="1" si="350"/>
        <v>0</v>
      </c>
      <c r="V814" s="306">
        <f t="shared" ca="1" si="351"/>
        <v>1.2260558630906471</v>
      </c>
      <c r="W814" s="304">
        <f t="shared" ca="1" si="352"/>
        <v>26.799309185738483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1.082564723706275</v>
      </c>
      <c r="AH814" s="304">
        <f t="shared" ca="1" si="376"/>
        <v>-8.6954008685817907</v>
      </c>
    </row>
    <row r="815" spans="1:34" x14ac:dyDescent="0.2">
      <c r="A815" s="347">
        <f t="shared" ca="1" si="354"/>
        <v>1E-4</v>
      </c>
      <c r="B815" s="304">
        <f t="shared" ca="1" si="355"/>
        <v>32.143200000001599</v>
      </c>
      <c r="D815" s="306">
        <f t="shared" ca="1" si="356"/>
        <v>-0.70213540060626833</v>
      </c>
      <c r="E815" s="307">
        <f t="shared" ca="1" si="357"/>
        <v>-1.1429662231667503</v>
      </c>
      <c r="F815" s="304">
        <f t="shared" ca="1" si="358"/>
        <v>1.3414044535801239</v>
      </c>
      <c r="G815" s="306">
        <f t="shared" ca="1" si="359"/>
        <v>8.3572105951440978</v>
      </c>
      <c r="H815" s="307">
        <f t="shared" ca="1" si="360"/>
        <v>-103.16089352638726</v>
      </c>
      <c r="I815" s="304">
        <f t="shared" ca="1" si="361"/>
        <v>103.49885468977034</v>
      </c>
      <c r="J815" s="306">
        <f t="shared" ca="1" si="362"/>
        <v>715.24824024370969</v>
      </c>
      <c r="K815" s="307">
        <f t="shared" ca="1" si="363"/>
        <v>-8.6258936112402615</v>
      </c>
      <c r="L815" s="304">
        <f t="shared" ca="1" si="348"/>
        <v>715.30025249004063</v>
      </c>
      <c r="M815" s="306">
        <f t="shared" ca="1" si="364"/>
        <v>-1.4899614329623025</v>
      </c>
      <c r="N815" s="304">
        <f t="shared" ca="1" si="365"/>
        <v>-85.36850174600427</v>
      </c>
      <c r="P815" s="310">
        <f t="shared" ca="1" si="366"/>
        <v>23</v>
      </c>
      <c r="Q815" s="304">
        <f t="shared" ca="1" si="367"/>
        <v>0</v>
      </c>
      <c r="R815" s="306">
        <f t="shared" ca="1" si="368"/>
        <v>0</v>
      </c>
      <c r="S815" s="307">
        <f t="shared" ca="1" si="369"/>
        <v>3.0819999999999994</v>
      </c>
      <c r="T815" s="304">
        <f t="shared" ca="1" si="349"/>
        <v>30.234419999999997</v>
      </c>
      <c r="U815" s="311">
        <f t="shared" ca="1" si="350"/>
        <v>0</v>
      </c>
      <c r="V815" s="306">
        <f t="shared" ca="1" si="351"/>
        <v>1.2260571279010173</v>
      </c>
      <c r="W815" s="304">
        <f t="shared" ca="1" si="352"/>
        <v>26.799392893366221</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1.0825381694450229</v>
      </c>
      <c r="AH815" s="304">
        <f t="shared" ca="1" si="376"/>
        <v>-8.6954280291169663</v>
      </c>
    </row>
    <row r="816" spans="1:34" x14ac:dyDescent="0.2">
      <c r="A816" s="347">
        <f t="shared" ca="1" si="354"/>
        <v>1E-4</v>
      </c>
      <c r="B816" s="304">
        <f t="shared" ca="1" si="355"/>
        <v>32.143300000001602</v>
      </c>
      <c r="D816" s="306">
        <f t="shared" ca="1" si="356"/>
        <v>-0.70213096034045719</v>
      </c>
      <c r="E816" s="307">
        <f t="shared" ca="1" si="357"/>
        <v>-1.1429386143089086</v>
      </c>
      <c r="F816" s="304">
        <f t="shared" ca="1" si="358"/>
        <v>1.3413786048491234</v>
      </c>
      <c r="G816" s="306">
        <f t="shared" ca="1" si="359"/>
        <v>8.3571403820480636</v>
      </c>
      <c r="H816" s="307">
        <f t="shared" ca="1" si="360"/>
        <v>-103.16100782024868</v>
      </c>
      <c r="I816" s="304">
        <f t="shared" ca="1" si="361"/>
        <v>103.49896294096222</v>
      </c>
      <c r="J816" s="306">
        <f t="shared" ca="1" si="362"/>
        <v>715.24824024370969</v>
      </c>
      <c r="K816" s="307">
        <f t="shared" ca="1" si="363"/>
        <v>-8.6362097063075929</v>
      </c>
      <c r="L816" s="304">
        <f t="shared" ca="1" si="348"/>
        <v>715.30037696747706</v>
      </c>
      <c r="M816" s="306">
        <f t="shared" ca="1" si="364"/>
        <v>-1.4899621983100555</v>
      </c>
      <c r="N816" s="304">
        <f t="shared" ca="1" si="365"/>
        <v>-85.368545597200381</v>
      </c>
      <c r="P816" s="310">
        <f t="shared" ca="1" si="366"/>
        <v>23</v>
      </c>
      <c r="Q816" s="304">
        <f t="shared" ca="1" si="367"/>
        <v>0</v>
      </c>
      <c r="R816" s="306">
        <f t="shared" ca="1" si="368"/>
        <v>0</v>
      </c>
      <c r="S816" s="307">
        <f t="shared" ca="1" si="369"/>
        <v>3.0819999999999994</v>
      </c>
      <c r="T816" s="304">
        <f t="shared" ca="1" si="349"/>
        <v>30.234419999999997</v>
      </c>
      <c r="U816" s="311">
        <f t="shared" ca="1" si="350"/>
        <v>0</v>
      </c>
      <c r="V816" s="306">
        <f t="shared" ca="1" si="351"/>
        <v>1.2260583927140942</v>
      </c>
      <c r="W816" s="304">
        <f t="shared" ca="1" si="352"/>
        <v>26.799476599852277</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1.0825116155421153</v>
      </c>
      <c r="AH816" s="304">
        <f t="shared" ca="1" si="376"/>
        <v>-8.6954551892817094</v>
      </c>
    </row>
    <row r="817" spans="1:34" x14ac:dyDescent="0.2">
      <c r="A817" s="347">
        <f t="shared" ca="1" si="354"/>
        <v>1E-4</v>
      </c>
      <c r="B817" s="304">
        <f t="shared" ca="1" si="355"/>
        <v>32.143400000001606</v>
      </c>
      <c r="D817" s="306">
        <f t="shared" ca="1" si="356"/>
        <v>-0.70212652007248944</v>
      </c>
      <c r="E817" s="307">
        <f t="shared" ca="1" si="357"/>
        <v>-1.142911005827651</v>
      </c>
      <c r="F817" s="304">
        <f t="shared" ca="1" si="358"/>
        <v>1.3413527565227117</v>
      </c>
      <c r="G817" s="306">
        <f t="shared" ca="1" si="359"/>
        <v>8.3570701693960565</v>
      </c>
      <c r="H817" s="307">
        <f t="shared" ca="1" si="360"/>
        <v>-103.16112211134927</v>
      </c>
      <c r="I817" s="304">
        <f t="shared" ca="1" si="361"/>
        <v>103.49907118949872</v>
      </c>
      <c r="J817" s="306">
        <f t="shared" ca="1" si="362"/>
        <v>715.24824024370969</v>
      </c>
      <c r="K817" s="307">
        <f t="shared" ca="1" si="363"/>
        <v>-8.6465258128041729</v>
      </c>
      <c r="L817" s="304">
        <f t="shared" ca="1" si="348"/>
        <v>715.30050159380914</v>
      </c>
      <c r="M817" s="306">
        <f t="shared" ca="1" si="364"/>
        <v>-1.4899629636497773</v>
      </c>
      <c r="N817" s="304">
        <f t="shared" ca="1" si="365"/>
        <v>-85.36858944793633</v>
      </c>
      <c r="P817" s="310">
        <f t="shared" ca="1" si="366"/>
        <v>23</v>
      </c>
      <c r="Q817" s="304">
        <f t="shared" ca="1" si="367"/>
        <v>0</v>
      </c>
      <c r="R817" s="306">
        <f t="shared" ca="1" si="368"/>
        <v>0</v>
      </c>
      <c r="S817" s="307">
        <f t="shared" ca="1" si="369"/>
        <v>3.0819999999999994</v>
      </c>
      <c r="T817" s="304">
        <f t="shared" ca="1" si="349"/>
        <v>30.234419999999997</v>
      </c>
      <c r="U817" s="311">
        <f t="shared" ca="1" si="350"/>
        <v>0</v>
      </c>
      <c r="V817" s="306">
        <f t="shared" ca="1" si="351"/>
        <v>1.2260596575298779</v>
      </c>
      <c r="W817" s="304">
        <f t="shared" ca="1" si="352"/>
        <v>26.799560305196664</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1.0824850619975539</v>
      </c>
      <c r="AH817" s="304">
        <f t="shared" ca="1" si="376"/>
        <v>-8.6954823490760162</v>
      </c>
    </row>
    <row r="818" spans="1:34" x14ac:dyDescent="0.2">
      <c r="A818" s="347">
        <f t="shared" ca="1" si="354"/>
        <v>1E-4</v>
      </c>
      <c r="B818" s="304">
        <f t="shared" ca="1" si="355"/>
        <v>32.143500000001609</v>
      </c>
      <c r="D818" s="306">
        <f t="shared" ca="1" si="356"/>
        <v>-0.70212207980236885</v>
      </c>
      <c r="E818" s="307">
        <f t="shared" ca="1" si="357"/>
        <v>-1.1428833977229758</v>
      </c>
      <c r="F818" s="304">
        <f t="shared" ca="1" si="358"/>
        <v>1.341326908600889</v>
      </c>
      <c r="G818" s="306">
        <f t="shared" ca="1" si="359"/>
        <v>8.3569999571880764</v>
      </c>
      <c r="H818" s="307">
        <f t="shared" ca="1" si="360"/>
        <v>-103.16123639968905</v>
      </c>
      <c r="I818" s="304">
        <f t="shared" ca="1" si="361"/>
        <v>103.49917943537992</v>
      </c>
      <c r="J818" s="306">
        <f t="shared" ca="1" si="362"/>
        <v>715.24824024370969</v>
      </c>
      <c r="K818" s="307">
        <f t="shared" ca="1" si="363"/>
        <v>-8.6568419307297244</v>
      </c>
      <c r="L818" s="304">
        <f t="shared" ca="1" si="348"/>
        <v>715.30062636903733</v>
      </c>
      <c r="M818" s="306">
        <f t="shared" ca="1" si="364"/>
        <v>-1.4899637289814684</v>
      </c>
      <c r="N818" s="304">
        <f t="shared" ca="1" si="365"/>
        <v>-85.36863329821216</v>
      </c>
      <c r="P818" s="310">
        <f t="shared" ca="1" si="366"/>
        <v>23</v>
      </c>
      <c r="Q818" s="304">
        <f t="shared" ca="1" si="367"/>
        <v>0</v>
      </c>
      <c r="R818" s="306">
        <f t="shared" ca="1" si="368"/>
        <v>0</v>
      </c>
      <c r="S818" s="307">
        <f t="shared" ca="1" si="369"/>
        <v>3.0819999999999994</v>
      </c>
      <c r="T818" s="304">
        <f t="shared" ca="1" si="349"/>
        <v>30.234419999999997</v>
      </c>
      <c r="U818" s="311">
        <f t="shared" ca="1" si="350"/>
        <v>0</v>
      </c>
      <c r="V818" s="306">
        <f t="shared" ca="1" si="351"/>
        <v>1.2260609223483681</v>
      </c>
      <c r="W818" s="304">
        <f t="shared" ca="1" si="352"/>
        <v>26.79964400939939</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1.0824585088113352</v>
      </c>
      <c r="AH818" s="304">
        <f t="shared" ca="1" si="376"/>
        <v>-8.6955095084998923</v>
      </c>
    </row>
    <row r="819" spans="1:34" x14ac:dyDescent="0.2">
      <c r="A819" s="347">
        <f t="shared" ca="1" si="354"/>
        <v>1E-4</v>
      </c>
      <c r="B819" s="304">
        <f t="shared" ca="1" si="355"/>
        <v>32.143600000001612</v>
      </c>
      <c r="D819" s="306">
        <f t="shared" ca="1" si="356"/>
        <v>-0.70211763953009365</v>
      </c>
      <c r="E819" s="307">
        <f t="shared" ca="1" si="357"/>
        <v>-1.1428557899948757</v>
      </c>
      <c r="F819" s="304">
        <f t="shared" ca="1" si="358"/>
        <v>1.3413010610836487</v>
      </c>
      <c r="G819" s="306">
        <f t="shared" ca="1" si="359"/>
        <v>8.3569297454241234</v>
      </c>
      <c r="H819" s="307">
        <f t="shared" ca="1" si="360"/>
        <v>-103.16135068526805</v>
      </c>
      <c r="I819" s="304">
        <f t="shared" ca="1" si="361"/>
        <v>103.49928767860582</v>
      </c>
      <c r="J819" s="306">
        <f t="shared" ca="1" si="362"/>
        <v>715.24824024370969</v>
      </c>
      <c r="K819" s="307">
        <f t="shared" ca="1" si="363"/>
        <v>-8.6671580600839722</v>
      </c>
      <c r="L819" s="304">
        <f t="shared" ca="1" si="348"/>
        <v>715.30075129316197</v>
      </c>
      <c r="M819" s="306">
        <f t="shared" ca="1" si="364"/>
        <v>-1.4899644943051287</v>
      </c>
      <c r="N819" s="304">
        <f t="shared" ca="1" si="365"/>
        <v>-85.368677148027857</v>
      </c>
      <c r="P819" s="310">
        <f t="shared" ca="1" si="366"/>
        <v>23</v>
      </c>
      <c r="Q819" s="304">
        <f t="shared" ca="1" si="367"/>
        <v>0</v>
      </c>
      <c r="R819" s="306">
        <f t="shared" ca="1" si="368"/>
        <v>0</v>
      </c>
      <c r="S819" s="307">
        <f t="shared" ca="1" si="369"/>
        <v>3.0819999999999994</v>
      </c>
      <c r="T819" s="304">
        <f t="shared" ca="1" si="349"/>
        <v>30.234419999999997</v>
      </c>
      <c r="U819" s="311">
        <f t="shared" ca="1" si="350"/>
        <v>0</v>
      </c>
      <c r="V819" s="306">
        <f t="shared" ca="1" si="351"/>
        <v>1.2260621871695649</v>
      </c>
      <c r="W819" s="304">
        <f t="shared" ca="1" si="352"/>
        <v>26.799727712460474</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1.0824319559834539</v>
      </c>
      <c r="AH819" s="304">
        <f t="shared" ca="1" si="376"/>
        <v>-8.6955366675533412</v>
      </c>
    </row>
    <row r="820" spans="1:34" x14ac:dyDescent="0.2">
      <c r="A820" s="347">
        <f t="shared" ca="1" si="354"/>
        <v>1E-4</v>
      </c>
      <c r="B820" s="304">
        <f t="shared" ca="1" si="355"/>
        <v>32.143700000001616</v>
      </c>
      <c r="D820" s="306">
        <f t="shared" ca="1" si="356"/>
        <v>-0.70211319925566751</v>
      </c>
      <c r="E820" s="307">
        <f t="shared" ca="1" si="357"/>
        <v>-1.1428281826433491</v>
      </c>
      <c r="F820" s="304">
        <f t="shared" ca="1" si="358"/>
        <v>1.3412752139709914</v>
      </c>
      <c r="G820" s="306">
        <f t="shared" ca="1" si="359"/>
        <v>8.3568595341041974</v>
      </c>
      <c r="H820" s="307">
        <f t="shared" ca="1" si="360"/>
        <v>-103.16146496808631</v>
      </c>
      <c r="I820" s="304">
        <f t="shared" ca="1" si="361"/>
        <v>103.49939591917649</v>
      </c>
      <c r="J820" s="306">
        <f t="shared" ca="1" si="362"/>
        <v>715.24824024370969</v>
      </c>
      <c r="K820" s="307">
        <f t="shared" ca="1" si="363"/>
        <v>-8.677474200866639</v>
      </c>
      <c r="L820" s="304">
        <f t="shared" ca="1" si="348"/>
        <v>715.3008763661835</v>
      </c>
      <c r="M820" s="306">
        <f t="shared" ca="1" si="364"/>
        <v>-1.4899652596207582</v>
      </c>
      <c r="N820" s="304">
        <f t="shared" ca="1" si="365"/>
        <v>-85.36872099738342</v>
      </c>
      <c r="P820" s="310">
        <f t="shared" ca="1" si="366"/>
        <v>23</v>
      </c>
      <c r="Q820" s="304">
        <f t="shared" ca="1" si="367"/>
        <v>0</v>
      </c>
      <c r="R820" s="306">
        <f t="shared" ca="1" si="368"/>
        <v>0</v>
      </c>
      <c r="S820" s="307">
        <f t="shared" ca="1" si="369"/>
        <v>3.0819999999999994</v>
      </c>
      <c r="T820" s="304">
        <f t="shared" ca="1" si="349"/>
        <v>30.234419999999997</v>
      </c>
      <c r="U820" s="311">
        <f t="shared" ca="1" si="350"/>
        <v>0</v>
      </c>
      <c r="V820" s="306">
        <f t="shared" ca="1" si="351"/>
        <v>1.2260634519934683</v>
      </c>
      <c r="W820" s="304">
        <f t="shared" ca="1" si="352"/>
        <v>26.79981141437991</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1.0824054035139099</v>
      </c>
      <c r="AH820" s="304">
        <f t="shared" ca="1" si="376"/>
        <v>-8.6955638262363664</v>
      </c>
    </row>
    <row r="821" spans="1:34" x14ac:dyDescent="0.2">
      <c r="A821" s="347">
        <f t="shared" ca="1" si="354"/>
        <v>1E-4</v>
      </c>
      <c r="B821" s="304">
        <f t="shared" ca="1" si="355"/>
        <v>32.143800000001619</v>
      </c>
      <c r="D821" s="306">
        <f t="shared" ca="1" si="356"/>
        <v>-0.70210875897908953</v>
      </c>
      <c r="E821" s="307">
        <f t="shared" ca="1" si="357"/>
        <v>-1.1428005756683959</v>
      </c>
      <c r="F821" s="304">
        <f t="shared" ca="1" si="358"/>
        <v>1.3412493672629167</v>
      </c>
      <c r="G821" s="306">
        <f t="shared" ca="1" si="359"/>
        <v>8.3567893232283001</v>
      </c>
      <c r="H821" s="307">
        <f t="shared" ca="1" si="360"/>
        <v>-103.16157924814388</v>
      </c>
      <c r="I821" s="304">
        <f t="shared" ca="1" si="361"/>
        <v>103.49950415709195</v>
      </c>
      <c r="J821" s="306">
        <f t="shared" ca="1" si="362"/>
        <v>715.24824024370969</v>
      </c>
      <c r="K821" s="307">
        <f t="shared" ca="1" si="363"/>
        <v>-8.6877903530774514</v>
      </c>
      <c r="L821" s="304">
        <f t="shared" ca="1" si="348"/>
        <v>715.30100158810239</v>
      </c>
      <c r="M821" s="306">
        <f t="shared" ca="1" si="364"/>
        <v>-1.4899660249283571</v>
      </c>
      <c r="N821" s="304">
        <f t="shared" ca="1" si="365"/>
        <v>-85.368764846278864</v>
      </c>
      <c r="P821" s="310">
        <f t="shared" ca="1" si="366"/>
        <v>23</v>
      </c>
      <c r="Q821" s="304">
        <f t="shared" ca="1" si="367"/>
        <v>0</v>
      </c>
      <c r="R821" s="306">
        <f t="shared" ca="1" si="368"/>
        <v>0</v>
      </c>
      <c r="S821" s="307">
        <f t="shared" ca="1" si="369"/>
        <v>3.0819999999999994</v>
      </c>
      <c r="T821" s="304">
        <f t="shared" ca="1" si="349"/>
        <v>30.234419999999997</v>
      </c>
      <c r="U821" s="311">
        <f t="shared" ca="1" si="350"/>
        <v>0</v>
      </c>
      <c r="V821" s="306">
        <f t="shared" ca="1" si="351"/>
        <v>1.2260647168200778</v>
      </c>
      <c r="W821" s="304">
        <f t="shared" ca="1" si="352"/>
        <v>26.799895115157714</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1.0823788514027015</v>
      </c>
      <c r="AH821" s="304">
        <f t="shared" ca="1" si="376"/>
        <v>-8.6955909845489661</v>
      </c>
    </row>
    <row r="822" spans="1:34" x14ac:dyDescent="0.2">
      <c r="A822" s="347">
        <f t="shared" ca="1" si="354"/>
        <v>1E-4</v>
      </c>
      <c r="B822" s="304">
        <f t="shared" ca="1" si="355"/>
        <v>32.143900000001622</v>
      </c>
      <c r="D822" s="306">
        <f t="shared" ca="1" si="356"/>
        <v>-0.70210431870036216</v>
      </c>
      <c r="E822" s="307">
        <f t="shared" ca="1" si="357"/>
        <v>-1.1427729690700108</v>
      </c>
      <c r="F822" s="304">
        <f t="shared" ca="1" si="358"/>
        <v>1.3412235209594214</v>
      </c>
      <c r="G822" s="306">
        <f t="shared" ca="1" si="359"/>
        <v>8.35671911279643</v>
      </c>
      <c r="H822" s="307">
        <f t="shared" ca="1" si="360"/>
        <v>-103.16169352544078</v>
      </c>
      <c r="I822" s="304">
        <f t="shared" ca="1" si="361"/>
        <v>103.4996123923522</v>
      </c>
      <c r="J822" s="306">
        <f t="shared" ca="1" si="362"/>
        <v>715.24824024370969</v>
      </c>
      <c r="K822" s="307">
        <f t="shared" ca="1" si="363"/>
        <v>-8.6981065167161304</v>
      </c>
      <c r="L822" s="304">
        <f t="shared" ca="1" si="348"/>
        <v>715.3011269589191</v>
      </c>
      <c r="M822" s="306">
        <f t="shared" ca="1" si="364"/>
        <v>-1.4899667902279257</v>
      </c>
      <c r="N822" s="304">
        <f t="shared" ca="1" si="365"/>
        <v>-85.368808694714204</v>
      </c>
      <c r="P822" s="310">
        <f t="shared" ca="1" si="366"/>
        <v>23</v>
      </c>
      <c r="Q822" s="304">
        <f t="shared" ca="1" si="367"/>
        <v>0</v>
      </c>
      <c r="R822" s="306">
        <f t="shared" ca="1" si="368"/>
        <v>0</v>
      </c>
      <c r="S822" s="307">
        <f t="shared" ca="1" si="369"/>
        <v>3.0819999999999994</v>
      </c>
      <c r="T822" s="304">
        <f t="shared" ca="1" si="349"/>
        <v>30.234419999999997</v>
      </c>
      <c r="U822" s="311">
        <f t="shared" ca="1" si="350"/>
        <v>0</v>
      </c>
      <c r="V822" s="306">
        <f t="shared" ca="1" si="351"/>
        <v>1.2260659816493944</v>
      </c>
      <c r="W822" s="304">
        <f t="shared" ca="1" si="352"/>
        <v>26.799978814793899</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1.0823522996498234</v>
      </c>
      <c r="AH822" s="304">
        <f t="shared" ca="1" si="376"/>
        <v>-8.6956181424911474</v>
      </c>
    </row>
    <row r="823" spans="1:34" x14ac:dyDescent="0.2">
      <c r="A823" s="347">
        <f t="shared" ca="1" si="354"/>
        <v>1E-4</v>
      </c>
      <c r="B823" s="304">
        <f t="shared" ca="1" si="355"/>
        <v>32.144000000001625</v>
      </c>
      <c r="D823" s="306">
        <f t="shared" ca="1" si="356"/>
        <v>-0.70209987841948329</v>
      </c>
      <c r="E823" s="307">
        <f t="shared" ca="1" si="357"/>
        <v>-1.1427453628481867</v>
      </c>
      <c r="F823" s="304">
        <f t="shared" ca="1" si="358"/>
        <v>1.3411976750604988</v>
      </c>
      <c r="G823" s="306">
        <f t="shared" ca="1" si="359"/>
        <v>8.3566489028085886</v>
      </c>
      <c r="H823" s="307">
        <f t="shared" ca="1" si="360"/>
        <v>-103.16180779997707</v>
      </c>
      <c r="I823" s="304">
        <f t="shared" ca="1" si="361"/>
        <v>103.49972062495735</v>
      </c>
      <c r="J823" s="306">
        <f t="shared" ca="1" si="362"/>
        <v>715.24824024370969</v>
      </c>
      <c r="K823" s="307">
        <f t="shared" ca="1" si="363"/>
        <v>-8.7084226917824008</v>
      </c>
      <c r="L823" s="304">
        <f t="shared" ca="1" si="348"/>
        <v>715.30125247863384</v>
      </c>
      <c r="M823" s="306">
        <f t="shared" ca="1" si="364"/>
        <v>-1.4899675555194638</v>
      </c>
      <c r="N823" s="304">
        <f t="shared" ca="1" si="365"/>
        <v>-85.368852542689439</v>
      </c>
      <c r="P823" s="310">
        <f t="shared" ca="1" si="366"/>
        <v>23</v>
      </c>
      <c r="Q823" s="304">
        <f t="shared" ca="1" si="367"/>
        <v>0</v>
      </c>
      <c r="R823" s="306">
        <f t="shared" ca="1" si="368"/>
        <v>0</v>
      </c>
      <c r="S823" s="307">
        <f t="shared" ca="1" si="369"/>
        <v>3.0819999999999994</v>
      </c>
      <c r="T823" s="304">
        <f t="shared" ca="1" si="349"/>
        <v>30.234419999999997</v>
      </c>
      <c r="U823" s="311">
        <f t="shared" ca="1" si="350"/>
        <v>0</v>
      </c>
      <c r="V823" s="306">
        <f t="shared" ca="1" si="351"/>
        <v>1.2260672464814173</v>
      </c>
      <c r="W823" s="304">
        <f t="shared" ca="1" si="352"/>
        <v>26.800062513288477</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1.0823257482552702</v>
      </c>
      <c r="AH823" s="304">
        <f t="shared" ca="1" si="376"/>
        <v>-8.6956453000629157</v>
      </c>
    </row>
    <row r="824" spans="1:34" x14ac:dyDescent="0.2">
      <c r="A824" s="347">
        <f t="shared" ca="1" si="354"/>
        <v>1E-4</v>
      </c>
      <c r="B824" s="304">
        <f t="shared" ca="1" si="355"/>
        <v>32.144100000001629</v>
      </c>
      <c r="D824" s="306">
        <f t="shared" ca="1" si="356"/>
        <v>-0.70209543813645658</v>
      </c>
      <c r="E824" s="307">
        <f t="shared" ca="1" si="357"/>
        <v>-1.1427177570029237</v>
      </c>
      <c r="F824" s="304">
        <f t="shared" ca="1" si="358"/>
        <v>1.3411718295661506</v>
      </c>
      <c r="G824" s="306">
        <f t="shared" ca="1" si="359"/>
        <v>8.3565786932647743</v>
      </c>
      <c r="H824" s="307">
        <f t="shared" ca="1" si="360"/>
        <v>-103.16192207175277</v>
      </c>
      <c r="I824" s="304">
        <f t="shared" ca="1" si="361"/>
        <v>103.49982885490738</v>
      </c>
      <c r="J824" s="306">
        <f t="shared" ca="1" si="362"/>
        <v>715.24824024370969</v>
      </c>
      <c r="K824" s="307">
        <f t="shared" ca="1" si="363"/>
        <v>-8.7187388782759871</v>
      </c>
      <c r="L824" s="304">
        <f t="shared" ca="1" si="348"/>
        <v>715.30137814724708</v>
      </c>
      <c r="M824" s="306">
        <f t="shared" ca="1" si="364"/>
        <v>-1.4899683208029717</v>
      </c>
      <c r="N824" s="304">
        <f t="shared" ca="1" si="365"/>
        <v>-85.368896390204583</v>
      </c>
      <c r="P824" s="310">
        <f t="shared" ca="1" si="366"/>
        <v>23</v>
      </c>
      <c r="Q824" s="304">
        <f t="shared" ca="1" si="367"/>
        <v>0</v>
      </c>
      <c r="R824" s="306">
        <f t="shared" ca="1" si="368"/>
        <v>0</v>
      </c>
      <c r="S824" s="307">
        <f t="shared" ca="1" si="369"/>
        <v>3.0819999999999994</v>
      </c>
      <c r="T824" s="304">
        <f t="shared" ca="1" si="349"/>
        <v>30.234419999999997</v>
      </c>
      <c r="U824" s="311">
        <f t="shared" ca="1" si="350"/>
        <v>0</v>
      </c>
      <c r="V824" s="306">
        <f t="shared" ca="1" si="351"/>
        <v>1.2260685113161467</v>
      </c>
      <c r="W824" s="304">
        <f t="shared" ca="1" si="352"/>
        <v>26.800146210641458</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1.0822991972190454</v>
      </c>
      <c r="AH824" s="304">
        <f t="shared" ca="1" si="376"/>
        <v>-8.695672457264271</v>
      </c>
    </row>
    <row r="825" spans="1:34" x14ac:dyDescent="0.2">
      <c r="A825" s="347">
        <f t="shared" ca="1" si="354"/>
        <v>1E-4</v>
      </c>
      <c r="B825" s="304">
        <f t="shared" ca="1" si="355"/>
        <v>32.144200000001632</v>
      </c>
      <c r="D825" s="306">
        <f t="shared" ca="1" si="356"/>
        <v>-0.70209099785128171</v>
      </c>
      <c r="E825" s="307">
        <f t="shared" ca="1" si="357"/>
        <v>-1.1426901515342198</v>
      </c>
      <c r="F825" s="304">
        <f t="shared" ca="1" si="358"/>
        <v>1.3411459844763756</v>
      </c>
      <c r="G825" s="306">
        <f t="shared" ca="1" si="359"/>
        <v>8.3565084841649888</v>
      </c>
      <c r="H825" s="307">
        <f t="shared" ca="1" si="360"/>
        <v>-103.16203634076793</v>
      </c>
      <c r="I825" s="304">
        <f t="shared" ca="1" si="361"/>
        <v>103.49993708220234</v>
      </c>
      <c r="J825" s="306">
        <f t="shared" ca="1" si="362"/>
        <v>715.24824024370969</v>
      </c>
      <c r="K825" s="307">
        <f t="shared" ca="1" si="363"/>
        <v>-8.7290550761966124</v>
      </c>
      <c r="L825" s="304">
        <f t="shared" ca="1" si="348"/>
        <v>715.30150396475938</v>
      </c>
      <c r="M825" s="306">
        <f t="shared" ca="1" si="364"/>
        <v>-1.4899690860784496</v>
      </c>
      <c r="N825" s="304">
        <f t="shared" ca="1" si="365"/>
        <v>-85.368940237259622</v>
      </c>
      <c r="P825" s="310">
        <f t="shared" ca="1" si="366"/>
        <v>23</v>
      </c>
      <c r="Q825" s="304">
        <f t="shared" ca="1" si="367"/>
        <v>0</v>
      </c>
      <c r="R825" s="306">
        <f t="shared" ca="1" si="368"/>
        <v>0</v>
      </c>
      <c r="S825" s="307">
        <f t="shared" ca="1" si="369"/>
        <v>3.0819999999999994</v>
      </c>
      <c r="T825" s="304">
        <f t="shared" ca="1" si="349"/>
        <v>30.234419999999997</v>
      </c>
      <c r="U825" s="311">
        <f t="shared" ca="1" si="350"/>
        <v>0</v>
      </c>
      <c r="V825" s="306">
        <f t="shared" ca="1" si="351"/>
        <v>1.2260697761535824</v>
      </c>
      <c r="W825" s="304">
        <f t="shared" ca="1" si="352"/>
        <v>26.800229906852849</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1.0822726465411385</v>
      </c>
      <c r="AH825" s="304">
        <f t="shared" ca="1" si="376"/>
        <v>-8.6956996140952185</v>
      </c>
    </row>
    <row r="826" spans="1:34" x14ac:dyDescent="0.2">
      <c r="A826" s="347">
        <f t="shared" ca="1" si="354"/>
        <v>1E-4</v>
      </c>
      <c r="B826" s="304">
        <f t="shared" ca="1" si="355"/>
        <v>32.144300000001635</v>
      </c>
      <c r="D826" s="306">
        <f t="shared" ca="1" si="356"/>
        <v>-0.70208655756395877</v>
      </c>
      <c r="E826" s="307">
        <f t="shared" ca="1" si="357"/>
        <v>-1.1426625464420681</v>
      </c>
      <c r="F826" s="304">
        <f t="shared" ca="1" si="358"/>
        <v>1.3411201397911678</v>
      </c>
      <c r="G826" s="306">
        <f t="shared" ca="1" si="359"/>
        <v>8.3564382755092321</v>
      </c>
      <c r="H826" s="307">
        <f t="shared" ca="1" si="360"/>
        <v>-103.16215060702257</v>
      </c>
      <c r="I826" s="304">
        <f t="shared" ca="1" si="361"/>
        <v>103.50004530684227</v>
      </c>
      <c r="J826" s="306">
        <f t="shared" ca="1" si="362"/>
        <v>715.24824024370969</v>
      </c>
      <c r="K826" s="307">
        <f t="shared" ca="1" si="363"/>
        <v>-8.7393712855440011</v>
      </c>
      <c r="L826" s="304">
        <f t="shared" ca="1" si="348"/>
        <v>715.30162993117108</v>
      </c>
      <c r="M826" s="306">
        <f t="shared" ca="1" si="364"/>
        <v>-1.4899698513458972</v>
      </c>
      <c r="N826" s="304">
        <f t="shared" ca="1" si="365"/>
        <v>-85.368984083854571</v>
      </c>
      <c r="P826" s="310">
        <f t="shared" ca="1" si="366"/>
        <v>23</v>
      </c>
      <c r="Q826" s="304">
        <f t="shared" ca="1" si="367"/>
        <v>0</v>
      </c>
      <c r="R826" s="306">
        <f t="shared" ca="1" si="368"/>
        <v>0</v>
      </c>
      <c r="S826" s="307">
        <f t="shared" ca="1" si="369"/>
        <v>3.0819999999999994</v>
      </c>
      <c r="T826" s="304">
        <f t="shared" ca="1" si="349"/>
        <v>30.234419999999997</v>
      </c>
      <c r="U826" s="311">
        <f t="shared" ca="1" si="350"/>
        <v>0</v>
      </c>
      <c r="V826" s="306">
        <f t="shared" ca="1" si="351"/>
        <v>1.2260710409937245</v>
      </c>
      <c r="W826" s="304">
        <f t="shared" ca="1" si="352"/>
        <v>26.800313601922657</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1.082246096221553</v>
      </c>
      <c r="AH826" s="304">
        <f t="shared" ca="1" si="376"/>
        <v>-8.6957267705557602</v>
      </c>
    </row>
    <row r="827" spans="1:34" x14ac:dyDescent="0.2">
      <c r="A827" s="347">
        <f t="shared" ca="1" si="354"/>
        <v>1E-4</v>
      </c>
      <c r="B827" s="304">
        <f t="shared" ca="1" si="355"/>
        <v>32.144400000001639</v>
      </c>
      <c r="D827" s="306">
        <f t="shared" ca="1" si="356"/>
        <v>-0.70208211727449121</v>
      </c>
      <c r="E827" s="307">
        <f t="shared" ca="1" si="357"/>
        <v>-1.1426349417264685</v>
      </c>
      <c r="F827" s="304">
        <f t="shared" ca="1" si="358"/>
        <v>1.3410942955105292</v>
      </c>
      <c r="G827" s="306">
        <f t="shared" ca="1" si="359"/>
        <v>8.3563680672975043</v>
      </c>
      <c r="H827" s="307">
        <f t="shared" ca="1" si="360"/>
        <v>-103.16226487051674</v>
      </c>
      <c r="I827" s="304">
        <f t="shared" ca="1" si="361"/>
        <v>103.5001535288272</v>
      </c>
      <c r="J827" s="306">
        <f t="shared" ca="1" si="362"/>
        <v>715.24824024370969</v>
      </c>
      <c r="K827" s="307">
        <f t="shared" ca="1" si="363"/>
        <v>-8.7496875063178781</v>
      </c>
      <c r="L827" s="304">
        <f t="shared" ca="1" si="348"/>
        <v>715.30175604648264</v>
      </c>
      <c r="M827" s="306">
        <f t="shared" ca="1" si="364"/>
        <v>-1.4899706166053153</v>
      </c>
      <c r="N827" s="304">
        <f t="shared" ca="1" si="365"/>
        <v>-85.369027929989457</v>
      </c>
      <c r="P827" s="310">
        <f t="shared" ca="1" si="366"/>
        <v>23</v>
      </c>
      <c r="Q827" s="304">
        <f t="shared" ca="1" si="367"/>
        <v>0</v>
      </c>
      <c r="R827" s="306">
        <f t="shared" ca="1" si="368"/>
        <v>0</v>
      </c>
      <c r="S827" s="307">
        <f t="shared" ca="1" si="369"/>
        <v>3.0819999999999994</v>
      </c>
      <c r="T827" s="304">
        <f t="shared" ca="1" si="349"/>
        <v>30.234419999999997</v>
      </c>
      <c r="U827" s="311">
        <f t="shared" ca="1" si="350"/>
        <v>0</v>
      </c>
      <c r="V827" s="306">
        <f t="shared" ca="1" si="351"/>
        <v>1.2260723058365732</v>
      </c>
      <c r="W827" s="304">
        <f t="shared" ca="1" si="352"/>
        <v>26.800397295850896</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1.0822195462602799</v>
      </c>
      <c r="AH827" s="304">
        <f t="shared" ca="1" si="376"/>
        <v>-8.6957539266458994</v>
      </c>
    </row>
    <row r="828" spans="1:34" x14ac:dyDescent="0.2">
      <c r="A828" s="347">
        <f t="shared" ca="1" si="354"/>
        <v>1E-4</v>
      </c>
      <c r="B828" s="304">
        <f t="shared" ca="1" si="355"/>
        <v>32.144500000001642</v>
      </c>
      <c r="D828" s="306">
        <f t="shared" ca="1" si="356"/>
        <v>-0.70207767698287527</v>
      </c>
      <c r="E828" s="307">
        <f t="shared" ca="1" si="357"/>
        <v>-1.1426073373874157</v>
      </c>
      <c r="F828" s="304">
        <f t="shared" ca="1" si="358"/>
        <v>1.3410684516344533</v>
      </c>
      <c r="G828" s="306">
        <f t="shared" ca="1" si="359"/>
        <v>8.3562978595298052</v>
      </c>
      <c r="H828" s="307">
        <f t="shared" ca="1" si="360"/>
        <v>-103.16237913125047</v>
      </c>
      <c r="I828" s="304">
        <f t="shared" ca="1" si="361"/>
        <v>103.50026174815717</v>
      </c>
      <c r="J828" s="306">
        <f t="shared" ca="1" si="362"/>
        <v>715.24824024370969</v>
      </c>
      <c r="K828" s="307">
        <f t="shared" ca="1" si="363"/>
        <v>-8.7600037385179661</v>
      </c>
      <c r="L828" s="304">
        <f t="shared" ca="1" si="348"/>
        <v>715.30188231069428</v>
      </c>
      <c r="M828" s="306">
        <f t="shared" ca="1" si="364"/>
        <v>-1.4899713818567033</v>
      </c>
      <c r="N828" s="304">
        <f t="shared" ca="1" si="365"/>
        <v>-85.369071775664253</v>
      </c>
      <c r="P828" s="310">
        <f t="shared" ca="1" si="366"/>
        <v>23</v>
      </c>
      <c r="Q828" s="304">
        <f t="shared" ca="1" si="367"/>
        <v>0</v>
      </c>
      <c r="R828" s="306">
        <f t="shared" ca="1" si="368"/>
        <v>0</v>
      </c>
      <c r="S828" s="307">
        <f t="shared" ca="1" si="369"/>
        <v>3.0819999999999994</v>
      </c>
      <c r="T828" s="304">
        <f t="shared" ca="1" si="349"/>
        <v>30.234419999999997</v>
      </c>
      <c r="U828" s="311">
        <f t="shared" ca="1" si="350"/>
        <v>0</v>
      </c>
      <c r="V828" s="306">
        <f t="shared" ca="1" si="351"/>
        <v>1.2260735706821277</v>
      </c>
      <c r="W828" s="304">
        <f t="shared" ca="1" si="352"/>
        <v>26.80048098863757</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1.0821929966573229</v>
      </c>
      <c r="AH828" s="304">
        <f t="shared" ca="1" si="376"/>
        <v>-8.6957810823656398</v>
      </c>
    </row>
    <row r="829" spans="1:34" x14ac:dyDescent="0.2">
      <c r="A829" s="347">
        <f t="shared" ca="1" si="354"/>
        <v>1E-4</v>
      </c>
      <c r="B829" s="304">
        <f t="shared" ca="1" si="355"/>
        <v>32.144600000001645</v>
      </c>
      <c r="D829" s="306">
        <f t="shared" ca="1" si="356"/>
        <v>-0.70207323668911625</v>
      </c>
      <c r="E829" s="307">
        <f t="shared" ca="1" si="357"/>
        <v>-1.1425797334249115</v>
      </c>
      <c r="F829" s="304">
        <f t="shared" ca="1" si="358"/>
        <v>1.3410426081629447</v>
      </c>
      <c r="G829" s="306">
        <f t="shared" ca="1" si="359"/>
        <v>8.3562276522061367</v>
      </c>
      <c r="H829" s="307">
        <f t="shared" ca="1" si="360"/>
        <v>-103.16249338922381</v>
      </c>
      <c r="I829" s="304">
        <f t="shared" ca="1" si="361"/>
        <v>103.5003699648322</v>
      </c>
      <c r="J829" s="306">
        <f t="shared" ca="1" si="362"/>
        <v>715.24824024370969</v>
      </c>
      <c r="K829" s="307">
        <f t="shared" ca="1" si="363"/>
        <v>-8.7703199821439899</v>
      </c>
      <c r="L829" s="304">
        <f t="shared" ca="1" si="348"/>
        <v>715.30200872380658</v>
      </c>
      <c r="M829" s="306">
        <f t="shared" ca="1" si="364"/>
        <v>-1.4899721471000618</v>
      </c>
      <c r="N829" s="304">
        <f t="shared" ca="1" si="365"/>
        <v>-85.369115620879001</v>
      </c>
      <c r="P829" s="310">
        <f t="shared" ca="1" si="366"/>
        <v>23</v>
      </c>
      <c r="Q829" s="304">
        <f t="shared" ca="1" si="367"/>
        <v>0</v>
      </c>
      <c r="R829" s="306">
        <f t="shared" ca="1" si="368"/>
        <v>0</v>
      </c>
      <c r="S829" s="307">
        <f t="shared" ca="1" si="369"/>
        <v>3.0819999999999994</v>
      </c>
      <c r="T829" s="304">
        <f t="shared" ca="1" si="349"/>
        <v>30.234419999999997</v>
      </c>
      <c r="U829" s="311">
        <f t="shared" ca="1" si="350"/>
        <v>0</v>
      </c>
      <c r="V829" s="306">
        <f t="shared" ca="1" si="351"/>
        <v>1.2260748355303894</v>
      </c>
      <c r="W829" s="304">
        <f t="shared" ca="1" si="352"/>
        <v>26.800564680282701</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1.0821664474126766</v>
      </c>
      <c r="AH829" s="304">
        <f t="shared" ca="1" si="376"/>
        <v>-8.6958082377149815</v>
      </c>
    </row>
    <row r="830" spans="1:34" x14ac:dyDescent="0.2">
      <c r="A830" s="347">
        <f t="shared" ca="1" si="354"/>
        <v>1E-4</v>
      </c>
      <c r="B830" s="304">
        <f t="shared" ca="1" si="355"/>
        <v>32.144700000001649</v>
      </c>
      <c r="D830" s="306">
        <f t="shared" ca="1" si="356"/>
        <v>-0.7020687963932124</v>
      </c>
      <c r="E830" s="307">
        <f t="shared" ca="1" si="357"/>
        <v>-1.1425521298389416</v>
      </c>
      <c r="F830" s="304">
        <f t="shared" ca="1" si="358"/>
        <v>1.3410167650959908</v>
      </c>
      <c r="G830" s="306">
        <f t="shared" ca="1" si="359"/>
        <v>8.3561574453264971</v>
      </c>
      <c r="H830" s="307">
        <f t="shared" ca="1" si="360"/>
        <v>-103.16260764443679</v>
      </c>
      <c r="I830" s="304">
        <f t="shared" ca="1" si="361"/>
        <v>103.50047817885236</v>
      </c>
      <c r="J830" s="306">
        <f t="shared" ca="1" si="362"/>
        <v>715.24824024370969</v>
      </c>
      <c r="K830" s="307">
        <f t="shared" ca="1" si="363"/>
        <v>-8.7806362371956723</v>
      </c>
      <c r="L830" s="304">
        <f t="shared" ca="1" si="348"/>
        <v>715.30213528581987</v>
      </c>
      <c r="M830" s="306">
        <f t="shared" ca="1" si="364"/>
        <v>-1.4899729123353909</v>
      </c>
      <c r="N830" s="304">
        <f t="shared" ca="1" si="365"/>
        <v>-85.369159465633686</v>
      </c>
      <c r="P830" s="310">
        <f t="shared" ca="1" si="366"/>
        <v>23</v>
      </c>
      <c r="Q830" s="304">
        <f t="shared" ca="1" si="367"/>
        <v>0</v>
      </c>
      <c r="R830" s="306">
        <f t="shared" ca="1" si="368"/>
        <v>0</v>
      </c>
      <c r="S830" s="307">
        <f t="shared" ca="1" si="369"/>
        <v>3.0819999999999994</v>
      </c>
      <c r="T830" s="304">
        <f t="shared" ca="1" si="349"/>
        <v>30.234419999999997</v>
      </c>
      <c r="U830" s="311">
        <f t="shared" ca="1" si="350"/>
        <v>0</v>
      </c>
      <c r="V830" s="306">
        <f t="shared" ca="1" si="351"/>
        <v>1.2260761003813567</v>
      </c>
      <c r="W830" s="304">
        <f t="shared" ca="1" si="352"/>
        <v>26.800648370786288</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1.0821398985263322</v>
      </c>
      <c r="AH830" s="304">
        <f t="shared" ca="1" si="376"/>
        <v>-8.6958353926939349</v>
      </c>
    </row>
    <row r="831" spans="1:34" x14ac:dyDescent="0.2">
      <c r="A831" s="347">
        <f t="shared" ca="1" si="354"/>
        <v>1E-4</v>
      </c>
      <c r="B831" s="304">
        <f t="shared" ca="1" si="355"/>
        <v>32.144800000001652</v>
      </c>
      <c r="D831" s="306">
        <f t="shared" ca="1" si="356"/>
        <v>-0.70206435609516349</v>
      </c>
      <c r="E831" s="307">
        <f t="shared" ca="1" si="357"/>
        <v>-1.1425245266295132</v>
      </c>
      <c r="F831" s="304">
        <f t="shared" ca="1" si="358"/>
        <v>1.3409909224335972</v>
      </c>
      <c r="G831" s="306">
        <f t="shared" ca="1" si="359"/>
        <v>8.356087238890888</v>
      </c>
      <c r="H831" s="307">
        <f t="shared" ca="1" si="360"/>
        <v>-103.16272189688945</v>
      </c>
      <c r="I831" s="304">
        <f t="shared" ca="1" si="361"/>
        <v>103.50058639021766</v>
      </c>
      <c r="J831" s="306">
        <f t="shared" ca="1" si="362"/>
        <v>715.24824024370969</v>
      </c>
      <c r="K831" s="307">
        <f t="shared" ca="1" si="363"/>
        <v>-8.7909525036727381</v>
      </c>
      <c r="L831" s="304">
        <f t="shared" ca="1" si="348"/>
        <v>715.30226199673473</v>
      </c>
      <c r="M831" s="306">
        <f t="shared" ca="1" si="364"/>
        <v>-1.4899736775626902</v>
      </c>
      <c r="N831" s="304">
        <f t="shared" ca="1" si="365"/>
        <v>-85.369203309928309</v>
      </c>
      <c r="P831" s="310">
        <f t="shared" ca="1" si="366"/>
        <v>23</v>
      </c>
      <c r="Q831" s="304">
        <f t="shared" ca="1" si="367"/>
        <v>0</v>
      </c>
      <c r="R831" s="306">
        <f t="shared" ca="1" si="368"/>
        <v>0</v>
      </c>
      <c r="S831" s="307">
        <f t="shared" ca="1" si="369"/>
        <v>3.0819999999999994</v>
      </c>
      <c r="T831" s="304">
        <f t="shared" ca="1" si="349"/>
        <v>30.234419999999997</v>
      </c>
      <c r="U831" s="311">
        <f t="shared" ca="1" si="350"/>
        <v>0</v>
      </c>
      <c r="V831" s="306">
        <f t="shared" ca="1" si="351"/>
        <v>1.2260773652350307</v>
      </c>
      <c r="W831" s="304">
        <f t="shared" ca="1" si="352"/>
        <v>26.800732060148349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1.0821133499982949</v>
      </c>
      <c r="AH831" s="304">
        <f t="shared" ca="1" si="376"/>
        <v>-8.6958625473024966</v>
      </c>
    </row>
    <row r="832" spans="1:34" x14ac:dyDescent="0.2">
      <c r="A832" s="347">
        <f t="shared" ca="1" si="354"/>
        <v>1E-4</v>
      </c>
      <c r="B832" s="304">
        <f t="shared" ca="1" si="355"/>
        <v>32.144900000001655</v>
      </c>
      <c r="D832" s="306">
        <f t="shared" ca="1" si="356"/>
        <v>-0.70205991579497495</v>
      </c>
      <c r="E832" s="307">
        <f t="shared" ca="1" si="357"/>
        <v>-1.1424969237966192</v>
      </c>
      <c r="F832" s="304">
        <f t="shared" ca="1" si="358"/>
        <v>1.3409650801757611</v>
      </c>
      <c r="G832" s="306">
        <f t="shared" ca="1" si="359"/>
        <v>8.3560170328993078</v>
      </c>
      <c r="H832" s="307">
        <f t="shared" ca="1" si="360"/>
        <v>-103.16283614658182</v>
      </c>
      <c r="I832" s="304">
        <f t="shared" ca="1" si="361"/>
        <v>103.50069459892813</v>
      </c>
      <c r="J832" s="306">
        <f t="shared" ca="1" si="362"/>
        <v>715.24824024370969</v>
      </c>
      <c r="K832" s="307">
        <f t="shared" ca="1" si="363"/>
        <v>-8.8012687815749118</v>
      </c>
      <c r="L832" s="304">
        <f t="shared" ca="1" si="348"/>
        <v>715.30238885655137</v>
      </c>
      <c r="M832" s="306">
        <f t="shared" ca="1" si="364"/>
        <v>-1.4899744427819603</v>
      </c>
      <c r="N832" s="304">
        <f t="shared" ca="1" si="365"/>
        <v>-85.369247153762899</v>
      </c>
      <c r="P832" s="310">
        <f t="shared" ca="1" si="366"/>
        <v>23</v>
      </c>
      <c r="Q832" s="304">
        <f t="shared" ca="1" si="367"/>
        <v>0</v>
      </c>
      <c r="R832" s="306">
        <f t="shared" ca="1" si="368"/>
        <v>0</v>
      </c>
      <c r="S832" s="307">
        <f t="shared" ca="1" si="369"/>
        <v>3.0819999999999994</v>
      </c>
      <c r="T832" s="304">
        <f t="shared" ca="1" si="349"/>
        <v>30.234419999999997</v>
      </c>
      <c r="U832" s="311">
        <f t="shared" ca="1" si="350"/>
        <v>0</v>
      </c>
      <c r="V832" s="306">
        <f t="shared" ca="1" si="351"/>
        <v>1.2260786300914106</v>
      </c>
      <c r="W832" s="304">
        <f t="shared" ca="1" si="352"/>
        <v>26.800815748368876</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1.0820868018285594</v>
      </c>
      <c r="AH832" s="304">
        <f t="shared" ca="1" si="376"/>
        <v>-8.695889701540672</v>
      </c>
    </row>
    <row r="833" spans="1:34" x14ac:dyDescent="0.2">
      <c r="A833" s="347">
        <f t="shared" ca="1" si="354"/>
        <v>1E-4</v>
      </c>
      <c r="B833" s="304">
        <f t="shared" ca="1" si="355"/>
        <v>32.145000000001659</v>
      </c>
      <c r="D833" s="306">
        <f t="shared" ca="1" si="356"/>
        <v>-0.7020554754926428</v>
      </c>
      <c r="E833" s="307">
        <f t="shared" ca="1" si="357"/>
        <v>-1.1424693213402595</v>
      </c>
      <c r="F833" s="304">
        <f t="shared" ca="1" si="358"/>
        <v>1.3409392383224803</v>
      </c>
      <c r="G833" s="306">
        <f t="shared" ca="1" si="359"/>
        <v>8.3559468273517581</v>
      </c>
      <c r="H833" s="307">
        <f t="shared" ca="1" si="360"/>
        <v>-103.16295039351395</v>
      </c>
      <c r="I833" s="304">
        <f t="shared" ca="1" si="361"/>
        <v>103.50080280498383</v>
      </c>
      <c r="J833" s="306">
        <f t="shared" ca="1" si="362"/>
        <v>715.24824024370969</v>
      </c>
      <c r="K833" s="307">
        <f t="shared" ca="1" si="363"/>
        <v>-8.8115850709019163</v>
      </c>
      <c r="L833" s="304">
        <f t="shared" ca="1" si="348"/>
        <v>715.30251586527027</v>
      </c>
      <c r="M833" s="306">
        <f t="shared" ca="1" si="364"/>
        <v>-1.4899752079932012</v>
      </c>
      <c r="N833" s="304">
        <f t="shared" ca="1" si="365"/>
        <v>-85.369290997137426</v>
      </c>
      <c r="P833" s="310">
        <f t="shared" ca="1" si="366"/>
        <v>23</v>
      </c>
      <c r="Q833" s="304">
        <f t="shared" ca="1" si="367"/>
        <v>0</v>
      </c>
      <c r="R833" s="306">
        <f t="shared" ca="1" si="368"/>
        <v>0</v>
      </c>
      <c r="S833" s="307">
        <f t="shared" ca="1" si="369"/>
        <v>3.0819999999999994</v>
      </c>
      <c r="T833" s="304">
        <f t="shared" ca="1" si="349"/>
        <v>30.234419999999997</v>
      </c>
      <c r="U833" s="311">
        <f t="shared" ca="1" si="350"/>
        <v>0</v>
      </c>
      <c r="V833" s="306">
        <f t="shared" ca="1" si="351"/>
        <v>1.226079894950497</v>
      </c>
      <c r="W833" s="304">
        <f t="shared" ca="1" si="352"/>
        <v>26.800899435447903</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1.082060254017124</v>
      </c>
      <c r="AH833" s="304">
        <f t="shared" ca="1" si="376"/>
        <v>-8.6959168554084627</v>
      </c>
    </row>
    <row r="834" spans="1:34" x14ac:dyDescent="0.2">
      <c r="A834" s="347">
        <f t="shared" ca="1" si="354"/>
        <v>1E-4</v>
      </c>
      <c r="B834" s="304">
        <f t="shared" ca="1" si="355"/>
        <v>32.145100000001662</v>
      </c>
      <c r="D834" s="306">
        <f t="shared" ca="1" si="356"/>
        <v>-0.70205103518817114</v>
      </c>
      <c r="E834" s="307">
        <f t="shared" ca="1" si="357"/>
        <v>-1.1424417192604235</v>
      </c>
      <c r="F834" s="304">
        <f t="shared" ca="1" si="358"/>
        <v>1.3409133968737486</v>
      </c>
      <c r="G834" s="306">
        <f t="shared" ca="1" si="359"/>
        <v>8.355876622248239</v>
      </c>
      <c r="H834" s="307">
        <f t="shared" ca="1" si="360"/>
        <v>-103.16306463768588</v>
      </c>
      <c r="I834" s="304">
        <f t="shared" ca="1" si="361"/>
        <v>103.50091100838479</v>
      </c>
      <c r="J834" s="306">
        <f t="shared" ca="1" si="362"/>
        <v>715.24824024370969</v>
      </c>
      <c r="K834" s="307">
        <f t="shared" ca="1" si="363"/>
        <v>-8.8219013716534764</v>
      </c>
      <c r="L834" s="304">
        <f t="shared" ca="1" si="348"/>
        <v>715.30264302289186</v>
      </c>
      <c r="M834" s="306">
        <f t="shared" ca="1" si="364"/>
        <v>-1.4899759731964131</v>
      </c>
      <c r="N834" s="304">
        <f t="shared" ca="1" si="365"/>
        <v>-85.369334840051934</v>
      </c>
      <c r="P834" s="310">
        <f t="shared" ca="1" si="366"/>
        <v>23</v>
      </c>
      <c r="Q834" s="304">
        <f t="shared" ca="1" si="367"/>
        <v>0</v>
      </c>
      <c r="R834" s="306">
        <f t="shared" ca="1" si="368"/>
        <v>0</v>
      </c>
      <c r="S834" s="307">
        <f t="shared" ca="1" si="369"/>
        <v>3.0819999999999994</v>
      </c>
      <c r="T834" s="304">
        <f t="shared" ca="1" si="349"/>
        <v>30.234419999999997</v>
      </c>
      <c r="U834" s="311">
        <f t="shared" ca="1" si="350"/>
        <v>0</v>
      </c>
      <c r="V834" s="306">
        <f t="shared" ca="1" si="351"/>
        <v>1.2260811598122894</v>
      </c>
      <c r="W834" s="304">
        <f t="shared" ca="1" si="352"/>
        <v>26.800983121385432</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1.0820337065639798</v>
      </c>
      <c r="AH834" s="304">
        <f t="shared" ca="1" si="376"/>
        <v>-8.6959440089058759</v>
      </c>
    </row>
    <row r="835" spans="1:34" x14ac:dyDescent="0.2">
      <c r="A835" s="347">
        <f t="shared" ca="1" si="354"/>
        <v>1E-4</v>
      </c>
      <c r="B835" s="304">
        <f t="shared" ca="1" si="355"/>
        <v>32.145200000001665</v>
      </c>
      <c r="D835" s="306">
        <f t="shared" ca="1" si="356"/>
        <v>-0.70204659488155763</v>
      </c>
      <c r="E835" s="307">
        <f t="shared" ca="1" si="357"/>
        <v>-1.142414117557113</v>
      </c>
      <c r="F835" s="304">
        <f t="shared" ca="1" si="358"/>
        <v>1.3408875558295659</v>
      </c>
      <c r="G835" s="306">
        <f t="shared" ca="1" si="359"/>
        <v>8.3558064175887505</v>
      </c>
      <c r="H835" s="307">
        <f t="shared" ca="1" si="360"/>
        <v>-103.16317887909763</v>
      </c>
      <c r="I835" s="304">
        <f t="shared" ca="1" si="361"/>
        <v>103.50101920913104</v>
      </c>
      <c r="J835" s="306">
        <f t="shared" ca="1" si="362"/>
        <v>715.24824024370969</v>
      </c>
      <c r="K835" s="307">
        <f t="shared" ca="1" si="363"/>
        <v>-8.8322176838293149</v>
      </c>
      <c r="L835" s="304">
        <f t="shared" ca="1" si="348"/>
        <v>715.30277032941649</v>
      </c>
      <c r="M835" s="306">
        <f t="shared" ca="1" si="364"/>
        <v>-1.4899767383915958</v>
      </c>
      <c r="N835" s="304">
        <f t="shared" ca="1" si="365"/>
        <v>-85.369378682506422</v>
      </c>
      <c r="P835" s="310">
        <f t="shared" ca="1" si="366"/>
        <v>23</v>
      </c>
      <c r="Q835" s="304">
        <f t="shared" ca="1" si="367"/>
        <v>0</v>
      </c>
      <c r="R835" s="306">
        <f t="shared" ca="1" si="368"/>
        <v>0</v>
      </c>
      <c r="S835" s="307">
        <f t="shared" ca="1" si="369"/>
        <v>3.0819999999999994</v>
      </c>
      <c r="T835" s="304">
        <f t="shared" ca="1" si="349"/>
        <v>30.234419999999997</v>
      </c>
      <c r="U835" s="311">
        <f t="shared" ca="1" si="350"/>
        <v>0</v>
      </c>
      <c r="V835" s="306">
        <f t="shared" ca="1" si="351"/>
        <v>1.2260824246767879</v>
      </c>
      <c r="W835" s="304">
        <f t="shared" ca="1" si="352"/>
        <v>26.801066806181467</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1.0820071594691267</v>
      </c>
      <c r="AH835" s="304">
        <f t="shared" ca="1" si="376"/>
        <v>-8.6959711620329134</v>
      </c>
    </row>
    <row r="836" spans="1:34" x14ac:dyDescent="0.2">
      <c r="A836" s="347">
        <f t="shared" ca="1" si="354"/>
        <v>1E-4</v>
      </c>
      <c r="B836" s="304">
        <f t="shared" ca="1" si="355"/>
        <v>32.145300000001669</v>
      </c>
      <c r="D836" s="306">
        <f t="shared" ca="1" si="356"/>
        <v>-0.70204215457280572</v>
      </c>
      <c r="E836" s="307">
        <f t="shared" ca="1" si="357"/>
        <v>-1.1423865162303244</v>
      </c>
      <c r="F836" s="304">
        <f t="shared" ca="1" si="358"/>
        <v>1.3408617151899314</v>
      </c>
      <c r="G836" s="306">
        <f t="shared" ca="1" si="359"/>
        <v>8.3557362133732926</v>
      </c>
      <c r="H836" s="307">
        <f t="shared" ca="1" si="360"/>
        <v>-103.16329311774925</v>
      </c>
      <c r="I836" s="304">
        <f t="shared" ca="1" si="361"/>
        <v>103.50112740722261</v>
      </c>
      <c r="J836" s="306">
        <f t="shared" ca="1" si="362"/>
        <v>715.24824024370969</v>
      </c>
      <c r="K836" s="307">
        <f t="shared" ca="1" si="363"/>
        <v>-8.8425340074291565</v>
      </c>
      <c r="L836" s="304">
        <f t="shared" ref="L836:L899" ca="1" si="377">SQRT(pos_x^2+pos_z^2)</f>
        <v>715.30289778484473</v>
      </c>
      <c r="M836" s="306">
        <f t="shared" ca="1" si="364"/>
        <v>-1.4899775035787497</v>
      </c>
      <c r="N836" s="304">
        <f t="shared" ca="1" si="365"/>
        <v>-85.369422524500877</v>
      </c>
      <c r="P836" s="310">
        <f t="shared" ca="1" si="366"/>
        <v>23</v>
      </c>
      <c r="Q836" s="304">
        <f t="shared" ca="1" si="367"/>
        <v>0</v>
      </c>
      <c r="R836" s="306">
        <f t="shared" ca="1" si="368"/>
        <v>0</v>
      </c>
      <c r="S836" s="307">
        <f t="shared" ca="1" si="369"/>
        <v>3.0819999999999994</v>
      </c>
      <c r="T836" s="304">
        <f t="shared" ref="T836:T899" ca="1" si="378">m*g</f>
        <v>30.234419999999997</v>
      </c>
      <c r="U836" s="311">
        <f t="shared" ref="U836:U899" ca="1" si="379">IF(pos_xz&lt;L_rampe,Poids*COS(Beta),0)</f>
        <v>0</v>
      </c>
      <c r="V836" s="306">
        <f t="shared" ref="V836:V899" ca="1" si="380">Rho_moyen*(20000-Alt_rampe-pos_z)/(20000+Alt_rampe+pos_z)</f>
        <v>1.2260836895439924</v>
      </c>
      <c r="W836" s="304">
        <f t="shared" ref="W836:W899" ca="1" si="381">1/2*Rho*Sref*Cx*vit_xz^2</f>
        <v>26.801150489836015</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1.0819806127325684</v>
      </c>
      <c r="AH836" s="304">
        <f t="shared" ca="1" si="376"/>
        <v>-8.6959983147895752</v>
      </c>
    </row>
    <row r="837" spans="1:34" x14ac:dyDescent="0.2">
      <c r="A837" s="347">
        <f t="shared" ref="A837:A900" ca="1" si="383">IF(B836+0.01&lt;=T_ini+ROUNDUP(Temps_fin_propu,0), 0.01, IF(K836&gt;0, 0.1, 0.0001))</f>
        <v>1E-4</v>
      </c>
      <c r="B837" s="304">
        <f t="shared" ref="B837:B900" ca="1" si="384">B836+pas</f>
        <v>32.145400000001672</v>
      </c>
      <c r="D837" s="306">
        <f t="shared" ref="D837:D900" ca="1" si="385">IF(AND(L836&lt;L_rampe,Poussee&lt;Poids*SIN(M836)),0,(-W836+Poussee)/m*COS(M836)-U836/m*SIN(M836))</f>
        <v>-0.70203771426191541</v>
      </c>
      <c r="E837" s="307">
        <f t="shared" ref="E837:E900" ca="1" si="386">IF(AND(L836&lt;L_rampe,Poussee&lt;Poids*SIN(M836)),0,(-W836+Poussee)/m*SIN(M836)+U836/m*COS(M836)-Poids/m)</f>
        <v>-1.142358915280056</v>
      </c>
      <c r="F837" s="304">
        <f t="shared" ref="F837:F900" ca="1" si="387">SQRT(acc_x^2+acc_z^2)</f>
        <v>1.3408358749548435</v>
      </c>
      <c r="G837" s="306">
        <f t="shared" ref="G837:G900" ca="1" si="388">G836+acc_x*pas</f>
        <v>8.3556660096018671</v>
      </c>
      <c r="H837" s="307">
        <f t="shared" ref="H837:H900" ca="1" si="389">H836+acc_z*pas</f>
        <v>-103.16340735364078</v>
      </c>
      <c r="I837" s="304">
        <f t="shared" ref="I837:I900" ca="1" si="390">SQRT(vit_x^2+vit_z^2)</f>
        <v>103.50123560265955</v>
      </c>
      <c r="J837" s="306">
        <f t="shared" ref="J837:J900" ca="1" si="391">J836+0.5*(vit_x+G836)*pas*(K836&gt;=0)</f>
        <v>715.24824024370969</v>
      </c>
      <c r="K837" s="307">
        <f t="shared" ref="K837:K900" ca="1" si="392">K836+0.5*(vit_z+H836)*pas</f>
        <v>-8.8528503424527258</v>
      </c>
      <c r="L837" s="304">
        <f t="shared" ca="1" si="377"/>
        <v>715.30302538917681</v>
      </c>
      <c r="M837" s="306">
        <f t="shared" ref="M837:M900" ca="1" si="393">IF(AND(L836&gt;L_rampe,G837&gt;0),ATAN2(G837,H837),$M$4)</f>
        <v>-1.4899782687578749</v>
      </c>
      <c r="N837" s="304">
        <f t="shared" ref="N837:N900" ca="1" si="394">DEGREES(Beta)</f>
        <v>-85.369466366035311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3.0819999999999994</v>
      </c>
      <c r="T837" s="304">
        <f t="shared" ca="1" si="378"/>
        <v>30.234419999999997</v>
      </c>
      <c r="U837" s="311">
        <f t="shared" ca="1" si="379"/>
        <v>0</v>
      </c>
      <c r="V837" s="306">
        <f t="shared" ca="1" si="380"/>
        <v>1.2260849544139032</v>
      </c>
      <c r="W837" s="304">
        <f t="shared" ca="1" si="381"/>
        <v>26.801234172349105</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1.0819540663542941</v>
      </c>
      <c r="AH837" s="304">
        <f t="shared" ref="AH837:AH900" ca="1" si="405">IF(AND(L836&lt;L_rampe,Poussee&lt;Poids*SIN(M836)), g*SIN(M836), (-W836+Poussee)/m)</f>
        <v>-8.6960254671758666</v>
      </c>
    </row>
    <row r="838" spans="1:34" x14ac:dyDescent="0.2">
      <c r="A838" s="347">
        <f t="shared" ca="1" si="383"/>
        <v>1E-4</v>
      </c>
      <c r="B838" s="304">
        <f t="shared" ca="1" si="384"/>
        <v>32.145500000001675</v>
      </c>
      <c r="D838" s="306">
        <f t="shared" ca="1" si="385"/>
        <v>-0.70203327394888704</v>
      </c>
      <c r="E838" s="307">
        <f t="shared" ca="1" si="386"/>
        <v>-1.142331314706297</v>
      </c>
      <c r="F838" s="304">
        <f t="shared" ca="1" si="387"/>
        <v>1.3408100351242938</v>
      </c>
      <c r="G838" s="306">
        <f t="shared" ca="1" si="388"/>
        <v>8.3555958062744722</v>
      </c>
      <c r="H838" s="307">
        <f t="shared" ca="1" si="389"/>
        <v>-103.16352158677225</v>
      </c>
      <c r="I838" s="304">
        <f t="shared" ca="1" si="390"/>
        <v>103.50134379544188</v>
      </c>
      <c r="J838" s="306">
        <f t="shared" ca="1" si="391"/>
        <v>715.24824024370969</v>
      </c>
      <c r="K838" s="307">
        <f t="shared" ca="1" si="392"/>
        <v>-8.8631666888997458</v>
      </c>
      <c r="L838" s="304">
        <f t="shared" ca="1" si="377"/>
        <v>715.30315314241318</v>
      </c>
      <c r="M838" s="306">
        <f t="shared" ca="1" si="393"/>
        <v>-1.4899790339289714</v>
      </c>
      <c r="N838" s="304">
        <f t="shared" ca="1" si="394"/>
        <v>-85.369510207109755</v>
      </c>
      <c r="P838" s="310">
        <f t="shared" ca="1" si="395"/>
        <v>23</v>
      </c>
      <c r="Q838" s="304">
        <f t="shared" ca="1" si="396"/>
        <v>0</v>
      </c>
      <c r="R838" s="306">
        <f t="shared" ca="1" si="397"/>
        <v>0</v>
      </c>
      <c r="S838" s="307">
        <f t="shared" ca="1" si="398"/>
        <v>3.0819999999999994</v>
      </c>
      <c r="T838" s="304">
        <f t="shared" ca="1" si="378"/>
        <v>30.234419999999997</v>
      </c>
      <c r="U838" s="311">
        <f t="shared" ca="1" si="379"/>
        <v>0</v>
      </c>
      <c r="V838" s="306">
        <f t="shared" ca="1" si="380"/>
        <v>1.2260862192865203</v>
      </c>
      <c r="W838" s="304">
        <f t="shared" ca="1" si="381"/>
        <v>26.801317853720736</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1.0819275203342986</v>
      </c>
      <c r="AH838" s="304">
        <f t="shared" ca="1" si="405"/>
        <v>-8.6960526191917946</v>
      </c>
    </row>
    <row r="839" spans="1:34" x14ac:dyDescent="0.2">
      <c r="A839" s="347">
        <f t="shared" ca="1" si="383"/>
        <v>1E-4</v>
      </c>
      <c r="B839" s="304">
        <f t="shared" ca="1" si="384"/>
        <v>32.145600000001679</v>
      </c>
      <c r="D839" s="306">
        <f t="shared" ca="1" si="385"/>
        <v>-0.70202883363372193</v>
      </c>
      <c r="E839" s="307">
        <f t="shared" ca="1" si="386"/>
        <v>-1.1423037145090493</v>
      </c>
      <c r="F839" s="304">
        <f t="shared" ca="1" si="387"/>
        <v>1.3407841956982844</v>
      </c>
      <c r="G839" s="306">
        <f t="shared" ca="1" si="388"/>
        <v>8.3555256033911096</v>
      </c>
      <c r="H839" s="307">
        <f t="shared" ca="1" si="389"/>
        <v>-103.1636358171437</v>
      </c>
      <c r="I839" s="304">
        <f t="shared" ca="1" si="390"/>
        <v>103.50145198556964</v>
      </c>
      <c r="J839" s="306">
        <f t="shared" ca="1" si="391"/>
        <v>715.24824024370969</v>
      </c>
      <c r="K839" s="307">
        <f t="shared" ca="1" si="392"/>
        <v>-8.873483046769941</v>
      </c>
      <c r="L839" s="304">
        <f t="shared" ca="1" si="377"/>
        <v>715.30328104455441</v>
      </c>
      <c r="M839" s="306">
        <f t="shared" ca="1" si="393"/>
        <v>-1.4899797990920394</v>
      </c>
      <c r="N839" s="304">
        <f t="shared" ca="1" si="394"/>
        <v>-85.369554047724179</v>
      </c>
      <c r="P839" s="310">
        <f t="shared" ca="1" si="395"/>
        <v>23</v>
      </c>
      <c r="Q839" s="304">
        <f t="shared" ca="1" si="396"/>
        <v>0</v>
      </c>
      <c r="R839" s="306">
        <f t="shared" ca="1" si="397"/>
        <v>0</v>
      </c>
      <c r="S839" s="307">
        <f t="shared" ca="1" si="398"/>
        <v>3.0819999999999994</v>
      </c>
      <c r="T839" s="304">
        <f t="shared" ca="1" si="378"/>
        <v>30.234419999999997</v>
      </c>
      <c r="U839" s="311">
        <f t="shared" ca="1" si="379"/>
        <v>0</v>
      </c>
      <c r="V839" s="306">
        <f t="shared" ca="1" si="380"/>
        <v>1.226087484161843</v>
      </c>
      <c r="W839" s="304">
        <f t="shared" ca="1" si="381"/>
        <v>26.801401533950902</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1.0819009746725854</v>
      </c>
      <c r="AH839" s="304">
        <f t="shared" ca="1" si="405"/>
        <v>-8.6960797708373594</v>
      </c>
    </row>
    <row r="840" spans="1:34" x14ac:dyDescent="0.2">
      <c r="A840" s="347">
        <f t="shared" ca="1" si="383"/>
        <v>1E-4</v>
      </c>
      <c r="B840" s="304">
        <f t="shared" ca="1" si="384"/>
        <v>32.145700000001682</v>
      </c>
      <c r="D840" s="306">
        <f t="shared" ca="1" si="385"/>
        <v>-0.70202439331641964</v>
      </c>
      <c r="E840" s="307">
        <f t="shared" ca="1" si="386"/>
        <v>-1.1422761146883165</v>
      </c>
      <c r="F840" s="304">
        <f t="shared" ca="1" si="387"/>
        <v>1.3407583566768184</v>
      </c>
      <c r="G840" s="306">
        <f t="shared" ca="1" si="388"/>
        <v>8.3554554009517776</v>
      </c>
      <c r="H840" s="307">
        <f t="shared" ca="1" si="389"/>
        <v>-103.16375004475516</v>
      </c>
      <c r="I840" s="304">
        <f t="shared" ca="1" si="390"/>
        <v>103.50156017304288</v>
      </c>
      <c r="J840" s="306">
        <f t="shared" ca="1" si="391"/>
        <v>715.24824024370969</v>
      </c>
      <c r="K840" s="307">
        <f t="shared" ca="1" si="392"/>
        <v>-8.8837994160630362</v>
      </c>
      <c r="L840" s="304">
        <f t="shared" ca="1" si="377"/>
        <v>715.30340909560073</v>
      </c>
      <c r="M840" s="306">
        <f t="shared" ca="1" si="393"/>
        <v>-1.4899805642470787</v>
      </c>
      <c r="N840" s="304">
        <f t="shared" ca="1" si="394"/>
        <v>-85.369597887878612</v>
      </c>
      <c r="P840" s="310">
        <f t="shared" ca="1" si="395"/>
        <v>23</v>
      </c>
      <c r="Q840" s="304">
        <f t="shared" ca="1" si="396"/>
        <v>0</v>
      </c>
      <c r="R840" s="306">
        <f t="shared" ca="1" si="397"/>
        <v>0</v>
      </c>
      <c r="S840" s="307">
        <f t="shared" ca="1" si="398"/>
        <v>3.0819999999999994</v>
      </c>
      <c r="T840" s="304">
        <f t="shared" ca="1" si="378"/>
        <v>30.234419999999997</v>
      </c>
      <c r="U840" s="311">
        <f t="shared" ca="1" si="379"/>
        <v>0</v>
      </c>
      <c r="V840" s="306">
        <f t="shared" ca="1" si="380"/>
        <v>1.2260887490398722</v>
      </c>
      <c r="W840" s="304">
        <f t="shared" ca="1" si="381"/>
        <v>26.801485213039637</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1.0818744293691527</v>
      </c>
      <c r="AH840" s="304">
        <f t="shared" ca="1" si="405"/>
        <v>-8.6961069221125591</v>
      </c>
    </row>
    <row r="841" spans="1:34" x14ac:dyDescent="0.2">
      <c r="A841" s="347">
        <f t="shared" ca="1" si="383"/>
        <v>1E-4</v>
      </c>
      <c r="B841" s="304">
        <f t="shared" ca="1" si="384"/>
        <v>32.145800000001685</v>
      </c>
      <c r="D841" s="306">
        <f t="shared" ca="1" si="385"/>
        <v>-0.70201995299698439</v>
      </c>
      <c r="E841" s="307">
        <f t="shared" ca="1" si="386"/>
        <v>-1.1422485152440842</v>
      </c>
      <c r="F841" s="304">
        <f t="shared" ca="1" si="387"/>
        <v>1.3407325180598861</v>
      </c>
      <c r="G841" s="306">
        <f t="shared" ca="1" si="388"/>
        <v>8.355385198956478</v>
      </c>
      <c r="H841" s="307">
        <f t="shared" ca="1" si="389"/>
        <v>-103.16386426960669</v>
      </c>
      <c r="I841" s="304">
        <f t="shared" ca="1" si="390"/>
        <v>103.50166835786162</v>
      </c>
      <c r="J841" s="306">
        <f t="shared" ca="1" si="391"/>
        <v>715.24824024370969</v>
      </c>
      <c r="K841" s="307">
        <f t="shared" ca="1" si="392"/>
        <v>-8.8941157967787543</v>
      </c>
      <c r="L841" s="304">
        <f t="shared" ca="1" si="377"/>
        <v>715.30353729555259</v>
      </c>
      <c r="M841" s="306">
        <f t="shared" ca="1" si="393"/>
        <v>-1.48998132939409</v>
      </c>
      <c r="N841" s="304">
        <f t="shared" ca="1" si="394"/>
        <v>-85.369641727573068</v>
      </c>
      <c r="P841" s="310">
        <f t="shared" ca="1" si="395"/>
        <v>23</v>
      </c>
      <c r="Q841" s="304">
        <f t="shared" ca="1" si="396"/>
        <v>0</v>
      </c>
      <c r="R841" s="306">
        <f t="shared" ca="1" si="397"/>
        <v>0</v>
      </c>
      <c r="S841" s="307">
        <f t="shared" ca="1" si="398"/>
        <v>3.0819999999999994</v>
      </c>
      <c r="T841" s="304">
        <f t="shared" ca="1" si="378"/>
        <v>30.234419999999997</v>
      </c>
      <c r="U841" s="311">
        <f t="shared" ca="1" si="379"/>
        <v>0</v>
      </c>
      <c r="V841" s="306">
        <f t="shared" ca="1" si="380"/>
        <v>1.226090013920607</v>
      </c>
      <c r="W841" s="304">
        <f t="shared" ca="1" si="381"/>
        <v>26.801568890986943</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1.0818478844239916</v>
      </c>
      <c r="AH841" s="304">
        <f t="shared" ca="1" si="405"/>
        <v>-8.6961340730174044</v>
      </c>
    </row>
    <row r="842" spans="1:34" x14ac:dyDescent="0.2">
      <c r="A842" s="347">
        <f t="shared" ca="1" si="383"/>
        <v>1E-4</v>
      </c>
      <c r="B842" s="304">
        <f t="shared" ca="1" si="384"/>
        <v>32.145900000001689</v>
      </c>
      <c r="D842" s="306">
        <f t="shared" ca="1" si="385"/>
        <v>-0.70201551267541196</v>
      </c>
      <c r="E842" s="307">
        <f t="shared" ca="1" si="386"/>
        <v>-1.1422209161763544</v>
      </c>
      <c r="F842" s="304">
        <f t="shared" ca="1" si="387"/>
        <v>1.3407066798474869</v>
      </c>
      <c r="G842" s="306">
        <f t="shared" ca="1" si="388"/>
        <v>8.3553149974052108</v>
      </c>
      <c r="H842" s="307">
        <f t="shared" ca="1" si="389"/>
        <v>-103.1639784916983</v>
      </c>
      <c r="I842" s="304">
        <f t="shared" ca="1" si="390"/>
        <v>103.50177654002589</v>
      </c>
      <c r="J842" s="306">
        <f t="shared" ca="1" si="391"/>
        <v>715.24824024370969</v>
      </c>
      <c r="K842" s="307">
        <f t="shared" ca="1" si="392"/>
        <v>-8.9044321889168199</v>
      </c>
      <c r="L842" s="304">
        <f t="shared" ca="1" si="377"/>
        <v>715.30366564441044</v>
      </c>
      <c r="M842" s="306">
        <f t="shared" ca="1" si="393"/>
        <v>-1.4899820945330728</v>
      </c>
      <c r="N842" s="304">
        <f t="shared" ca="1" si="394"/>
        <v>-85.369685566807519</v>
      </c>
      <c r="P842" s="310">
        <f t="shared" ca="1" si="395"/>
        <v>23</v>
      </c>
      <c r="Q842" s="304">
        <f t="shared" ca="1" si="396"/>
        <v>0</v>
      </c>
      <c r="R842" s="306">
        <f t="shared" ca="1" si="397"/>
        <v>0</v>
      </c>
      <c r="S842" s="307">
        <f t="shared" ca="1" si="398"/>
        <v>3.0819999999999994</v>
      </c>
      <c r="T842" s="304">
        <f t="shared" ca="1" si="378"/>
        <v>30.234419999999997</v>
      </c>
      <c r="U842" s="311">
        <f t="shared" ca="1" si="379"/>
        <v>0</v>
      </c>
      <c r="V842" s="306">
        <f t="shared" ca="1" si="380"/>
        <v>1.2260912788040479</v>
      </c>
      <c r="W842" s="304">
        <f t="shared" ca="1" si="381"/>
        <v>26.801652567792811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1.0818213398371004</v>
      </c>
      <c r="AH842" s="304">
        <f t="shared" ca="1" si="405"/>
        <v>-8.696161223551897</v>
      </c>
    </row>
    <row r="843" spans="1:34" x14ac:dyDescent="0.2">
      <c r="A843" s="347">
        <f t="shared" ca="1" si="383"/>
        <v>1E-4</v>
      </c>
      <c r="B843" s="304">
        <f t="shared" ca="1" si="384"/>
        <v>32.146000000001692</v>
      </c>
      <c r="D843" s="306">
        <f t="shared" ca="1" si="385"/>
        <v>-0.70201107235170768</v>
      </c>
      <c r="E843" s="307">
        <f t="shared" ca="1" si="386"/>
        <v>-1.1421933174851269</v>
      </c>
      <c r="F843" s="304">
        <f t="shared" ca="1" si="387"/>
        <v>1.3406808420396237</v>
      </c>
      <c r="G843" s="306">
        <f t="shared" ca="1" si="388"/>
        <v>8.3552447962979759</v>
      </c>
      <c r="H843" s="307">
        <f t="shared" ca="1" si="389"/>
        <v>-103.16409271103005</v>
      </c>
      <c r="I843" s="304">
        <f t="shared" ca="1" si="390"/>
        <v>103.50188471953575</v>
      </c>
      <c r="J843" s="306">
        <f t="shared" ca="1" si="391"/>
        <v>715.24824024370969</v>
      </c>
      <c r="K843" s="307">
        <f t="shared" ca="1" si="392"/>
        <v>-8.9147485924769558</v>
      </c>
      <c r="L843" s="304">
        <f t="shared" ca="1" si="377"/>
        <v>715.30379414217464</v>
      </c>
      <c r="M843" s="306">
        <f t="shared" ca="1" si="393"/>
        <v>-1.4899828596640277</v>
      </c>
      <c r="N843" s="304">
        <f t="shared" ca="1" si="394"/>
        <v>-85.369729405582007</v>
      </c>
      <c r="P843" s="310">
        <f t="shared" ca="1" si="395"/>
        <v>23</v>
      </c>
      <c r="Q843" s="304">
        <f t="shared" ca="1" si="396"/>
        <v>0</v>
      </c>
      <c r="R843" s="306">
        <f t="shared" ca="1" si="397"/>
        <v>0</v>
      </c>
      <c r="S843" s="307">
        <f t="shared" ca="1" si="398"/>
        <v>3.0819999999999994</v>
      </c>
      <c r="T843" s="304">
        <f t="shared" ca="1" si="378"/>
        <v>30.234419999999997</v>
      </c>
      <c r="U843" s="311">
        <f t="shared" ca="1" si="379"/>
        <v>0</v>
      </c>
      <c r="V843" s="306">
        <f t="shared" ca="1" si="380"/>
        <v>1.2260925436901948</v>
      </c>
      <c r="W843" s="304">
        <f t="shared" ca="1" si="381"/>
        <v>26.801736243457292</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1.0817947956084843</v>
      </c>
      <c r="AH843" s="304">
        <f t="shared" ca="1" si="405"/>
        <v>-8.6961883737160335</v>
      </c>
    </row>
    <row r="844" spans="1:34" x14ac:dyDescent="0.2">
      <c r="A844" s="347">
        <f t="shared" ca="1" si="383"/>
        <v>1E-4</v>
      </c>
      <c r="B844" s="304">
        <f t="shared" ca="1" si="384"/>
        <v>32.146100000001695</v>
      </c>
      <c r="D844" s="306">
        <f t="shared" ca="1" si="385"/>
        <v>-0.70200663202587044</v>
      </c>
      <c r="E844" s="307">
        <f t="shared" ca="1" si="386"/>
        <v>-1.1421657191703858</v>
      </c>
      <c r="F844" s="304">
        <f t="shared" ca="1" si="387"/>
        <v>1.3406550046362824</v>
      </c>
      <c r="G844" s="306">
        <f t="shared" ca="1" si="388"/>
        <v>8.3551745956347734</v>
      </c>
      <c r="H844" s="307">
        <f t="shared" ca="1" si="389"/>
        <v>-103.16420692760197</v>
      </c>
      <c r="I844" s="304">
        <f t="shared" ca="1" si="390"/>
        <v>103.50199289639122</v>
      </c>
      <c r="J844" s="306">
        <f t="shared" ca="1" si="391"/>
        <v>715.24824024370969</v>
      </c>
      <c r="K844" s="307">
        <f t="shared" ca="1" si="392"/>
        <v>-8.9250650074588869</v>
      </c>
      <c r="L844" s="304">
        <f t="shared" ca="1" si="377"/>
        <v>715.30392278884563</v>
      </c>
      <c r="M844" s="306">
        <f t="shared" ca="1" si="393"/>
        <v>-1.4899836247869545</v>
      </c>
      <c r="N844" s="304">
        <f t="shared" ca="1" si="394"/>
        <v>-85.369773243896518</v>
      </c>
      <c r="P844" s="310">
        <f t="shared" ca="1" si="395"/>
        <v>23</v>
      </c>
      <c r="Q844" s="304">
        <f t="shared" ca="1" si="396"/>
        <v>0</v>
      </c>
      <c r="R844" s="306">
        <f t="shared" ca="1" si="397"/>
        <v>0</v>
      </c>
      <c r="S844" s="307">
        <f t="shared" ca="1" si="398"/>
        <v>3.0819999999999994</v>
      </c>
      <c r="T844" s="304">
        <f t="shared" ca="1" si="378"/>
        <v>30.234419999999997</v>
      </c>
      <c r="U844" s="311">
        <f t="shared" ca="1" si="379"/>
        <v>0</v>
      </c>
      <c r="V844" s="306">
        <f t="shared" ca="1" si="380"/>
        <v>1.2260938085790474</v>
      </c>
      <c r="W844" s="304">
        <f t="shared" ca="1" si="381"/>
        <v>26.801819917980353</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1.0817682517381257</v>
      </c>
      <c r="AH844" s="304">
        <f t="shared" ca="1" si="405"/>
        <v>-8.6962155235098297</v>
      </c>
    </row>
    <row r="845" spans="1:34" x14ac:dyDescent="0.2">
      <c r="A845" s="347">
        <f t="shared" ca="1" si="383"/>
        <v>1E-4</v>
      </c>
      <c r="B845" s="304">
        <f t="shared" ca="1" si="384"/>
        <v>32.146200000001699</v>
      </c>
      <c r="D845" s="306">
        <f t="shared" ca="1" si="385"/>
        <v>-0.70200219169790079</v>
      </c>
      <c r="E845" s="307">
        <f t="shared" ca="1" si="386"/>
        <v>-1.1421381212321435</v>
      </c>
      <c r="F845" s="304">
        <f t="shared" ca="1" si="387"/>
        <v>1.3406291676374742</v>
      </c>
      <c r="G845" s="306">
        <f t="shared" ca="1" si="388"/>
        <v>8.3551043954156032</v>
      </c>
      <c r="H845" s="307">
        <f t="shared" ca="1" si="389"/>
        <v>-103.16432114141409</v>
      </c>
      <c r="I845" s="304">
        <f t="shared" ca="1" si="390"/>
        <v>103.50210107059235</v>
      </c>
      <c r="J845" s="306">
        <f t="shared" ca="1" si="391"/>
        <v>715.24824024370969</v>
      </c>
      <c r="K845" s="307">
        <f t="shared" ca="1" si="392"/>
        <v>-8.9353814338623376</v>
      </c>
      <c r="L845" s="304">
        <f t="shared" ca="1" si="377"/>
        <v>715.30405158442386</v>
      </c>
      <c r="M845" s="306">
        <f t="shared" ca="1" si="393"/>
        <v>-1.4899843899018534</v>
      </c>
      <c r="N845" s="304">
        <f t="shared" ca="1" si="394"/>
        <v>-85.36981708175108</v>
      </c>
      <c r="P845" s="310">
        <f t="shared" ca="1" si="395"/>
        <v>23</v>
      </c>
      <c r="Q845" s="304">
        <f t="shared" ca="1" si="396"/>
        <v>0</v>
      </c>
      <c r="R845" s="306">
        <f t="shared" ca="1" si="397"/>
        <v>0</v>
      </c>
      <c r="S845" s="307">
        <f t="shared" ca="1" si="398"/>
        <v>3.0819999999999994</v>
      </c>
      <c r="T845" s="304">
        <f t="shared" ca="1" si="378"/>
        <v>30.234419999999997</v>
      </c>
      <c r="U845" s="311">
        <f t="shared" ca="1" si="379"/>
        <v>0</v>
      </c>
      <c r="V845" s="306">
        <f t="shared" ca="1" si="380"/>
        <v>1.226095073470606</v>
      </c>
      <c r="W845" s="304">
        <f t="shared" ca="1" si="381"/>
        <v>26.801903591362038</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1.0817417082260334</v>
      </c>
      <c r="AH845" s="304">
        <f t="shared" ca="1" si="405"/>
        <v>-8.6962426729332769</v>
      </c>
    </row>
    <row r="846" spans="1:34" x14ac:dyDescent="0.2">
      <c r="A846" s="347">
        <f t="shared" ca="1" si="383"/>
        <v>1E-4</v>
      </c>
      <c r="B846" s="304">
        <f t="shared" ca="1" si="384"/>
        <v>32.146300000001702</v>
      </c>
      <c r="D846" s="306">
        <f t="shared" ca="1" si="385"/>
        <v>-0.70199775136779963</v>
      </c>
      <c r="E846" s="307">
        <f t="shared" ca="1" si="386"/>
        <v>-1.1421105236703859</v>
      </c>
      <c r="F846" s="304">
        <f t="shared" ca="1" si="387"/>
        <v>1.3406033310431875</v>
      </c>
      <c r="G846" s="306">
        <f t="shared" ca="1" si="388"/>
        <v>8.3550341956404672</v>
      </c>
      <c r="H846" s="307">
        <f t="shared" ca="1" si="389"/>
        <v>-103.16443535246646</v>
      </c>
      <c r="I846" s="304">
        <f t="shared" ca="1" si="390"/>
        <v>103.50220924213913</v>
      </c>
      <c r="J846" s="306">
        <f t="shared" ca="1" si="391"/>
        <v>715.24824024370969</v>
      </c>
      <c r="K846" s="307">
        <f t="shared" ca="1" si="392"/>
        <v>-8.945697871687031</v>
      </c>
      <c r="L846" s="304">
        <f t="shared" ca="1" si="377"/>
        <v>715.30418052890968</v>
      </c>
      <c r="M846" s="306">
        <f t="shared" ca="1" si="393"/>
        <v>-1.4899851550087246</v>
      </c>
      <c r="N846" s="304">
        <f t="shared" ca="1" si="394"/>
        <v>-85.36986091914568</v>
      </c>
      <c r="P846" s="310">
        <f t="shared" ca="1" si="395"/>
        <v>23</v>
      </c>
      <c r="Q846" s="304">
        <f t="shared" ca="1" si="396"/>
        <v>0</v>
      </c>
      <c r="R846" s="306">
        <f t="shared" ca="1" si="397"/>
        <v>0</v>
      </c>
      <c r="S846" s="307">
        <f t="shared" ca="1" si="398"/>
        <v>3.0819999999999994</v>
      </c>
      <c r="T846" s="304">
        <f t="shared" ca="1" si="378"/>
        <v>30.234419999999997</v>
      </c>
      <c r="U846" s="311">
        <f t="shared" ca="1" si="379"/>
        <v>0</v>
      </c>
      <c r="V846" s="306">
        <f t="shared" ca="1" si="380"/>
        <v>1.2260963383648706</v>
      </c>
      <c r="W846" s="304">
        <f t="shared" ca="1" si="381"/>
        <v>26.801987263602332</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1.0817151650722003</v>
      </c>
      <c r="AH846" s="304">
        <f t="shared" ca="1" si="405"/>
        <v>-8.6962698219863857</v>
      </c>
    </row>
    <row r="847" spans="1:34" x14ac:dyDescent="0.2">
      <c r="A847" s="347">
        <f t="shared" ca="1" si="383"/>
        <v>1E-4</v>
      </c>
      <c r="B847" s="304">
        <f t="shared" ca="1" si="384"/>
        <v>32.146400000001705</v>
      </c>
      <c r="D847" s="306">
        <f t="shared" ca="1" si="385"/>
        <v>-0.70199331103556795</v>
      </c>
      <c r="E847" s="307">
        <f t="shared" ca="1" si="386"/>
        <v>-1.1420829264851147</v>
      </c>
      <c r="F847" s="304">
        <f t="shared" ca="1" si="387"/>
        <v>1.3405774948534246</v>
      </c>
      <c r="G847" s="306">
        <f t="shared" ca="1" si="388"/>
        <v>8.3549639963093636</v>
      </c>
      <c r="H847" s="307">
        <f t="shared" ca="1" si="389"/>
        <v>-103.1645495607591</v>
      </c>
      <c r="I847" s="304">
        <f t="shared" ca="1" si="390"/>
        <v>103.50231741103165</v>
      </c>
      <c r="J847" s="306">
        <f t="shared" ca="1" si="391"/>
        <v>715.24824024370969</v>
      </c>
      <c r="K847" s="307">
        <f t="shared" ca="1" si="392"/>
        <v>-8.9560143209326917</v>
      </c>
      <c r="L847" s="304">
        <f t="shared" ca="1" si="377"/>
        <v>715.30430962230344</v>
      </c>
      <c r="M847" s="306">
        <f t="shared" ca="1" si="393"/>
        <v>-1.4899859201075683</v>
      </c>
      <c r="N847" s="304">
        <f t="shared" ca="1" si="394"/>
        <v>-85.369904756080317</v>
      </c>
      <c r="P847" s="310">
        <f t="shared" ca="1" si="395"/>
        <v>23</v>
      </c>
      <c r="Q847" s="304">
        <f t="shared" ca="1" si="396"/>
        <v>0</v>
      </c>
      <c r="R847" s="306">
        <f t="shared" ca="1" si="397"/>
        <v>0</v>
      </c>
      <c r="S847" s="307">
        <f t="shared" ca="1" si="398"/>
        <v>3.0819999999999994</v>
      </c>
      <c r="T847" s="304">
        <f t="shared" ca="1" si="378"/>
        <v>30.234419999999997</v>
      </c>
      <c r="U847" s="311">
        <f t="shared" ca="1" si="379"/>
        <v>0</v>
      </c>
      <c r="V847" s="306">
        <f t="shared" ca="1" si="380"/>
        <v>1.2260976032618407</v>
      </c>
      <c r="W847" s="304">
        <f t="shared" ca="1" si="381"/>
        <v>26.802070934701248</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1.0816886222766229</v>
      </c>
      <c r="AH847" s="304">
        <f t="shared" ca="1" si="405"/>
        <v>-8.696296970669156</v>
      </c>
    </row>
    <row r="848" spans="1:34" x14ac:dyDescent="0.2">
      <c r="A848" s="347">
        <f t="shared" ca="1" si="383"/>
        <v>1E-4</v>
      </c>
      <c r="B848" s="304">
        <f t="shared" ca="1" si="384"/>
        <v>32.146500000001708</v>
      </c>
      <c r="D848" s="306">
        <f t="shared" ca="1" si="385"/>
        <v>-0.70198887070120564</v>
      </c>
      <c r="E848" s="307">
        <f t="shared" ca="1" si="386"/>
        <v>-1.1420553296763298</v>
      </c>
      <c r="F848" s="304">
        <f t="shared" ca="1" si="387"/>
        <v>1.3405516590681854</v>
      </c>
      <c r="G848" s="306">
        <f t="shared" ca="1" si="388"/>
        <v>8.3548937974222941</v>
      </c>
      <c r="H848" s="307">
        <f t="shared" ca="1" si="389"/>
        <v>-103.16466376629207</v>
      </c>
      <c r="I848" s="304">
        <f t="shared" ca="1" si="390"/>
        <v>103.50242557726993</v>
      </c>
      <c r="J848" s="306">
        <f t="shared" ca="1" si="391"/>
        <v>715.24824024370969</v>
      </c>
      <c r="K848" s="307">
        <f t="shared" ca="1" si="392"/>
        <v>-8.9663307815990443</v>
      </c>
      <c r="L848" s="304">
        <f t="shared" ca="1" si="377"/>
        <v>715.3044388646058</v>
      </c>
      <c r="M848" s="306">
        <f t="shared" ca="1" si="393"/>
        <v>-1.4899866851983841</v>
      </c>
      <c r="N848" s="304">
        <f t="shared" ca="1" si="394"/>
        <v>-85.369948592555019</v>
      </c>
      <c r="P848" s="310">
        <f t="shared" ca="1" si="395"/>
        <v>23</v>
      </c>
      <c r="Q848" s="304">
        <f t="shared" ca="1" si="396"/>
        <v>0</v>
      </c>
      <c r="R848" s="306">
        <f t="shared" ca="1" si="397"/>
        <v>0</v>
      </c>
      <c r="S848" s="307">
        <f t="shared" ca="1" si="398"/>
        <v>3.0819999999999994</v>
      </c>
      <c r="T848" s="304">
        <f t="shared" ca="1" si="378"/>
        <v>30.234419999999997</v>
      </c>
      <c r="U848" s="311">
        <f t="shared" ca="1" si="379"/>
        <v>0</v>
      </c>
      <c r="V848" s="306">
        <f t="shared" ca="1" si="380"/>
        <v>1.2260988681615173</v>
      </c>
      <c r="W848" s="304">
        <f t="shared" ca="1" si="381"/>
        <v>26.802154604658824</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1.0816620798393046</v>
      </c>
      <c r="AH848" s="304">
        <f t="shared" ca="1" si="405"/>
        <v>-8.6963241189815879</v>
      </c>
    </row>
    <row r="849" spans="1:34" x14ac:dyDescent="0.2">
      <c r="A849" s="347">
        <f t="shared" ca="1" si="383"/>
        <v>1E-4</v>
      </c>
      <c r="B849" s="304">
        <f t="shared" ca="1" si="384"/>
        <v>32.146600000001712</v>
      </c>
      <c r="D849" s="306">
        <f t="shared" ca="1" si="385"/>
        <v>-0.70198443036471725</v>
      </c>
      <c r="E849" s="307">
        <f t="shared" ca="1" si="386"/>
        <v>-1.1420277332440154</v>
      </c>
      <c r="F849" s="304">
        <f t="shared" ca="1" si="387"/>
        <v>1.3405258236874591</v>
      </c>
      <c r="G849" s="306">
        <f t="shared" ca="1" si="388"/>
        <v>8.354823598979257</v>
      </c>
      <c r="H849" s="307">
        <f t="shared" ca="1" si="389"/>
        <v>-103.16477796906538</v>
      </c>
      <c r="I849" s="304">
        <f t="shared" ca="1" si="390"/>
        <v>103.50253374085399</v>
      </c>
      <c r="J849" s="306">
        <f t="shared" ca="1" si="391"/>
        <v>715.24824024370969</v>
      </c>
      <c r="K849" s="307">
        <f t="shared" ca="1" si="392"/>
        <v>-8.9766472536858117</v>
      </c>
      <c r="L849" s="304">
        <f t="shared" ca="1" si="377"/>
        <v>715.30456825581689</v>
      </c>
      <c r="M849" s="306">
        <f t="shared" ca="1" si="393"/>
        <v>-1.4899874502811727</v>
      </c>
      <c r="N849" s="304">
        <f t="shared" ca="1" si="394"/>
        <v>-85.369992428569788</v>
      </c>
      <c r="P849" s="310">
        <f t="shared" ca="1" si="395"/>
        <v>23</v>
      </c>
      <c r="Q849" s="304">
        <f t="shared" ca="1" si="396"/>
        <v>0</v>
      </c>
      <c r="R849" s="306">
        <f t="shared" ca="1" si="397"/>
        <v>0</v>
      </c>
      <c r="S849" s="307">
        <f t="shared" ca="1" si="398"/>
        <v>3.0819999999999994</v>
      </c>
      <c r="T849" s="304">
        <f t="shared" ca="1" si="378"/>
        <v>30.234419999999997</v>
      </c>
      <c r="U849" s="311">
        <f t="shared" ca="1" si="379"/>
        <v>0</v>
      </c>
      <c r="V849" s="306">
        <f t="shared" ca="1" si="380"/>
        <v>1.226100133063899</v>
      </c>
      <c r="W849" s="304">
        <f t="shared" ca="1" si="381"/>
        <v>26.802238273475034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1.0816355377602278</v>
      </c>
      <c r="AH849" s="304">
        <f t="shared" ca="1" si="405"/>
        <v>-8.6963512669236955</v>
      </c>
    </row>
    <row r="850" spans="1:34" x14ac:dyDescent="0.2">
      <c r="A850" s="347">
        <f t="shared" ca="1" si="383"/>
        <v>1E-4</v>
      </c>
      <c r="B850" s="304">
        <f t="shared" ca="1" si="384"/>
        <v>32.146700000001715</v>
      </c>
      <c r="D850" s="306">
        <f t="shared" ca="1" si="385"/>
        <v>-0.70197999002609779</v>
      </c>
      <c r="E850" s="307">
        <f t="shared" ca="1" si="386"/>
        <v>-1.1420001371881821</v>
      </c>
      <c r="F850" s="304">
        <f t="shared" ca="1" si="387"/>
        <v>1.3404999887112521</v>
      </c>
      <c r="G850" s="306">
        <f t="shared" ca="1" si="388"/>
        <v>8.354753400980254</v>
      </c>
      <c r="H850" s="307">
        <f t="shared" ca="1" si="389"/>
        <v>-103.1648921690791</v>
      </c>
      <c r="I850" s="304">
        <f t="shared" ca="1" si="390"/>
        <v>103.50264190178389</v>
      </c>
      <c r="J850" s="306">
        <f t="shared" ca="1" si="391"/>
        <v>715.24824024370969</v>
      </c>
      <c r="K850" s="307">
        <f t="shared" ca="1" si="392"/>
        <v>-8.9869637371927187</v>
      </c>
      <c r="L850" s="304">
        <f t="shared" ca="1" si="377"/>
        <v>715.30469779593727</v>
      </c>
      <c r="M850" s="306">
        <f t="shared" ca="1" si="393"/>
        <v>-1.4899882153559338</v>
      </c>
      <c r="N850" s="304">
        <f t="shared" ca="1" si="394"/>
        <v>-85.370036264124607</v>
      </c>
      <c r="P850" s="310">
        <f t="shared" ca="1" si="395"/>
        <v>23</v>
      </c>
      <c r="Q850" s="304">
        <f t="shared" ca="1" si="396"/>
        <v>0</v>
      </c>
      <c r="R850" s="306">
        <f t="shared" ca="1" si="397"/>
        <v>0</v>
      </c>
      <c r="S850" s="307">
        <f t="shared" ca="1" si="398"/>
        <v>3.0819999999999994</v>
      </c>
      <c r="T850" s="304">
        <f t="shared" ca="1" si="378"/>
        <v>30.234419999999997</v>
      </c>
      <c r="U850" s="311">
        <f t="shared" ca="1" si="379"/>
        <v>0</v>
      </c>
      <c r="V850" s="306">
        <f t="shared" ca="1" si="380"/>
        <v>1.2261013979689865</v>
      </c>
      <c r="W850" s="304">
        <f t="shared" ca="1" si="381"/>
        <v>26.802321941149902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1.0816089960394066</v>
      </c>
      <c r="AH850" s="304">
        <f t="shared" ca="1" si="405"/>
        <v>-8.6963784144954701</v>
      </c>
    </row>
    <row r="851" spans="1:34" x14ac:dyDescent="0.2">
      <c r="A851" s="347">
        <f t="shared" ca="1" si="383"/>
        <v>1E-4</v>
      </c>
      <c r="B851" s="304">
        <f t="shared" ca="1" si="384"/>
        <v>32.146800000001718</v>
      </c>
      <c r="D851" s="306">
        <f t="shared" ca="1" si="385"/>
        <v>-0.70197554968535336</v>
      </c>
      <c r="E851" s="307">
        <f t="shared" ca="1" si="386"/>
        <v>-1.1419725415088191</v>
      </c>
      <c r="F851" s="304">
        <f t="shared" ca="1" si="387"/>
        <v>1.3404741541395588</v>
      </c>
      <c r="G851" s="306">
        <f t="shared" ca="1" si="388"/>
        <v>8.3546832034252851</v>
      </c>
      <c r="H851" s="307">
        <f t="shared" ca="1" si="389"/>
        <v>-103.16500636633324</v>
      </c>
      <c r="I851" s="304">
        <f t="shared" ca="1" si="390"/>
        <v>103.50275006005964</v>
      </c>
      <c r="J851" s="306">
        <f t="shared" ca="1" si="391"/>
        <v>715.24824024370969</v>
      </c>
      <c r="K851" s="307">
        <f t="shared" ca="1" si="392"/>
        <v>-8.9972802321194898</v>
      </c>
      <c r="L851" s="304">
        <f t="shared" ca="1" si="377"/>
        <v>715.30482748496729</v>
      </c>
      <c r="M851" s="306">
        <f t="shared" ca="1" si="393"/>
        <v>-1.489988980422668</v>
      </c>
      <c r="N851" s="304">
        <f t="shared" ca="1" si="394"/>
        <v>-85.370080099219521</v>
      </c>
      <c r="P851" s="310">
        <f t="shared" ca="1" si="395"/>
        <v>23</v>
      </c>
      <c r="Q851" s="304">
        <f t="shared" ca="1" si="396"/>
        <v>0</v>
      </c>
      <c r="R851" s="306">
        <f t="shared" ca="1" si="397"/>
        <v>0</v>
      </c>
      <c r="S851" s="307">
        <f t="shared" ca="1" si="398"/>
        <v>3.0819999999999994</v>
      </c>
      <c r="T851" s="304">
        <f t="shared" ca="1" si="378"/>
        <v>30.234419999999997</v>
      </c>
      <c r="U851" s="311">
        <f t="shared" ca="1" si="379"/>
        <v>0</v>
      </c>
      <c r="V851" s="306">
        <f t="shared" ca="1" si="380"/>
        <v>1.2261026628767802</v>
      </c>
      <c r="W851" s="304">
        <f t="shared" ca="1" si="381"/>
        <v>26.802405607683443</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1.0815824546768251</v>
      </c>
      <c r="AH851" s="304">
        <f t="shared" ca="1" si="405"/>
        <v>-8.6964055616969205</v>
      </c>
    </row>
    <row r="852" spans="1:34" x14ac:dyDescent="0.2">
      <c r="A852" s="347">
        <f t="shared" ca="1" si="383"/>
        <v>1E-4</v>
      </c>
      <c r="B852" s="304">
        <f t="shared" ca="1" si="384"/>
        <v>32.146900000001722</v>
      </c>
      <c r="D852" s="306">
        <f t="shared" ca="1" si="385"/>
        <v>-0.70197110934247986</v>
      </c>
      <c r="E852" s="307">
        <f t="shared" ca="1" si="386"/>
        <v>-1.1419449462059248</v>
      </c>
      <c r="F852" s="304">
        <f t="shared" ca="1" si="387"/>
        <v>1.3404483199723756</v>
      </c>
      <c r="G852" s="306">
        <f t="shared" ca="1" si="388"/>
        <v>8.3546130063143504</v>
      </c>
      <c r="H852" s="307">
        <f t="shared" ca="1" si="389"/>
        <v>-103.16512056082786</v>
      </c>
      <c r="I852" s="304">
        <f t="shared" ca="1" si="390"/>
        <v>103.50285821568129</v>
      </c>
      <c r="J852" s="306">
        <f t="shared" ca="1" si="391"/>
        <v>715.24824024370969</v>
      </c>
      <c r="K852" s="307">
        <f t="shared" ca="1" si="392"/>
        <v>-9.007596738465848</v>
      </c>
      <c r="L852" s="304">
        <f t="shared" ca="1" si="377"/>
        <v>715.30495732290728</v>
      </c>
      <c r="M852" s="306">
        <f t="shared" ca="1" si="393"/>
        <v>-1.4899897454813749</v>
      </c>
      <c r="N852" s="304">
        <f t="shared" ca="1" si="394"/>
        <v>-85.370123933854501</v>
      </c>
      <c r="P852" s="310">
        <f t="shared" ca="1" si="395"/>
        <v>23</v>
      </c>
      <c r="Q852" s="304">
        <f t="shared" ca="1" si="396"/>
        <v>0</v>
      </c>
      <c r="R852" s="306">
        <f t="shared" ca="1" si="397"/>
        <v>0</v>
      </c>
      <c r="S852" s="307">
        <f t="shared" ca="1" si="398"/>
        <v>3.0819999999999994</v>
      </c>
      <c r="T852" s="304">
        <f t="shared" ca="1" si="378"/>
        <v>30.234419999999997</v>
      </c>
      <c r="U852" s="311">
        <f t="shared" ca="1" si="379"/>
        <v>0</v>
      </c>
      <c r="V852" s="306">
        <f t="shared" ca="1" si="380"/>
        <v>1.2261039277872789</v>
      </c>
      <c r="W852" s="304">
        <f t="shared" ca="1" si="381"/>
        <v>26.802489273075654</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1.0815559136724886</v>
      </c>
      <c r="AH852" s="304">
        <f t="shared" ca="1" si="405"/>
        <v>-8.6964327085280502</v>
      </c>
    </row>
    <row r="853" spans="1:34" x14ac:dyDescent="0.2">
      <c r="A853" s="347">
        <f t="shared" ca="1" si="383"/>
        <v>1E-4</v>
      </c>
      <c r="B853" s="304">
        <f t="shared" ca="1" si="384"/>
        <v>32.147000000001725</v>
      </c>
      <c r="D853" s="306">
        <f t="shared" ca="1" si="385"/>
        <v>-0.70196666899748283</v>
      </c>
      <c r="E853" s="307">
        <f t="shared" ca="1" si="386"/>
        <v>-1.1419173512795009</v>
      </c>
      <c r="F853" s="304">
        <f t="shared" ca="1" si="387"/>
        <v>1.3404224862097072</v>
      </c>
      <c r="G853" s="306">
        <f t="shared" ca="1" si="388"/>
        <v>8.3545428096474499</v>
      </c>
      <c r="H853" s="307">
        <f t="shared" ca="1" si="389"/>
        <v>-103.16523475256298</v>
      </c>
      <c r="I853" s="304">
        <f t="shared" ca="1" si="390"/>
        <v>103.50296636864887</v>
      </c>
      <c r="J853" s="306">
        <f t="shared" ca="1" si="391"/>
        <v>715.24824024370969</v>
      </c>
      <c r="K853" s="307">
        <f t="shared" ca="1" si="392"/>
        <v>-9.0179132562315178</v>
      </c>
      <c r="L853" s="304">
        <f t="shared" ca="1" si="377"/>
        <v>715.30508730975794</v>
      </c>
      <c r="M853" s="306">
        <f t="shared" ca="1" si="393"/>
        <v>-1.4899905105320548</v>
      </c>
      <c r="N853" s="304">
        <f t="shared" ca="1" si="394"/>
        <v>-85.370167768029575</v>
      </c>
      <c r="P853" s="310">
        <f t="shared" ca="1" si="395"/>
        <v>23</v>
      </c>
      <c r="Q853" s="304">
        <f t="shared" ca="1" si="396"/>
        <v>0</v>
      </c>
      <c r="R853" s="306">
        <f t="shared" ca="1" si="397"/>
        <v>0</v>
      </c>
      <c r="S853" s="307">
        <f t="shared" ca="1" si="398"/>
        <v>3.0819999999999994</v>
      </c>
      <c r="T853" s="304">
        <f t="shared" ca="1" si="378"/>
        <v>30.234419999999997</v>
      </c>
      <c r="U853" s="311">
        <f t="shared" ca="1" si="379"/>
        <v>0</v>
      </c>
      <c r="V853" s="306">
        <f t="shared" ca="1" si="380"/>
        <v>1.2261051927004833</v>
      </c>
      <c r="W853" s="304">
        <f t="shared" ca="1" si="381"/>
        <v>26.802572937326548</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1.0815293730263935</v>
      </c>
      <c r="AH853" s="304">
        <f t="shared" ca="1" si="405"/>
        <v>-8.6964598549888574</v>
      </c>
    </row>
    <row r="854" spans="1:34" x14ac:dyDescent="0.2">
      <c r="A854" s="347">
        <f t="shared" ca="1" si="383"/>
        <v>1E-4</v>
      </c>
      <c r="B854" s="304">
        <f t="shared" ca="1" si="384"/>
        <v>32.147100000001728</v>
      </c>
      <c r="D854" s="306">
        <f t="shared" ca="1" si="385"/>
        <v>-0.70196222865036006</v>
      </c>
      <c r="E854" s="307">
        <f t="shared" ca="1" si="386"/>
        <v>-1.1418897567295385</v>
      </c>
      <c r="F854" s="304">
        <f t="shared" ca="1" si="387"/>
        <v>1.340396652851545</v>
      </c>
      <c r="G854" s="306">
        <f t="shared" ca="1" si="388"/>
        <v>8.3544726134245852</v>
      </c>
      <c r="H854" s="307">
        <f t="shared" ca="1" si="389"/>
        <v>-103.16534894153865</v>
      </c>
      <c r="I854" s="304">
        <f t="shared" ca="1" si="390"/>
        <v>103.50307451896244</v>
      </c>
      <c r="J854" s="306">
        <f t="shared" ca="1" si="391"/>
        <v>715.24824024370969</v>
      </c>
      <c r="K854" s="307">
        <f t="shared" ca="1" si="392"/>
        <v>-9.0282297854162223</v>
      </c>
      <c r="L854" s="304">
        <f t="shared" ca="1" si="377"/>
        <v>715.30521744551936</v>
      </c>
      <c r="M854" s="306">
        <f t="shared" ca="1" si="393"/>
        <v>-1.4899912755747078</v>
      </c>
      <c r="N854" s="304">
        <f t="shared" ca="1" si="394"/>
        <v>-85.370211601744742</v>
      </c>
      <c r="P854" s="310">
        <f t="shared" ca="1" si="395"/>
        <v>23</v>
      </c>
      <c r="Q854" s="304">
        <f t="shared" ca="1" si="396"/>
        <v>0</v>
      </c>
      <c r="R854" s="306">
        <f t="shared" ca="1" si="397"/>
        <v>0</v>
      </c>
      <c r="S854" s="307">
        <f t="shared" ca="1" si="398"/>
        <v>3.0819999999999994</v>
      </c>
      <c r="T854" s="304">
        <f t="shared" ca="1" si="378"/>
        <v>30.234419999999997</v>
      </c>
      <c r="U854" s="311">
        <f t="shared" ca="1" si="379"/>
        <v>0</v>
      </c>
      <c r="V854" s="306">
        <f t="shared" ca="1" si="380"/>
        <v>1.226106457616394</v>
      </c>
      <c r="W854" s="304">
        <f t="shared" ca="1" si="381"/>
        <v>26.802656600436169</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1.0815028327385328</v>
      </c>
      <c r="AH854" s="304">
        <f t="shared" ca="1" si="405"/>
        <v>-8.6964870010793494</v>
      </c>
    </row>
    <row r="855" spans="1:34" x14ac:dyDescent="0.2">
      <c r="A855" s="347">
        <f t="shared" ca="1" si="383"/>
        <v>1E-4</v>
      </c>
      <c r="B855" s="304">
        <f t="shared" ca="1" si="384"/>
        <v>32.147200000001732</v>
      </c>
      <c r="D855" s="306">
        <f t="shared" ca="1" si="385"/>
        <v>-0.70195778830111422</v>
      </c>
      <c r="E855" s="307">
        <f t="shared" ca="1" si="386"/>
        <v>-1.141862162556027</v>
      </c>
      <c r="F855" s="304">
        <f t="shared" ca="1" si="387"/>
        <v>1.3403708198978812</v>
      </c>
      <c r="G855" s="306">
        <f t="shared" ca="1" si="388"/>
        <v>8.3544024176457548</v>
      </c>
      <c r="H855" s="307">
        <f t="shared" ca="1" si="389"/>
        <v>-103.1654631277549</v>
      </c>
      <c r="I855" s="304">
        <f t="shared" ca="1" si="390"/>
        <v>103.50318266662201</v>
      </c>
      <c r="J855" s="306">
        <f t="shared" ca="1" si="391"/>
        <v>715.24824024370969</v>
      </c>
      <c r="K855" s="307">
        <f t="shared" ca="1" si="392"/>
        <v>-9.0385463260196879</v>
      </c>
      <c r="L855" s="304">
        <f t="shared" ca="1" si="377"/>
        <v>715.30534773019212</v>
      </c>
      <c r="M855" s="306">
        <f t="shared" ca="1" si="393"/>
        <v>-1.4899920406093341</v>
      </c>
      <c r="N855" s="304">
        <f t="shared" ca="1" si="394"/>
        <v>-85.370255435000004</v>
      </c>
      <c r="P855" s="310">
        <f t="shared" ca="1" si="395"/>
        <v>23</v>
      </c>
      <c r="Q855" s="304">
        <f t="shared" ca="1" si="396"/>
        <v>0</v>
      </c>
      <c r="R855" s="306">
        <f t="shared" ca="1" si="397"/>
        <v>0</v>
      </c>
      <c r="S855" s="307">
        <f t="shared" ca="1" si="398"/>
        <v>3.0819999999999994</v>
      </c>
      <c r="T855" s="304">
        <f t="shared" ca="1" si="378"/>
        <v>30.234419999999997</v>
      </c>
      <c r="U855" s="311">
        <f t="shared" ca="1" si="379"/>
        <v>0</v>
      </c>
      <c r="V855" s="306">
        <f t="shared" ca="1" si="380"/>
        <v>1.2261077225350101</v>
      </c>
      <c r="W855" s="304">
        <f t="shared" ca="1" si="381"/>
        <v>26.802740262404487</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1.0814762928088992</v>
      </c>
      <c r="AH855" s="304">
        <f t="shared" ca="1" si="405"/>
        <v>-8.6965141467995366</v>
      </c>
    </row>
    <row r="856" spans="1:34" x14ac:dyDescent="0.2">
      <c r="A856" s="347">
        <f t="shared" ca="1" si="383"/>
        <v>1E-4</v>
      </c>
      <c r="B856" s="304">
        <f t="shared" ca="1" si="384"/>
        <v>32.147300000001735</v>
      </c>
      <c r="D856" s="306">
        <f t="shared" ca="1" si="385"/>
        <v>-0.70195334794974429</v>
      </c>
      <c r="E856" s="307">
        <f t="shared" ca="1" si="386"/>
        <v>-1.1418345687589735</v>
      </c>
      <c r="F856" s="304">
        <f t="shared" ca="1" si="387"/>
        <v>1.3403449873487221</v>
      </c>
      <c r="G856" s="306">
        <f t="shared" ca="1" si="388"/>
        <v>8.3543322223109602</v>
      </c>
      <c r="H856" s="307">
        <f t="shared" ca="1" si="389"/>
        <v>-103.16557731121178</v>
      </c>
      <c r="I856" s="304">
        <f t="shared" ca="1" si="390"/>
        <v>103.50329081162762</v>
      </c>
      <c r="J856" s="306">
        <f t="shared" ca="1" si="391"/>
        <v>715.24824024370969</v>
      </c>
      <c r="K856" s="307">
        <f t="shared" ca="1" si="392"/>
        <v>-9.0488628780416356</v>
      </c>
      <c r="L856" s="304">
        <f t="shared" ca="1" si="377"/>
        <v>715.30547816377657</v>
      </c>
      <c r="M856" s="306">
        <f t="shared" ca="1" si="393"/>
        <v>-1.4899928056359337</v>
      </c>
      <c r="N856" s="304">
        <f t="shared" ca="1" si="394"/>
        <v>-85.370299267795389</v>
      </c>
      <c r="P856" s="310">
        <f t="shared" ca="1" si="395"/>
        <v>23</v>
      </c>
      <c r="Q856" s="304">
        <f t="shared" ca="1" si="396"/>
        <v>0</v>
      </c>
      <c r="R856" s="306">
        <f t="shared" ca="1" si="397"/>
        <v>0</v>
      </c>
      <c r="S856" s="307">
        <f t="shared" ca="1" si="398"/>
        <v>3.0819999999999994</v>
      </c>
      <c r="T856" s="304">
        <f t="shared" ca="1" si="378"/>
        <v>30.234419999999997</v>
      </c>
      <c r="U856" s="311">
        <f t="shared" ca="1" si="379"/>
        <v>0</v>
      </c>
      <c r="V856" s="306">
        <f t="shared" ca="1" si="380"/>
        <v>1.2261089874563313</v>
      </c>
      <c r="W856" s="304">
        <f t="shared" ca="1" si="381"/>
        <v>26.802823923231511</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1.0814497532374983</v>
      </c>
      <c r="AH856" s="304">
        <f t="shared" ca="1" si="405"/>
        <v>-8.6965412921494138</v>
      </c>
    </row>
    <row r="857" spans="1:34" x14ac:dyDescent="0.2">
      <c r="A857" s="347">
        <f t="shared" ca="1" si="383"/>
        <v>1E-4</v>
      </c>
      <c r="B857" s="304">
        <f t="shared" ca="1" si="384"/>
        <v>32.147400000001738</v>
      </c>
      <c r="D857" s="306">
        <f t="shared" ca="1" si="385"/>
        <v>-0.70194890759625173</v>
      </c>
      <c r="E857" s="307">
        <f t="shared" ca="1" si="386"/>
        <v>-1.1418069753383779</v>
      </c>
      <c r="F857" s="304">
        <f t="shared" ca="1" si="387"/>
        <v>1.3403191552040679</v>
      </c>
      <c r="G857" s="306">
        <f t="shared" ca="1" si="388"/>
        <v>8.3542620274201997</v>
      </c>
      <c r="H857" s="307">
        <f t="shared" ca="1" si="389"/>
        <v>-103.16569149190931</v>
      </c>
      <c r="I857" s="304">
        <f t="shared" ca="1" si="390"/>
        <v>103.50339895397931</v>
      </c>
      <c r="J857" s="306">
        <f t="shared" ca="1" si="391"/>
        <v>715.24824024370969</v>
      </c>
      <c r="K857" s="307">
        <f t="shared" ca="1" si="392"/>
        <v>-9.0591794414817919</v>
      </c>
      <c r="L857" s="304">
        <f t="shared" ca="1" si="377"/>
        <v>715.30560874627315</v>
      </c>
      <c r="M857" s="306">
        <f t="shared" ca="1" si="393"/>
        <v>-1.4899935706545069</v>
      </c>
      <c r="N857" s="304">
        <f t="shared" ca="1" si="394"/>
        <v>-85.370343100130867</v>
      </c>
      <c r="P857" s="310">
        <f t="shared" ca="1" si="395"/>
        <v>23</v>
      </c>
      <c r="Q857" s="304">
        <f t="shared" ca="1" si="396"/>
        <v>0</v>
      </c>
      <c r="R857" s="306">
        <f t="shared" ca="1" si="397"/>
        <v>0</v>
      </c>
      <c r="S857" s="307">
        <f t="shared" ca="1" si="398"/>
        <v>3.0819999999999994</v>
      </c>
      <c r="T857" s="304">
        <f t="shared" ca="1" si="378"/>
        <v>30.234419999999997</v>
      </c>
      <c r="U857" s="311">
        <f t="shared" ca="1" si="379"/>
        <v>0</v>
      </c>
      <c r="V857" s="306">
        <f t="shared" ca="1" si="380"/>
        <v>1.2261102523803586</v>
      </c>
      <c r="W857" s="304">
        <f t="shared" ca="1" si="381"/>
        <v>26.802907582917275</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1.0814232140243281</v>
      </c>
      <c r="AH857" s="304">
        <f t="shared" ca="1" si="405"/>
        <v>-8.6965684371289793</v>
      </c>
    </row>
    <row r="858" spans="1:34" x14ac:dyDescent="0.2">
      <c r="A858" s="347">
        <f t="shared" ca="1" si="383"/>
        <v>1E-4</v>
      </c>
      <c r="B858" s="304">
        <f t="shared" ca="1" si="384"/>
        <v>32.147500000001742</v>
      </c>
      <c r="D858" s="306">
        <f t="shared" ca="1" si="385"/>
        <v>-0.70194446724063742</v>
      </c>
      <c r="E858" s="307">
        <f t="shared" ca="1" si="386"/>
        <v>-1.1417793822942262</v>
      </c>
      <c r="F858" s="304">
        <f t="shared" ca="1" si="387"/>
        <v>1.3402933234639076</v>
      </c>
      <c r="G858" s="306">
        <f t="shared" ca="1" si="388"/>
        <v>8.3541918329734752</v>
      </c>
      <c r="H858" s="307">
        <f t="shared" ca="1" si="389"/>
        <v>-103.16580566984754</v>
      </c>
      <c r="I858" s="304">
        <f t="shared" ca="1" si="390"/>
        <v>103.50350709367711</v>
      </c>
      <c r="J858" s="306">
        <f t="shared" ca="1" si="391"/>
        <v>715.24824024370969</v>
      </c>
      <c r="K858" s="307">
        <f t="shared" ca="1" si="392"/>
        <v>-9.0694960163398797</v>
      </c>
      <c r="L858" s="304">
        <f t="shared" ca="1" si="377"/>
        <v>715.30573947768232</v>
      </c>
      <c r="M858" s="306">
        <f t="shared" ca="1" si="393"/>
        <v>-1.4899943356650536</v>
      </c>
      <c r="N858" s="304">
        <f t="shared" ca="1" si="394"/>
        <v>-85.370386932006483</v>
      </c>
      <c r="P858" s="310">
        <f t="shared" ca="1" si="395"/>
        <v>23</v>
      </c>
      <c r="Q858" s="304">
        <f t="shared" ca="1" si="396"/>
        <v>0</v>
      </c>
      <c r="R858" s="306">
        <f t="shared" ca="1" si="397"/>
        <v>0</v>
      </c>
      <c r="S858" s="307">
        <f t="shared" ca="1" si="398"/>
        <v>3.0819999999999994</v>
      </c>
      <c r="T858" s="304">
        <f t="shared" ca="1" si="378"/>
        <v>30.234419999999997</v>
      </c>
      <c r="U858" s="311">
        <f t="shared" ca="1" si="379"/>
        <v>0</v>
      </c>
      <c r="V858" s="306">
        <f t="shared" ca="1" si="380"/>
        <v>1.2261115173070909</v>
      </c>
      <c r="W858" s="304">
        <f t="shared" ca="1" si="381"/>
        <v>26.802991241461768</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1.081396675169378</v>
      </c>
      <c r="AH858" s="304">
        <f t="shared" ca="1" si="405"/>
        <v>-8.6965955817382472</v>
      </c>
    </row>
    <row r="859" spans="1:34" x14ac:dyDescent="0.2">
      <c r="A859" s="347">
        <f t="shared" ca="1" si="383"/>
        <v>1E-4</v>
      </c>
      <c r="B859" s="304">
        <f t="shared" ca="1" si="384"/>
        <v>32.147600000001745</v>
      </c>
      <c r="D859" s="306">
        <f t="shared" ca="1" si="385"/>
        <v>-0.70194002688290247</v>
      </c>
      <c r="E859" s="307">
        <f t="shared" ca="1" si="386"/>
        <v>-1.1417517896265235</v>
      </c>
      <c r="F859" s="304">
        <f t="shared" ca="1" si="387"/>
        <v>1.3402674921282465</v>
      </c>
      <c r="G859" s="306">
        <f t="shared" ca="1" si="388"/>
        <v>8.3541216389707866</v>
      </c>
      <c r="H859" s="307">
        <f t="shared" ca="1" si="389"/>
        <v>-103.16591984502651</v>
      </c>
      <c r="I859" s="304">
        <f t="shared" ca="1" si="390"/>
        <v>103.50361523072107</v>
      </c>
      <c r="J859" s="306">
        <f t="shared" ca="1" si="391"/>
        <v>715.24824024370969</v>
      </c>
      <c r="K859" s="307">
        <f t="shared" ca="1" si="392"/>
        <v>-9.0798126026156236</v>
      </c>
      <c r="L859" s="304">
        <f t="shared" ca="1" si="377"/>
        <v>715.30587035800431</v>
      </c>
      <c r="M859" s="306">
        <f t="shared" ca="1" si="393"/>
        <v>-1.489995100667574</v>
      </c>
      <c r="N859" s="304">
        <f t="shared" ca="1" si="394"/>
        <v>-85.37043076342222</v>
      </c>
      <c r="P859" s="310">
        <f t="shared" ca="1" si="395"/>
        <v>23</v>
      </c>
      <c r="Q859" s="304">
        <f t="shared" ca="1" si="396"/>
        <v>0</v>
      </c>
      <c r="R859" s="306">
        <f t="shared" ca="1" si="397"/>
        <v>0</v>
      </c>
      <c r="S859" s="307">
        <f t="shared" ca="1" si="398"/>
        <v>3.0819999999999994</v>
      </c>
      <c r="T859" s="304">
        <f t="shared" ca="1" si="378"/>
        <v>30.234419999999997</v>
      </c>
      <c r="U859" s="311">
        <f t="shared" ca="1" si="379"/>
        <v>0</v>
      </c>
      <c r="V859" s="306">
        <f t="shared" ca="1" si="380"/>
        <v>1.2261127822365294</v>
      </c>
      <c r="W859" s="304">
        <f t="shared" ca="1" si="381"/>
        <v>26.803074898865024</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1.0813701366726516</v>
      </c>
      <c r="AH859" s="304">
        <f t="shared" ca="1" si="405"/>
        <v>-8.696622725977214</v>
      </c>
    </row>
    <row r="860" spans="1:34" x14ac:dyDescent="0.2">
      <c r="A860" s="347">
        <f t="shared" ca="1" si="383"/>
        <v>1E-4</v>
      </c>
      <c r="B860" s="304">
        <f t="shared" ca="1" si="384"/>
        <v>32.147700000001748</v>
      </c>
      <c r="D860" s="306">
        <f t="shared" ca="1" si="385"/>
        <v>-0.70193558652304699</v>
      </c>
      <c r="E860" s="307">
        <f t="shared" ca="1" si="386"/>
        <v>-1.1417241973352592</v>
      </c>
      <c r="F860" s="304">
        <f t="shared" ca="1" si="387"/>
        <v>1.3402416611970753</v>
      </c>
      <c r="G860" s="306">
        <f t="shared" ca="1" si="388"/>
        <v>8.354051445412134</v>
      </c>
      <c r="H860" s="307">
        <f t="shared" ca="1" si="389"/>
        <v>-103.16603401744624</v>
      </c>
      <c r="I860" s="304">
        <f t="shared" ca="1" si="390"/>
        <v>103.5037233651112</v>
      </c>
      <c r="J860" s="306">
        <f t="shared" ca="1" si="391"/>
        <v>715.24824024370969</v>
      </c>
      <c r="K860" s="307">
        <f t="shared" ca="1" si="392"/>
        <v>-9.0901292003087466</v>
      </c>
      <c r="L860" s="304">
        <f t="shared" ca="1" si="377"/>
        <v>715.30600138723969</v>
      </c>
      <c r="M860" s="306">
        <f t="shared" ca="1" si="393"/>
        <v>-1.4899958656620682</v>
      </c>
      <c r="N860" s="304">
        <f t="shared" ca="1" si="394"/>
        <v>-85.370474594378095</v>
      </c>
      <c r="P860" s="310">
        <f t="shared" ca="1" si="395"/>
        <v>23</v>
      </c>
      <c r="Q860" s="304">
        <f t="shared" ca="1" si="396"/>
        <v>0</v>
      </c>
      <c r="R860" s="306">
        <f t="shared" ca="1" si="397"/>
        <v>0</v>
      </c>
      <c r="S860" s="307">
        <f t="shared" ca="1" si="398"/>
        <v>3.0819999999999994</v>
      </c>
      <c r="T860" s="304">
        <f t="shared" ca="1" si="378"/>
        <v>30.234419999999997</v>
      </c>
      <c r="U860" s="311">
        <f t="shared" ca="1" si="379"/>
        <v>0</v>
      </c>
      <c r="V860" s="306">
        <f t="shared" ca="1" si="380"/>
        <v>1.2261140471686727</v>
      </c>
      <c r="W860" s="304">
        <f t="shared" ca="1" si="381"/>
        <v>26.80315855512702</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1.0813435985341382</v>
      </c>
      <c r="AH860" s="304">
        <f t="shared" ca="1" si="405"/>
        <v>-8.6966498698458885</v>
      </c>
    </row>
    <row r="861" spans="1:34" x14ac:dyDescent="0.2">
      <c r="A861" s="347">
        <f t="shared" ca="1" si="383"/>
        <v>1E-4</v>
      </c>
      <c r="B861" s="304">
        <f t="shared" ca="1" si="384"/>
        <v>32.147800000001752</v>
      </c>
      <c r="D861" s="306">
        <f t="shared" ca="1" si="385"/>
        <v>-0.70193114616107244</v>
      </c>
      <c r="E861" s="307">
        <f t="shared" ca="1" si="386"/>
        <v>-1.1416966054204387</v>
      </c>
      <c r="F861" s="304">
        <f t="shared" ca="1" si="387"/>
        <v>1.3402158306703997</v>
      </c>
      <c r="G861" s="306">
        <f t="shared" ca="1" si="388"/>
        <v>8.3539812522975172</v>
      </c>
      <c r="H861" s="307">
        <f t="shared" ca="1" si="389"/>
        <v>-103.16614818710678</v>
      </c>
      <c r="I861" s="304">
        <f t="shared" ca="1" si="390"/>
        <v>103.50383149684757</v>
      </c>
      <c r="J861" s="306">
        <f t="shared" ca="1" si="391"/>
        <v>715.24824024370969</v>
      </c>
      <c r="K861" s="307">
        <f t="shared" ca="1" si="392"/>
        <v>-9.1004458094189751</v>
      </c>
      <c r="L861" s="304">
        <f t="shared" ca="1" si="377"/>
        <v>715.30613256538879</v>
      </c>
      <c r="M861" s="306">
        <f t="shared" ca="1" si="393"/>
        <v>-1.4899966306485362</v>
      </c>
      <c r="N861" s="304">
        <f t="shared" ca="1" si="394"/>
        <v>-85.370518424874092</v>
      </c>
      <c r="P861" s="310">
        <f t="shared" ca="1" si="395"/>
        <v>23</v>
      </c>
      <c r="Q861" s="304">
        <f t="shared" ca="1" si="396"/>
        <v>0</v>
      </c>
      <c r="R861" s="306">
        <f t="shared" ca="1" si="397"/>
        <v>0</v>
      </c>
      <c r="S861" s="307">
        <f t="shared" ca="1" si="398"/>
        <v>3.0819999999999994</v>
      </c>
      <c r="T861" s="304">
        <f t="shared" ca="1" si="378"/>
        <v>30.234419999999997</v>
      </c>
      <c r="U861" s="311">
        <f t="shared" ca="1" si="379"/>
        <v>0</v>
      </c>
      <c r="V861" s="306">
        <f t="shared" ca="1" si="380"/>
        <v>1.2261153121035215</v>
      </c>
      <c r="W861" s="304">
        <f t="shared" ca="1" si="381"/>
        <v>26.803242210247788</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1.0813170607538485</v>
      </c>
      <c r="AH861" s="304">
        <f t="shared" ca="1" si="405"/>
        <v>-8.6966770133442655</v>
      </c>
    </row>
    <row r="862" spans="1:34" x14ac:dyDescent="0.2">
      <c r="A862" s="347">
        <f t="shared" ca="1" si="383"/>
        <v>1E-4</v>
      </c>
      <c r="B862" s="304">
        <f t="shared" ca="1" si="384"/>
        <v>32.147900000001755</v>
      </c>
      <c r="D862" s="306">
        <f t="shared" ca="1" si="385"/>
        <v>-0.70192670579698069</v>
      </c>
      <c r="E862" s="307">
        <f t="shared" ca="1" si="386"/>
        <v>-1.1416690138820549</v>
      </c>
      <c r="F862" s="304">
        <f t="shared" ca="1" si="387"/>
        <v>1.340190000548215</v>
      </c>
      <c r="G862" s="306">
        <f t="shared" ca="1" si="388"/>
        <v>8.3539110596269381</v>
      </c>
      <c r="H862" s="307">
        <f t="shared" ca="1" si="389"/>
        <v>-103.16626235400817</v>
      </c>
      <c r="I862" s="304">
        <f t="shared" ca="1" si="390"/>
        <v>103.50393962593019</v>
      </c>
      <c r="J862" s="306">
        <f t="shared" ca="1" si="391"/>
        <v>715.24824024370969</v>
      </c>
      <c r="K862" s="307">
        <f t="shared" ca="1" si="392"/>
        <v>-9.1107624299460301</v>
      </c>
      <c r="L862" s="304">
        <f t="shared" ca="1" si="377"/>
        <v>715.30626389245219</v>
      </c>
      <c r="M862" s="306">
        <f t="shared" ca="1" si="393"/>
        <v>-1.4899973956269783</v>
      </c>
      <c r="N862" s="304">
        <f t="shared" ca="1" si="394"/>
        <v>-85.37056225491024</v>
      </c>
      <c r="P862" s="310">
        <f t="shared" ca="1" si="395"/>
        <v>23</v>
      </c>
      <c r="Q862" s="304">
        <f t="shared" ca="1" si="396"/>
        <v>0</v>
      </c>
      <c r="R862" s="306">
        <f t="shared" ca="1" si="397"/>
        <v>0</v>
      </c>
      <c r="S862" s="307">
        <f t="shared" ca="1" si="398"/>
        <v>3.0819999999999994</v>
      </c>
      <c r="T862" s="304">
        <f t="shared" ca="1" si="378"/>
        <v>30.234419999999997</v>
      </c>
      <c r="U862" s="311">
        <f t="shared" ca="1" si="379"/>
        <v>0</v>
      </c>
      <c r="V862" s="306">
        <f t="shared" ca="1" si="380"/>
        <v>1.2261165770410765</v>
      </c>
      <c r="W862" s="304">
        <f t="shared" ca="1" si="381"/>
        <v>26.803325864227354</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1.0812905233317665</v>
      </c>
      <c r="AH862" s="304">
        <f t="shared" ca="1" si="405"/>
        <v>-8.6967041564723537</v>
      </c>
    </row>
    <row r="863" spans="1:34" x14ac:dyDescent="0.2">
      <c r="A863" s="347">
        <f t="shared" ca="1" si="383"/>
        <v>1E-4</v>
      </c>
      <c r="B863" s="304">
        <f t="shared" ca="1" si="384"/>
        <v>32.148000000001758</v>
      </c>
      <c r="D863" s="306">
        <f t="shared" ca="1" si="385"/>
        <v>-0.70192226543077019</v>
      </c>
      <c r="E863" s="307">
        <f t="shared" ca="1" si="386"/>
        <v>-1.1416414227200971</v>
      </c>
      <c r="F863" s="304">
        <f t="shared" ca="1" si="387"/>
        <v>1.3401641708305114</v>
      </c>
      <c r="G863" s="306">
        <f t="shared" ca="1" si="388"/>
        <v>8.353840867400395</v>
      </c>
      <c r="H863" s="307">
        <f t="shared" ca="1" si="389"/>
        <v>-103.16637651815044</v>
      </c>
      <c r="I863" s="304">
        <f t="shared" ca="1" si="390"/>
        <v>103.5040477523591</v>
      </c>
      <c r="J863" s="306">
        <f t="shared" ca="1" si="391"/>
        <v>715.24824024370969</v>
      </c>
      <c r="K863" s="307">
        <f t="shared" ca="1" si="392"/>
        <v>-9.1210790618896382</v>
      </c>
      <c r="L863" s="304">
        <f t="shared" ca="1" si="377"/>
        <v>715.30639536843</v>
      </c>
      <c r="M863" s="306">
        <f t="shared" ca="1" si="393"/>
        <v>-1.4899981605973944</v>
      </c>
      <c r="N863" s="304">
        <f t="shared" ca="1" si="394"/>
        <v>-85.370606084486539</v>
      </c>
      <c r="P863" s="310">
        <f t="shared" ca="1" si="395"/>
        <v>23</v>
      </c>
      <c r="Q863" s="304">
        <f t="shared" ca="1" si="396"/>
        <v>0</v>
      </c>
      <c r="R863" s="306">
        <f t="shared" ca="1" si="397"/>
        <v>0</v>
      </c>
      <c r="S863" s="307">
        <f t="shared" ca="1" si="398"/>
        <v>3.0819999999999994</v>
      </c>
      <c r="T863" s="304">
        <f t="shared" ca="1" si="378"/>
        <v>30.234419999999997</v>
      </c>
      <c r="U863" s="311">
        <f t="shared" ca="1" si="379"/>
        <v>0</v>
      </c>
      <c r="V863" s="306">
        <f t="shared" ca="1" si="380"/>
        <v>1.2261178419813361</v>
      </c>
      <c r="W863" s="304">
        <f t="shared" ca="1" si="381"/>
        <v>26.803409517065695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1.0812639862678886</v>
      </c>
      <c r="AH863" s="304">
        <f t="shared" ca="1" si="405"/>
        <v>-8.6967312992301622</v>
      </c>
    </row>
    <row r="864" spans="1:34" x14ac:dyDescent="0.2">
      <c r="A864" s="347">
        <f t="shared" ca="1" si="383"/>
        <v>1E-4</v>
      </c>
      <c r="B864" s="304">
        <f t="shared" ca="1" si="384"/>
        <v>32.148100000001762</v>
      </c>
      <c r="D864" s="306">
        <f t="shared" ca="1" si="385"/>
        <v>-0.70191782506244405</v>
      </c>
      <c r="E864" s="307">
        <f t="shared" ca="1" si="386"/>
        <v>-1.1416138319345706</v>
      </c>
      <c r="F864" s="304">
        <f t="shared" ca="1" si="387"/>
        <v>1.3401383415172949</v>
      </c>
      <c r="G864" s="306">
        <f t="shared" ca="1" si="388"/>
        <v>8.3537706756178896</v>
      </c>
      <c r="H864" s="307">
        <f t="shared" ca="1" si="389"/>
        <v>-103.16649067953364</v>
      </c>
      <c r="I864" s="304">
        <f t="shared" ca="1" si="390"/>
        <v>103.50415587613433</v>
      </c>
      <c r="J864" s="306">
        <f t="shared" ca="1" si="391"/>
        <v>715.24824024370969</v>
      </c>
      <c r="K864" s="307">
        <f t="shared" ca="1" si="392"/>
        <v>-9.1313957052495223</v>
      </c>
      <c r="L864" s="304">
        <f t="shared" ca="1" si="377"/>
        <v>715.3065269933229</v>
      </c>
      <c r="M864" s="306">
        <f t="shared" ca="1" si="393"/>
        <v>-1.489998925559785</v>
      </c>
      <c r="N864" s="304">
        <f t="shared" ca="1" si="394"/>
        <v>-85.370649913603003</v>
      </c>
      <c r="P864" s="310">
        <f t="shared" ca="1" si="395"/>
        <v>23</v>
      </c>
      <c r="Q864" s="304">
        <f t="shared" ca="1" si="396"/>
        <v>0</v>
      </c>
      <c r="R864" s="306">
        <f t="shared" ca="1" si="397"/>
        <v>0</v>
      </c>
      <c r="S864" s="307">
        <f t="shared" ca="1" si="398"/>
        <v>3.0819999999999994</v>
      </c>
      <c r="T864" s="304">
        <f t="shared" ca="1" si="378"/>
        <v>30.234419999999997</v>
      </c>
      <c r="U864" s="311">
        <f t="shared" ca="1" si="379"/>
        <v>0</v>
      </c>
      <c r="V864" s="306">
        <f t="shared" ca="1" si="380"/>
        <v>1.2261191069243011</v>
      </c>
      <c r="W864" s="304">
        <f t="shared" ca="1" si="381"/>
        <v>26.80349316876282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1.0812374495622219</v>
      </c>
      <c r="AH864" s="304">
        <f t="shared" ca="1" si="405"/>
        <v>-8.6967584416176837</v>
      </c>
    </row>
    <row r="865" spans="1:34" x14ac:dyDescent="0.2">
      <c r="A865" s="347">
        <f t="shared" ca="1" si="383"/>
        <v>1E-4</v>
      </c>
      <c r="B865" s="304">
        <f t="shared" ca="1" si="384"/>
        <v>32.148200000001765</v>
      </c>
      <c r="D865" s="306">
        <f t="shared" ca="1" si="385"/>
        <v>-0.70191338469199982</v>
      </c>
      <c r="E865" s="307">
        <f t="shared" ca="1" si="386"/>
        <v>-1.1415862415254772</v>
      </c>
      <c r="F865" s="304">
        <f t="shared" ca="1" si="387"/>
        <v>1.3401125126085662</v>
      </c>
      <c r="G865" s="306">
        <f t="shared" ca="1" si="388"/>
        <v>8.35370048427942</v>
      </c>
      <c r="H865" s="307">
        <f t="shared" ca="1" si="389"/>
        <v>-103.1666048381578</v>
      </c>
      <c r="I865" s="304">
        <f t="shared" ca="1" si="390"/>
        <v>103.50426399725595</v>
      </c>
      <c r="J865" s="306">
        <f t="shared" ca="1" si="391"/>
        <v>715.24824024370969</v>
      </c>
      <c r="K865" s="307">
        <f t="shared" ca="1" si="392"/>
        <v>-9.1417123600254069</v>
      </c>
      <c r="L865" s="304">
        <f t="shared" ca="1" si="377"/>
        <v>715.30665876713113</v>
      </c>
      <c r="M865" s="306">
        <f t="shared" ca="1" si="393"/>
        <v>-1.4899996905141497</v>
      </c>
      <c r="N865" s="304">
        <f t="shared" ca="1" si="394"/>
        <v>-85.370693742259618</v>
      </c>
      <c r="P865" s="310">
        <f t="shared" ca="1" si="395"/>
        <v>23</v>
      </c>
      <c r="Q865" s="304">
        <f t="shared" ca="1" si="396"/>
        <v>0</v>
      </c>
      <c r="R865" s="306">
        <f t="shared" ca="1" si="397"/>
        <v>0</v>
      </c>
      <c r="S865" s="307">
        <f t="shared" ca="1" si="398"/>
        <v>3.0819999999999994</v>
      </c>
      <c r="T865" s="304">
        <f t="shared" ca="1" si="378"/>
        <v>30.234419999999997</v>
      </c>
      <c r="U865" s="311">
        <f t="shared" ca="1" si="379"/>
        <v>0</v>
      </c>
      <c r="V865" s="306">
        <f t="shared" ca="1" si="380"/>
        <v>1.2261203718699718</v>
      </c>
      <c r="W865" s="304">
        <f t="shared" ca="1" si="381"/>
        <v>26.803576819318774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1.0812109132147629</v>
      </c>
      <c r="AH865" s="304">
        <f t="shared" ca="1" si="405"/>
        <v>-8.6967855836349202</v>
      </c>
    </row>
    <row r="866" spans="1:34" x14ac:dyDescent="0.2">
      <c r="A866" s="347">
        <f t="shared" ca="1" si="383"/>
        <v>1E-4</v>
      </c>
      <c r="B866" s="304">
        <f t="shared" ca="1" si="384"/>
        <v>32.148300000001768</v>
      </c>
      <c r="D866" s="306">
        <f t="shared" ca="1" si="385"/>
        <v>-0.70190894431944229</v>
      </c>
      <c r="E866" s="307">
        <f t="shared" ca="1" si="386"/>
        <v>-1.1415586514927991</v>
      </c>
      <c r="F866" s="304">
        <f t="shared" ca="1" si="387"/>
        <v>1.3400866841043126</v>
      </c>
      <c r="G866" s="306">
        <f t="shared" ca="1" si="388"/>
        <v>8.3536302933849882</v>
      </c>
      <c r="H866" s="307">
        <f t="shared" ca="1" si="389"/>
        <v>-103.16671899402294</v>
      </c>
      <c r="I866" s="304">
        <f t="shared" ca="1" si="390"/>
        <v>103.50437211572395</v>
      </c>
      <c r="J866" s="306">
        <f t="shared" ca="1" si="391"/>
        <v>715.24824024370969</v>
      </c>
      <c r="K866" s="307">
        <f t="shared" ca="1" si="392"/>
        <v>-9.1520290262170167</v>
      </c>
      <c r="L866" s="304">
        <f t="shared" ca="1" si="377"/>
        <v>715.30679068985512</v>
      </c>
      <c r="M866" s="306">
        <f t="shared" ca="1" si="393"/>
        <v>-1.4900004554604891</v>
      </c>
      <c r="N866" s="304">
        <f t="shared" ca="1" si="394"/>
        <v>-85.370737570456427</v>
      </c>
      <c r="P866" s="310">
        <f t="shared" ca="1" si="395"/>
        <v>23</v>
      </c>
      <c r="Q866" s="304">
        <f t="shared" ca="1" si="396"/>
        <v>0</v>
      </c>
      <c r="R866" s="306">
        <f t="shared" ca="1" si="397"/>
        <v>0</v>
      </c>
      <c r="S866" s="307">
        <f t="shared" ca="1" si="398"/>
        <v>3.0819999999999994</v>
      </c>
      <c r="T866" s="304">
        <f t="shared" ca="1" si="378"/>
        <v>30.234419999999997</v>
      </c>
      <c r="U866" s="311">
        <f t="shared" ca="1" si="379"/>
        <v>0</v>
      </c>
      <c r="V866" s="306">
        <f t="shared" ca="1" si="380"/>
        <v>1.2261216368183474</v>
      </c>
      <c r="W866" s="304">
        <f t="shared" ca="1" si="381"/>
        <v>26.803660468733533</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1.0811843772254974</v>
      </c>
      <c r="AH866" s="304">
        <f t="shared" ca="1" si="405"/>
        <v>-8.6968127252818874</v>
      </c>
    </row>
    <row r="867" spans="1:34" x14ac:dyDescent="0.2">
      <c r="A867" s="347">
        <f t="shared" ca="1" si="383"/>
        <v>1E-4</v>
      </c>
      <c r="B867" s="304">
        <f t="shared" ca="1" si="384"/>
        <v>32.148400000001772</v>
      </c>
      <c r="D867" s="306">
        <f t="shared" ca="1" si="385"/>
        <v>-0.70190450394476867</v>
      </c>
      <c r="E867" s="307">
        <f t="shared" ca="1" si="386"/>
        <v>-1.1415310618365453</v>
      </c>
      <c r="F867" s="304">
        <f t="shared" ca="1" si="387"/>
        <v>1.3400608560045406</v>
      </c>
      <c r="G867" s="306">
        <f t="shared" ca="1" si="388"/>
        <v>8.3535601029345941</v>
      </c>
      <c r="H867" s="307">
        <f t="shared" ca="1" si="389"/>
        <v>-103.16683314712913</v>
      </c>
      <c r="I867" s="304">
        <f t="shared" ca="1" si="390"/>
        <v>103.50448023153839</v>
      </c>
      <c r="J867" s="306">
        <f t="shared" ca="1" si="391"/>
        <v>715.24824024370969</v>
      </c>
      <c r="K867" s="307">
        <f t="shared" ca="1" si="392"/>
        <v>-9.1623457038240748</v>
      </c>
      <c r="L867" s="304">
        <f t="shared" ca="1" si="377"/>
        <v>715.30692276149534</v>
      </c>
      <c r="M867" s="306">
        <f t="shared" ca="1" si="393"/>
        <v>-1.4900012203988029</v>
      </c>
      <c r="N867" s="304">
        <f t="shared" ca="1" si="394"/>
        <v>-85.370781398193387</v>
      </c>
      <c r="P867" s="310">
        <f t="shared" ca="1" si="395"/>
        <v>23</v>
      </c>
      <c r="Q867" s="304">
        <f t="shared" ca="1" si="396"/>
        <v>0</v>
      </c>
      <c r="R867" s="306">
        <f t="shared" ca="1" si="397"/>
        <v>0</v>
      </c>
      <c r="S867" s="307">
        <f t="shared" ca="1" si="398"/>
        <v>3.0819999999999994</v>
      </c>
      <c r="T867" s="304">
        <f t="shared" ca="1" si="378"/>
        <v>30.234419999999997</v>
      </c>
      <c r="U867" s="311">
        <f t="shared" ca="1" si="379"/>
        <v>0</v>
      </c>
      <c r="V867" s="306">
        <f t="shared" ca="1" si="380"/>
        <v>1.2261229017694291</v>
      </c>
      <c r="W867" s="304">
        <f t="shared" ca="1" si="381"/>
        <v>26.803744117007142</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1.0811578415944325</v>
      </c>
      <c r="AH867" s="304">
        <f t="shared" ca="1" si="405"/>
        <v>-8.6968398665585784</v>
      </c>
    </row>
    <row r="868" spans="1:34" x14ac:dyDescent="0.2">
      <c r="A868" s="347">
        <f t="shared" ca="1" si="383"/>
        <v>1E-4</v>
      </c>
      <c r="B868" s="304">
        <f t="shared" ca="1" si="384"/>
        <v>32.148500000001775</v>
      </c>
      <c r="D868" s="306">
        <f t="shared" ca="1" si="385"/>
        <v>-0.70190006356798318</v>
      </c>
      <c r="E868" s="307">
        <f t="shared" ca="1" si="386"/>
        <v>-1.1415034725566997</v>
      </c>
      <c r="F868" s="304">
        <f t="shared" ca="1" si="387"/>
        <v>1.340035028309239</v>
      </c>
      <c r="G868" s="306">
        <f t="shared" ca="1" si="388"/>
        <v>8.3534899129282376</v>
      </c>
      <c r="H868" s="307">
        <f t="shared" ca="1" si="389"/>
        <v>-103.16694729747638</v>
      </c>
      <c r="I868" s="304">
        <f t="shared" ca="1" si="390"/>
        <v>103.50458834469931</v>
      </c>
      <c r="J868" s="306">
        <f t="shared" ca="1" si="391"/>
        <v>715.24824024370969</v>
      </c>
      <c r="K868" s="307">
        <f t="shared" ca="1" si="392"/>
        <v>-9.1726623928463056</v>
      </c>
      <c r="L868" s="304">
        <f t="shared" ca="1" si="377"/>
        <v>715.30705498205214</v>
      </c>
      <c r="M868" s="306">
        <f t="shared" ca="1" si="393"/>
        <v>-1.4900019853290916</v>
      </c>
      <c r="N868" s="304">
        <f t="shared" ca="1" si="394"/>
        <v>-85.370825225470554</v>
      </c>
      <c r="P868" s="310">
        <f t="shared" ca="1" si="395"/>
        <v>23</v>
      </c>
      <c r="Q868" s="304">
        <f t="shared" ca="1" si="396"/>
        <v>0</v>
      </c>
      <c r="R868" s="306">
        <f t="shared" ca="1" si="397"/>
        <v>0</v>
      </c>
      <c r="S868" s="307">
        <f t="shared" ca="1" si="398"/>
        <v>3.0819999999999994</v>
      </c>
      <c r="T868" s="304">
        <f t="shared" ca="1" si="378"/>
        <v>30.234419999999997</v>
      </c>
      <c r="U868" s="311">
        <f t="shared" ca="1" si="379"/>
        <v>0</v>
      </c>
      <c r="V868" s="306">
        <f t="shared" ca="1" si="380"/>
        <v>1.2261241667232152</v>
      </c>
      <c r="W868" s="304">
        <f t="shared" ca="1" si="381"/>
        <v>26.803827764139566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1.0811313063215557</v>
      </c>
      <c r="AH868" s="304">
        <f t="shared" ca="1" si="405"/>
        <v>-8.6968670074650056</v>
      </c>
    </row>
    <row r="869" spans="1:34" x14ac:dyDescent="0.2">
      <c r="A869" s="347">
        <f t="shared" ca="1" si="383"/>
        <v>1E-4</v>
      </c>
      <c r="B869" s="304">
        <f t="shared" ca="1" si="384"/>
        <v>32.148600000001778</v>
      </c>
      <c r="D869" s="306">
        <f t="shared" ca="1" si="385"/>
        <v>-0.70189562318908283</v>
      </c>
      <c r="E869" s="307">
        <f t="shared" ca="1" si="386"/>
        <v>-1.1414758836532748</v>
      </c>
      <c r="F869" s="304">
        <f t="shared" ca="1" si="387"/>
        <v>1.3400092010184166</v>
      </c>
      <c r="G869" s="306">
        <f t="shared" ca="1" si="388"/>
        <v>8.3534197233659189</v>
      </c>
      <c r="H869" s="307">
        <f t="shared" ca="1" si="389"/>
        <v>-103.16706144506475</v>
      </c>
      <c r="I869" s="304">
        <f t="shared" ca="1" si="390"/>
        <v>103.50469645520671</v>
      </c>
      <c r="J869" s="306">
        <f t="shared" ca="1" si="391"/>
        <v>715.24824024370969</v>
      </c>
      <c r="K869" s="307">
        <f t="shared" ca="1" si="392"/>
        <v>-9.1829790932834321</v>
      </c>
      <c r="L869" s="304">
        <f t="shared" ca="1" si="377"/>
        <v>715.30718735152607</v>
      </c>
      <c r="M869" s="306">
        <f t="shared" ca="1" si="393"/>
        <v>-1.4900027502513549</v>
      </c>
      <c r="N869" s="304">
        <f t="shared" ca="1" si="394"/>
        <v>-85.370869052287901</v>
      </c>
      <c r="P869" s="310">
        <f t="shared" ca="1" si="395"/>
        <v>23</v>
      </c>
      <c r="Q869" s="304">
        <f t="shared" ca="1" si="396"/>
        <v>0</v>
      </c>
      <c r="R869" s="306">
        <f t="shared" ca="1" si="397"/>
        <v>0</v>
      </c>
      <c r="S869" s="307">
        <f t="shared" ca="1" si="398"/>
        <v>3.0819999999999994</v>
      </c>
      <c r="T869" s="304">
        <f t="shared" ca="1" si="378"/>
        <v>30.234419999999997</v>
      </c>
      <c r="U869" s="311">
        <f t="shared" ca="1" si="379"/>
        <v>0</v>
      </c>
      <c r="V869" s="306">
        <f t="shared" ca="1" si="380"/>
        <v>1.2261254316797066</v>
      </c>
      <c r="W869" s="304">
        <f t="shared" ca="1" si="381"/>
        <v>26.803911410130816</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1.081104771406876</v>
      </c>
      <c r="AH869" s="304">
        <f t="shared" ca="1" si="405"/>
        <v>-8.6968941480011583</v>
      </c>
    </row>
    <row r="870" spans="1:34" x14ac:dyDescent="0.2">
      <c r="A870" s="347">
        <f t="shared" ca="1" si="383"/>
        <v>1E-4</v>
      </c>
      <c r="B870" s="304">
        <f t="shared" ca="1" si="384"/>
        <v>32.148700000001782</v>
      </c>
      <c r="D870" s="306">
        <f t="shared" ca="1" si="385"/>
        <v>-0.70189118280807128</v>
      </c>
      <c r="E870" s="307">
        <f t="shared" ca="1" si="386"/>
        <v>-1.1414482951262634</v>
      </c>
      <c r="F870" s="304">
        <f t="shared" ca="1" si="387"/>
        <v>1.3399833741320699</v>
      </c>
      <c r="G870" s="306">
        <f t="shared" ca="1" si="388"/>
        <v>8.3533495342476378</v>
      </c>
      <c r="H870" s="307">
        <f t="shared" ca="1" si="389"/>
        <v>-103.16717558989426</v>
      </c>
      <c r="I870" s="304">
        <f t="shared" ca="1" si="390"/>
        <v>103.50480456306069</v>
      </c>
      <c r="J870" s="306">
        <f t="shared" ca="1" si="391"/>
        <v>715.24824024370969</v>
      </c>
      <c r="K870" s="307">
        <f t="shared" ca="1" si="392"/>
        <v>-9.1932958051351807</v>
      </c>
      <c r="L870" s="304">
        <f t="shared" ca="1" si="377"/>
        <v>715.30731986991725</v>
      </c>
      <c r="M870" s="306">
        <f t="shared" ca="1" si="393"/>
        <v>-1.490003515165593</v>
      </c>
      <c r="N870" s="304">
        <f t="shared" ca="1" si="394"/>
        <v>-85.370912878645427</v>
      </c>
      <c r="P870" s="310">
        <f t="shared" ca="1" si="395"/>
        <v>23</v>
      </c>
      <c r="Q870" s="304">
        <f t="shared" ca="1" si="396"/>
        <v>0</v>
      </c>
      <c r="R870" s="306">
        <f t="shared" ca="1" si="397"/>
        <v>0</v>
      </c>
      <c r="S870" s="307">
        <f t="shared" ca="1" si="398"/>
        <v>3.0819999999999994</v>
      </c>
      <c r="T870" s="304">
        <f t="shared" ca="1" si="378"/>
        <v>30.234419999999997</v>
      </c>
      <c r="U870" s="311">
        <f t="shared" ca="1" si="379"/>
        <v>0</v>
      </c>
      <c r="V870" s="306">
        <f t="shared" ca="1" si="380"/>
        <v>1.2261266966389035</v>
      </c>
      <c r="W870" s="304">
        <f t="shared" ca="1" si="381"/>
        <v>26.803995054980955</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1.0810782368503951</v>
      </c>
      <c r="AH870" s="304">
        <f t="shared" ca="1" si="405"/>
        <v>-8.6969212881670419</v>
      </c>
    </row>
    <row r="871" spans="1:34" x14ac:dyDescent="0.2">
      <c r="A871" s="347">
        <f t="shared" ca="1" si="383"/>
        <v>1E-4</v>
      </c>
      <c r="B871" s="304">
        <f t="shared" ca="1" si="384"/>
        <v>32.148800000001785</v>
      </c>
      <c r="D871" s="306">
        <f t="shared" ca="1" si="385"/>
        <v>-0.70188674242494975</v>
      </c>
      <c r="E871" s="307">
        <f t="shared" ca="1" si="386"/>
        <v>-1.1414207069756515</v>
      </c>
      <c r="F871" s="304">
        <f t="shared" ca="1" si="387"/>
        <v>1.3399575476501873</v>
      </c>
      <c r="G871" s="306">
        <f t="shared" ca="1" si="388"/>
        <v>8.3532793455733945</v>
      </c>
      <c r="H871" s="307">
        <f t="shared" ca="1" si="389"/>
        <v>-103.16728973196496</v>
      </c>
      <c r="I871" s="304">
        <f t="shared" ca="1" si="390"/>
        <v>103.50491266826124</v>
      </c>
      <c r="J871" s="306">
        <f t="shared" ca="1" si="391"/>
        <v>715.24824024370969</v>
      </c>
      <c r="K871" s="307">
        <f t="shared" ca="1" si="392"/>
        <v>-9.2036125284012744</v>
      </c>
      <c r="L871" s="304">
        <f t="shared" ca="1" si="377"/>
        <v>715.30745253722637</v>
      </c>
      <c r="M871" s="306">
        <f t="shared" ca="1" si="393"/>
        <v>-1.4900042800718063</v>
      </c>
      <c r="N871" s="304">
        <f t="shared" ca="1" si="394"/>
        <v>-85.370956704543175</v>
      </c>
      <c r="P871" s="310">
        <f t="shared" ca="1" si="395"/>
        <v>23</v>
      </c>
      <c r="Q871" s="304">
        <f t="shared" ca="1" si="396"/>
        <v>0</v>
      </c>
      <c r="R871" s="306">
        <f t="shared" ca="1" si="397"/>
        <v>0</v>
      </c>
      <c r="S871" s="307">
        <f t="shared" ca="1" si="398"/>
        <v>3.0819999999999994</v>
      </c>
      <c r="T871" s="304">
        <f t="shared" ca="1" si="378"/>
        <v>30.234419999999997</v>
      </c>
      <c r="U871" s="311">
        <f t="shared" ca="1" si="379"/>
        <v>0</v>
      </c>
      <c r="V871" s="306">
        <f t="shared" ca="1" si="380"/>
        <v>1.2261279616008054</v>
      </c>
      <c r="W871" s="304">
        <f t="shared" ca="1" si="381"/>
        <v>26.804078698689967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1.0810517026520881</v>
      </c>
      <c r="AH871" s="304">
        <f t="shared" ca="1" si="405"/>
        <v>-8.6969484279626741</v>
      </c>
    </row>
    <row r="872" spans="1:34" x14ac:dyDescent="0.2">
      <c r="A872" s="347">
        <f t="shared" ca="1" si="383"/>
        <v>1E-4</v>
      </c>
      <c r="B872" s="304">
        <f t="shared" ca="1" si="384"/>
        <v>32.148900000001788</v>
      </c>
      <c r="D872" s="306">
        <f t="shared" ca="1" si="385"/>
        <v>-0.70188230203971747</v>
      </c>
      <c r="E872" s="307">
        <f t="shared" ca="1" si="386"/>
        <v>-1.1413931192014406</v>
      </c>
      <c r="F872" s="304">
        <f t="shared" ca="1" si="387"/>
        <v>1.33993172157277</v>
      </c>
      <c r="G872" s="306">
        <f t="shared" ca="1" si="388"/>
        <v>8.3532091573431906</v>
      </c>
      <c r="H872" s="307">
        <f t="shared" ca="1" si="389"/>
        <v>-103.16740387127687</v>
      </c>
      <c r="I872" s="304">
        <f t="shared" ca="1" si="390"/>
        <v>103.5050207708084</v>
      </c>
      <c r="J872" s="306">
        <f t="shared" ca="1" si="391"/>
        <v>715.24824024370969</v>
      </c>
      <c r="K872" s="307">
        <f t="shared" ca="1" si="392"/>
        <v>-9.213929263081436</v>
      </c>
      <c r="L872" s="304">
        <f t="shared" ca="1" si="377"/>
        <v>715.30758535345376</v>
      </c>
      <c r="M872" s="306">
        <f t="shared" ca="1" si="393"/>
        <v>-1.4900050449699949</v>
      </c>
      <c r="N872" s="304">
        <f t="shared" ca="1" si="394"/>
        <v>-85.371000529981131</v>
      </c>
      <c r="P872" s="310">
        <f t="shared" ca="1" si="395"/>
        <v>23</v>
      </c>
      <c r="Q872" s="304">
        <f t="shared" ca="1" si="396"/>
        <v>0</v>
      </c>
      <c r="R872" s="306">
        <f t="shared" ca="1" si="397"/>
        <v>0</v>
      </c>
      <c r="S872" s="307">
        <f t="shared" ca="1" si="398"/>
        <v>3.0819999999999994</v>
      </c>
      <c r="T872" s="304">
        <f t="shared" ca="1" si="378"/>
        <v>30.234419999999997</v>
      </c>
      <c r="U872" s="311">
        <f t="shared" ca="1" si="379"/>
        <v>0</v>
      </c>
      <c r="V872" s="306">
        <f t="shared" ca="1" si="380"/>
        <v>1.2261292265654125</v>
      </c>
      <c r="W872" s="304">
        <f t="shared" ca="1" si="381"/>
        <v>26.804162341257847</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1.0810251688119603</v>
      </c>
      <c r="AH872" s="304">
        <f t="shared" ca="1" si="405"/>
        <v>-8.6969755673880513</v>
      </c>
    </row>
    <row r="873" spans="1:34" x14ac:dyDescent="0.2">
      <c r="A873" s="347">
        <f t="shared" ca="1" si="383"/>
        <v>1E-4</v>
      </c>
      <c r="B873" s="304">
        <f t="shared" ca="1" si="384"/>
        <v>32.149000000001791</v>
      </c>
      <c r="D873" s="306">
        <f t="shared" ca="1" si="385"/>
        <v>-0.70187786165237365</v>
      </c>
      <c r="E873" s="307">
        <f t="shared" ca="1" si="386"/>
        <v>-1.1413655318036326</v>
      </c>
      <c r="F873" s="304">
        <f t="shared" ca="1" si="387"/>
        <v>1.3399058958998193</v>
      </c>
      <c r="G873" s="306">
        <f t="shared" ca="1" si="388"/>
        <v>8.3531389695570262</v>
      </c>
      <c r="H873" s="307">
        <f t="shared" ca="1" si="389"/>
        <v>-103.16751800783005</v>
      </c>
      <c r="I873" s="304">
        <f t="shared" ca="1" si="390"/>
        <v>103.50512887070221</v>
      </c>
      <c r="J873" s="306">
        <f t="shared" ca="1" si="391"/>
        <v>715.24824024370969</v>
      </c>
      <c r="K873" s="307">
        <f t="shared" ca="1" si="392"/>
        <v>-9.2242460091753919</v>
      </c>
      <c r="L873" s="304">
        <f t="shared" ca="1" si="377"/>
        <v>715.30771831859977</v>
      </c>
      <c r="M873" s="306">
        <f t="shared" ca="1" si="393"/>
        <v>-1.4900058098601585</v>
      </c>
      <c r="N873" s="304">
        <f t="shared" ca="1" si="394"/>
        <v>-85.371044354959309</v>
      </c>
      <c r="P873" s="310">
        <f t="shared" ca="1" si="395"/>
        <v>23</v>
      </c>
      <c r="Q873" s="304">
        <f t="shared" ca="1" si="396"/>
        <v>0</v>
      </c>
      <c r="R873" s="306">
        <f t="shared" ca="1" si="397"/>
        <v>0</v>
      </c>
      <c r="S873" s="307">
        <f t="shared" ca="1" si="398"/>
        <v>3.0819999999999994</v>
      </c>
      <c r="T873" s="304">
        <f t="shared" ca="1" si="378"/>
        <v>30.234419999999997</v>
      </c>
      <c r="U873" s="311">
        <f t="shared" ca="1" si="379"/>
        <v>0</v>
      </c>
      <c r="V873" s="306">
        <f t="shared" ca="1" si="380"/>
        <v>1.2261304915327247</v>
      </c>
      <c r="W873" s="304">
        <f t="shared" ca="1" si="381"/>
        <v>26.804245982684609</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1.0809986353300189</v>
      </c>
      <c r="AH873" s="304">
        <f t="shared" ca="1" si="405"/>
        <v>-8.6970027064431701</v>
      </c>
    </row>
    <row r="874" spans="1:34" x14ac:dyDescent="0.2">
      <c r="A874" s="347">
        <f t="shared" ca="1" si="383"/>
        <v>1E-4</v>
      </c>
      <c r="B874" s="304">
        <f t="shared" ca="1" si="384"/>
        <v>32.149100000001795</v>
      </c>
      <c r="D874" s="306">
        <f t="shared" ca="1" si="385"/>
        <v>-0.70187342126292263</v>
      </c>
      <c r="E874" s="307">
        <f t="shared" ca="1" si="386"/>
        <v>-1.1413379447822223</v>
      </c>
      <c r="F874" s="304">
        <f t="shared" ca="1" si="387"/>
        <v>1.3398800706313334</v>
      </c>
      <c r="G874" s="306">
        <f t="shared" ca="1" si="388"/>
        <v>8.3530687822148995</v>
      </c>
      <c r="H874" s="307">
        <f t="shared" ca="1" si="389"/>
        <v>-103.16763214162454</v>
      </c>
      <c r="I874" s="304">
        <f t="shared" ca="1" si="390"/>
        <v>103.50523696794271</v>
      </c>
      <c r="J874" s="306">
        <f t="shared" ca="1" si="391"/>
        <v>715.24824024370969</v>
      </c>
      <c r="K874" s="307">
        <f t="shared" ca="1" si="392"/>
        <v>-9.2345627666828651</v>
      </c>
      <c r="L874" s="304">
        <f t="shared" ca="1" si="377"/>
        <v>715.30785143266485</v>
      </c>
      <c r="M874" s="306">
        <f t="shared" ca="1" si="393"/>
        <v>-1.4900065747422975</v>
      </c>
      <c r="N874" s="304">
        <f t="shared" ca="1" si="394"/>
        <v>-85.371088179477695</v>
      </c>
      <c r="P874" s="310">
        <f t="shared" ca="1" si="395"/>
        <v>23</v>
      </c>
      <c r="Q874" s="304">
        <f t="shared" ca="1" si="396"/>
        <v>0</v>
      </c>
      <c r="R874" s="306">
        <f t="shared" ca="1" si="397"/>
        <v>0</v>
      </c>
      <c r="S874" s="307">
        <f t="shared" ca="1" si="398"/>
        <v>3.0819999999999994</v>
      </c>
      <c r="T874" s="304">
        <f t="shared" ca="1" si="378"/>
        <v>30.234419999999997</v>
      </c>
      <c r="U874" s="311">
        <f t="shared" ca="1" si="379"/>
        <v>0</v>
      </c>
      <c r="V874" s="306">
        <f t="shared" ca="1" si="380"/>
        <v>1.2261317565027421</v>
      </c>
      <c r="W874" s="304">
        <f t="shared" ca="1" si="381"/>
        <v>26.804329622970265</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1.0809721022062515</v>
      </c>
      <c r="AH874" s="304">
        <f t="shared" ca="1" si="405"/>
        <v>-8.6970298451280392</v>
      </c>
    </row>
    <row r="875" spans="1:34" x14ac:dyDescent="0.2">
      <c r="A875" s="347">
        <f t="shared" ca="1" si="383"/>
        <v>1E-4</v>
      </c>
      <c r="B875" s="304">
        <f t="shared" ca="1" si="384"/>
        <v>32.149200000001798</v>
      </c>
      <c r="D875" s="306">
        <f t="shared" ca="1" si="385"/>
        <v>-0.70186898087136373</v>
      </c>
      <c r="E875" s="307">
        <f t="shared" ca="1" si="386"/>
        <v>-1.1413103581372077</v>
      </c>
      <c r="F875" s="304">
        <f t="shared" ca="1" si="387"/>
        <v>1.3398542457673104</v>
      </c>
      <c r="G875" s="306">
        <f t="shared" ca="1" si="388"/>
        <v>8.3529985953168122</v>
      </c>
      <c r="H875" s="307">
        <f t="shared" ca="1" si="389"/>
        <v>-103.16774627266035</v>
      </c>
      <c r="I875" s="304">
        <f t="shared" ca="1" si="390"/>
        <v>103.50534506252993</v>
      </c>
      <c r="J875" s="306">
        <f t="shared" ca="1" si="391"/>
        <v>715.24824024370969</v>
      </c>
      <c r="K875" s="307">
        <f t="shared" ca="1" si="392"/>
        <v>-9.2448795356035802</v>
      </c>
      <c r="L875" s="304">
        <f t="shared" ca="1" si="377"/>
        <v>715.30798469564934</v>
      </c>
      <c r="M875" s="306">
        <f t="shared" ca="1" si="393"/>
        <v>-1.490007339616412</v>
      </c>
      <c r="N875" s="304">
        <f t="shared" ca="1" si="394"/>
        <v>-85.371132003536317</v>
      </c>
      <c r="P875" s="310">
        <f t="shared" ca="1" si="395"/>
        <v>23</v>
      </c>
      <c r="Q875" s="304">
        <f t="shared" ca="1" si="396"/>
        <v>0</v>
      </c>
      <c r="R875" s="306">
        <f t="shared" ca="1" si="397"/>
        <v>0</v>
      </c>
      <c r="S875" s="307">
        <f t="shared" ca="1" si="398"/>
        <v>3.0819999999999994</v>
      </c>
      <c r="T875" s="304">
        <f t="shared" ca="1" si="378"/>
        <v>30.234419999999997</v>
      </c>
      <c r="U875" s="311">
        <f t="shared" ca="1" si="379"/>
        <v>0</v>
      </c>
      <c r="V875" s="306">
        <f t="shared" ca="1" si="380"/>
        <v>1.226133021475464</v>
      </c>
      <c r="W875" s="304">
        <f t="shared" ca="1" si="381"/>
        <v>26.804413262114828</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1.0809455694406633</v>
      </c>
      <c r="AH875" s="304">
        <f t="shared" ca="1" si="405"/>
        <v>-8.697056983442657</v>
      </c>
    </row>
    <row r="876" spans="1:34" x14ac:dyDescent="0.2">
      <c r="A876" s="347">
        <f t="shared" ca="1" si="383"/>
        <v>1E-4</v>
      </c>
      <c r="B876" s="304">
        <f t="shared" ca="1" si="384"/>
        <v>32.149300000001801</v>
      </c>
      <c r="D876" s="306">
        <f t="shared" ca="1" si="385"/>
        <v>-0.7018645404776972</v>
      </c>
      <c r="E876" s="307">
        <f t="shared" ca="1" si="386"/>
        <v>-1.1412827718685818</v>
      </c>
      <c r="F876" s="304">
        <f t="shared" ca="1" si="387"/>
        <v>1.3398284213077443</v>
      </c>
      <c r="G876" s="306">
        <f t="shared" ca="1" si="388"/>
        <v>8.3529284088627644</v>
      </c>
      <c r="H876" s="307">
        <f t="shared" ca="1" si="389"/>
        <v>-103.16786040093754</v>
      </c>
      <c r="I876" s="304">
        <f t="shared" ca="1" si="390"/>
        <v>103.50545315446391</v>
      </c>
      <c r="J876" s="306">
        <f t="shared" ca="1" si="391"/>
        <v>715.24824024370969</v>
      </c>
      <c r="K876" s="307">
        <f t="shared" ca="1" si="392"/>
        <v>-9.2551963159372601</v>
      </c>
      <c r="L876" s="304">
        <f t="shared" ca="1" si="377"/>
        <v>715.3081181075537</v>
      </c>
      <c r="M876" s="306">
        <f t="shared" ca="1" si="393"/>
        <v>-1.490008104482502</v>
      </c>
      <c r="N876" s="304">
        <f t="shared" ca="1" si="394"/>
        <v>-85.371175827135161</v>
      </c>
      <c r="P876" s="310">
        <f t="shared" ca="1" si="395"/>
        <v>23</v>
      </c>
      <c r="Q876" s="304">
        <f t="shared" ca="1" si="396"/>
        <v>0</v>
      </c>
      <c r="R876" s="306">
        <f t="shared" ca="1" si="397"/>
        <v>0</v>
      </c>
      <c r="S876" s="307">
        <f t="shared" ca="1" si="398"/>
        <v>3.0819999999999994</v>
      </c>
      <c r="T876" s="304">
        <f t="shared" ca="1" si="378"/>
        <v>30.234419999999997</v>
      </c>
      <c r="U876" s="311">
        <f t="shared" ca="1" si="379"/>
        <v>0</v>
      </c>
      <c r="V876" s="306">
        <f t="shared" ca="1" si="380"/>
        <v>1.2261342864508917</v>
      </c>
      <c r="W876" s="304">
        <f t="shared" ca="1" si="381"/>
        <v>26.80449690011833</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1.0809190370332438</v>
      </c>
      <c r="AH876" s="304">
        <f t="shared" ca="1" si="405"/>
        <v>-8.6970841213870322</v>
      </c>
    </row>
    <row r="877" spans="1:34" x14ac:dyDescent="0.2">
      <c r="A877" s="347">
        <f t="shared" ca="1" si="383"/>
        <v>1E-4</v>
      </c>
      <c r="B877" s="304">
        <f t="shared" ca="1" si="384"/>
        <v>32.149400000001805</v>
      </c>
      <c r="D877" s="306">
        <f t="shared" ca="1" si="385"/>
        <v>-0.70186010008192534</v>
      </c>
      <c r="E877" s="307">
        <f t="shared" ca="1" si="386"/>
        <v>-1.141255185976334</v>
      </c>
      <c r="F877" s="304">
        <f t="shared" ca="1" si="387"/>
        <v>1.3398025972526277</v>
      </c>
      <c r="G877" s="306">
        <f t="shared" ca="1" si="388"/>
        <v>8.3528582228527561</v>
      </c>
      <c r="H877" s="307">
        <f t="shared" ca="1" si="389"/>
        <v>-103.16797452645613</v>
      </c>
      <c r="I877" s="304">
        <f t="shared" ca="1" si="390"/>
        <v>103.50556124374468</v>
      </c>
      <c r="J877" s="306">
        <f t="shared" ca="1" si="391"/>
        <v>715.24824024370969</v>
      </c>
      <c r="K877" s="307">
        <f t="shared" ca="1" si="392"/>
        <v>-9.2655131076836295</v>
      </c>
      <c r="L877" s="304">
        <f t="shared" ca="1" si="377"/>
        <v>715.30825166837838</v>
      </c>
      <c r="M877" s="306">
        <f t="shared" ca="1" si="393"/>
        <v>-1.4900088693405678</v>
      </c>
      <c r="N877" s="304">
        <f t="shared" ca="1" si="394"/>
        <v>-85.371219650274256</v>
      </c>
      <c r="P877" s="310">
        <f t="shared" ca="1" si="395"/>
        <v>23</v>
      </c>
      <c r="Q877" s="304">
        <f t="shared" ca="1" si="396"/>
        <v>0</v>
      </c>
      <c r="R877" s="306">
        <f t="shared" ca="1" si="397"/>
        <v>0</v>
      </c>
      <c r="S877" s="307">
        <f t="shared" ca="1" si="398"/>
        <v>3.0819999999999994</v>
      </c>
      <c r="T877" s="304">
        <f t="shared" ca="1" si="378"/>
        <v>30.234419999999997</v>
      </c>
      <c r="U877" s="311">
        <f t="shared" ca="1" si="379"/>
        <v>0</v>
      </c>
      <c r="V877" s="306">
        <f t="shared" ca="1" si="380"/>
        <v>1.2261355514290238</v>
      </c>
      <c r="W877" s="304">
        <f t="shared" ca="1" si="381"/>
        <v>26.804580536980726</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1.0808925049839839</v>
      </c>
      <c r="AH877" s="304">
        <f t="shared" ca="1" si="405"/>
        <v>-8.6971112589611739</v>
      </c>
    </row>
    <row r="878" spans="1:34" x14ac:dyDescent="0.2">
      <c r="A878" s="347">
        <f t="shared" ca="1" si="383"/>
        <v>1E-4</v>
      </c>
      <c r="B878" s="304">
        <f t="shared" ca="1" si="384"/>
        <v>32.149500000001808</v>
      </c>
      <c r="D878" s="306">
        <f t="shared" ca="1" si="385"/>
        <v>-0.70185565968404651</v>
      </c>
      <c r="E878" s="307">
        <f t="shared" ca="1" si="386"/>
        <v>-1.141227600460482</v>
      </c>
      <c r="F878" s="304">
        <f t="shared" ca="1" si="387"/>
        <v>1.3397767736019748</v>
      </c>
      <c r="G878" s="306">
        <f t="shared" ca="1" si="388"/>
        <v>8.3527880372867873</v>
      </c>
      <c r="H878" s="307">
        <f t="shared" ca="1" si="389"/>
        <v>-103.16808864921619</v>
      </c>
      <c r="I878" s="304">
        <f t="shared" ca="1" si="390"/>
        <v>103.50566933037229</v>
      </c>
      <c r="J878" s="306">
        <f t="shared" ca="1" si="391"/>
        <v>715.24824024370969</v>
      </c>
      <c r="K878" s="307">
        <f t="shared" ca="1" si="392"/>
        <v>-9.2758299108424129</v>
      </c>
      <c r="L878" s="304">
        <f t="shared" ca="1" si="377"/>
        <v>715.30838537812372</v>
      </c>
      <c r="M878" s="306">
        <f t="shared" ca="1" si="393"/>
        <v>-1.4900096341906095</v>
      </c>
      <c r="N878" s="304">
        <f t="shared" ca="1" si="394"/>
        <v>-85.371263472953615</v>
      </c>
      <c r="P878" s="310">
        <f t="shared" ca="1" si="395"/>
        <v>23</v>
      </c>
      <c r="Q878" s="304">
        <f t="shared" ca="1" si="396"/>
        <v>0</v>
      </c>
      <c r="R878" s="306">
        <f t="shared" ca="1" si="397"/>
        <v>0</v>
      </c>
      <c r="S878" s="307">
        <f t="shared" ca="1" si="398"/>
        <v>3.0819999999999994</v>
      </c>
      <c r="T878" s="304">
        <f t="shared" ca="1" si="378"/>
        <v>30.234419999999997</v>
      </c>
      <c r="U878" s="311">
        <f t="shared" ca="1" si="379"/>
        <v>0</v>
      </c>
      <c r="V878" s="306">
        <f t="shared" ca="1" si="380"/>
        <v>1.2261368164098612</v>
      </c>
      <c r="W878" s="304">
        <f t="shared" ca="1" si="381"/>
        <v>26.80466417270209</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1.0808659732929016</v>
      </c>
      <c r="AH878" s="304">
        <f t="shared" ca="1" si="405"/>
        <v>-8.6971383961650659</v>
      </c>
    </row>
    <row r="879" spans="1:34" x14ac:dyDescent="0.2">
      <c r="A879" s="347">
        <f t="shared" ca="1" si="383"/>
        <v>1E-4</v>
      </c>
      <c r="B879" s="304">
        <f t="shared" ca="1" si="384"/>
        <v>32.149600000001811</v>
      </c>
      <c r="D879" s="306">
        <f t="shared" ca="1" si="385"/>
        <v>-0.70185121928406213</v>
      </c>
      <c r="E879" s="307">
        <f t="shared" ca="1" si="386"/>
        <v>-1.1412000153210027</v>
      </c>
      <c r="F879" s="304">
        <f t="shared" ca="1" si="387"/>
        <v>1.3397509503557672</v>
      </c>
      <c r="G879" s="306">
        <f t="shared" ca="1" si="388"/>
        <v>8.3527178521648597</v>
      </c>
      <c r="H879" s="307">
        <f t="shared" ca="1" si="389"/>
        <v>-103.16820276921771</v>
      </c>
      <c r="I879" s="304">
        <f t="shared" ca="1" si="390"/>
        <v>103.50577741434677</v>
      </c>
      <c r="J879" s="306">
        <f t="shared" ca="1" si="391"/>
        <v>715.24824024370969</v>
      </c>
      <c r="K879" s="307">
        <f t="shared" ca="1" si="392"/>
        <v>-9.2861467254133352</v>
      </c>
      <c r="L879" s="304">
        <f t="shared" ca="1" si="377"/>
        <v>715.30851923679018</v>
      </c>
      <c r="M879" s="306">
        <f t="shared" ca="1" si="393"/>
        <v>-1.490010399032627</v>
      </c>
      <c r="N879" s="304">
        <f t="shared" ca="1" si="394"/>
        <v>-85.37130729517321</v>
      </c>
      <c r="P879" s="310">
        <f t="shared" ca="1" si="395"/>
        <v>23</v>
      </c>
      <c r="Q879" s="304">
        <f t="shared" ca="1" si="396"/>
        <v>0</v>
      </c>
      <c r="R879" s="306">
        <f t="shared" ca="1" si="397"/>
        <v>0</v>
      </c>
      <c r="S879" s="307">
        <f t="shared" ca="1" si="398"/>
        <v>3.0819999999999994</v>
      </c>
      <c r="T879" s="304">
        <f t="shared" ca="1" si="378"/>
        <v>30.234419999999997</v>
      </c>
      <c r="U879" s="311">
        <f t="shared" ca="1" si="379"/>
        <v>0</v>
      </c>
      <c r="V879" s="306">
        <f t="shared" ca="1" si="380"/>
        <v>1.2261380813934033</v>
      </c>
      <c r="W879" s="304">
        <f t="shared" ca="1" si="381"/>
        <v>26.804747807282382</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1.0808394419599701</v>
      </c>
      <c r="AH879" s="304">
        <f t="shared" ca="1" si="405"/>
        <v>-8.6971655329987332</v>
      </c>
    </row>
    <row r="880" spans="1:34" x14ac:dyDescent="0.2">
      <c r="A880" s="347">
        <f t="shared" ca="1" si="383"/>
        <v>1E-4</v>
      </c>
      <c r="B880" s="304">
        <f t="shared" ca="1" si="384"/>
        <v>32.149700000001815</v>
      </c>
      <c r="D880" s="306">
        <f t="shared" ca="1" si="385"/>
        <v>-0.70184677888197478</v>
      </c>
      <c r="E880" s="307">
        <f t="shared" ca="1" si="386"/>
        <v>-1.1411724305579032</v>
      </c>
      <c r="F880" s="304">
        <f t="shared" ca="1" si="387"/>
        <v>1.3397251275140121</v>
      </c>
      <c r="G880" s="306">
        <f t="shared" ca="1" si="388"/>
        <v>8.3526476674869716</v>
      </c>
      <c r="H880" s="307">
        <f t="shared" ca="1" si="389"/>
        <v>-103.16831688646077</v>
      </c>
      <c r="I880" s="304">
        <f t="shared" ca="1" si="390"/>
        <v>103.50588549566814</v>
      </c>
      <c r="J880" s="306">
        <f t="shared" ca="1" si="391"/>
        <v>715.24824024370969</v>
      </c>
      <c r="K880" s="307">
        <f t="shared" ca="1" si="392"/>
        <v>-9.2964635513961191</v>
      </c>
      <c r="L880" s="304">
        <f t="shared" ca="1" si="377"/>
        <v>715.30865324437809</v>
      </c>
      <c r="M880" s="306">
        <f t="shared" ca="1" si="393"/>
        <v>-1.4900111638666205</v>
      </c>
      <c r="N880" s="304">
        <f t="shared" ca="1" si="394"/>
        <v>-85.371351116933056</v>
      </c>
      <c r="P880" s="310">
        <f t="shared" ca="1" si="395"/>
        <v>23</v>
      </c>
      <c r="Q880" s="304">
        <f t="shared" ca="1" si="396"/>
        <v>0</v>
      </c>
      <c r="R880" s="306">
        <f t="shared" ca="1" si="397"/>
        <v>0</v>
      </c>
      <c r="S880" s="307">
        <f t="shared" ca="1" si="398"/>
        <v>3.0819999999999994</v>
      </c>
      <c r="T880" s="304">
        <f t="shared" ca="1" si="378"/>
        <v>30.234419999999997</v>
      </c>
      <c r="U880" s="311">
        <f t="shared" ca="1" si="379"/>
        <v>0</v>
      </c>
      <c r="V880" s="306">
        <f t="shared" ca="1" si="380"/>
        <v>1.2261393463796506</v>
      </c>
      <c r="W880" s="304">
        <f t="shared" ca="1" si="381"/>
        <v>26.804831440721642</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1.0808129109852072</v>
      </c>
      <c r="AH880" s="304">
        <f t="shared" ca="1" si="405"/>
        <v>-8.6971926694621633</v>
      </c>
    </row>
    <row r="881" spans="1:34" x14ac:dyDescent="0.2">
      <c r="A881" s="347">
        <f t="shared" ca="1" si="383"/>
        <v>1E-4</v>
      </c>
      <c r="B881" s="304">
        <f t="shared" ca="1" si="384"/>
        <v>32.149800000001818</v>
      </c>
      <c r="D881" s="306">
        <f t="shared" ca="1" si="385"/>
        <v>-0.70184233847778499</v>
      </c>
      <c r="E881" s="307">
        <f t="shared" ca="1" si="386"/>
        <v>-1.1411448461711746</v>
      </c>
      <c r="F881" s="304">
        <f t="shared" ca="1" si="387"/>
        <v>1.3396993050767023</v>
      </c>
      <c r="G881" s="306">
        <f t="shared" ca="1" si="388"/>
        <v>8.352577483253123</v>
      </c>
      <c r="H881" s="307">
        <f t="shared" ca="1" si="389"/>
        <v>-103.16843100094539</v>
      </c>
      <c r="I881" s="304">
        <f t="shared" ca="1" si="390"/>
        <v>103.50599357433644</v>
      </c>
      <c r="J881" s="306">
        <f t="shared" ca="1" si="391"/>
        <v>715.24824024370969</v>
      </c>
      <c r="K881" s="307">
        <f t="shared" ca="1" si="392"/>
        <v>-9.3067803887904894</v>
      </c>
      <c r="L881" s="304">
        <f t="shared" ca="1" si="377"/>
        <v>715.30878740088792</v>
      </c>
      <c r="M881" s="306">
        <f t="shared" ca="1" si="393"/>
        <v>-1.4900119286925901</v>
      </c>
      <c r="N881" s="304">
        <f t="shared" ca="1" si="394"/>
        <v>-85.37139493823318</v>
      </c>
      <c r="P881" s="310">
        <f t="shared" ca="1" si="395"/>
        <v>23</v>
      </c>
      <c r="Q881" s="304">
        <f t="shared" ca="1" si="396"/>
        <v>0</v>
      </c>
      <c r="R881" s="306">
        <f t="shared" ca="1" si="397"/>
        <v>0</v>
      </c>
      <c r="S881" s="307">
        <f t="shared" ca="1" si="398"/>
        <v>3.0819999999999994</v>
      </c>
      <c r="T881" s="304">
        <f t="shared" ca="1" si="378"/>
        <v>30.234419999999997</v>
      </c>
      <c r="U881" s="311">
        <f t="shared" ca="1" si="379"/>
        <v>0</v>
      </c>
      <c r="V881" s="306">
        <f t="shared" ca="1" si="380"/>
        <v>1.2261406113686026</v>
      </c>
      <c r="W881" s="304">
        <f t="shared" ca="1" si="381"/>
        <v>26.804915073019853</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1.0807863803685915</v>
      </c>
      <c r="AH881" s="304">
        <f t="shared" ca="1" si="405"/>
        <v>-8.6972198055553687</v>
      </c>
    </row>
    <row r="882" spans="1:34" x14ac:dyDescent="0.2">
      <c r="A882" s="347">
        <f t="shared" ca="1" si="383"/>
        <v>1E-4</v>
      </c>
      <c r="B882" s="304">
        <f t="shared" ca="1" si="384"/>
        <v>32.149900000001821</v>
      </c>
      <c r="D882" s="306">
        <f t="shared" ca="1" si="385"/>
        <v>-0.70183789807149188</v>
      </c>
      <c r="E882" s="307">
        <f t="shared" ca="1" si="386"/>
        <v>-1.1411172621608223</v>
      </c>
      <c r="F882" s="304">
        <f t="shared" ca="1" si="387"/>
        <v>1.3396734830438426</v>
      </c>
      <c r="G882" s="306">
        <f t="shared" ca="1" si="388"/>
        <v>8.3525072994633156</v>
      </c>
      <c r="H882" s="307">
        <f t="shared" ca="1" si="389"/>
        <v>-103.16854511267161</v>
      </c>
      <c r="I882" s="304">
        <f t="shared" ca="1" si="390"/>
        <v>103.50610165035174</v>
      </c>
      <c r="J882" s="306">
        <f t="shared" ca="1" si="391"/>
        <v>715.24824024370969</v>
      </c>
      <c r="K882" s="307">
        <f t="shared" ca="1" si="392"/>
        <v>-9.3170972375961707</v>
      </c>
      <c r="L882" s="304">
        <f t="shared" ca="1" si="377"/>
        <v>715.30892170632001</v>
      </c>
      <c r="M882" s="306">
        <f t="shared" ca="1" si="393"/>
        <v>-1.4900126935105362</v>
      </c>
      <c r="N882" s="304">
        <f t="shared" ca="1" si="394"/>
        <v>-85.371438759073598</v>
      </c>
      <c r="P882" s="310">
        <f t="shared" ca="1" si="395"/>
        <v>23</v>
      </c>
      <c r="Q882" s="304">
        <f t="shared" ca="1" si="396"/>
        <v>0</v>
      </c>
      <c r="R882" s="306">
        <f t="shared" ca="1" si="397"/>
        <v>0</v>
      </c>
      <c r="S882" s="307">
        <f t="shared" ca="1" si="398"/>
        <v>3.0819999999999994</v>
      </c>
      <c r="T882" s="304">
        <f t="shared" ca="1" si="378"/>
        <v>30.234419999999997</v>
      </c>
      <c r="U882" s="311">
        <f t="shared" ca="1" si="379"/>
        <v>0</v>
      </c>
      <c r="V882" s="306">
        <f t="shared" ca="1" si="380"/>
        <v>1.2261418763602596</v>
      </c>
      <c r="W882" s="304">
        <f t="shared" ca="1" si="381"/>
        <v>26.804998704177059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1.0807598501101374</v>
      </c>
      <c r="AH882" s="304">
        <f t="shared" ca="1" si="405"/>
        <v>-8.697246941278344</v>
      </c>
    </row>
    <row r="883" spans="1:34" x14ac:dyDescent="0.2">
      <c r="A883" s="347">
        <f t="shared" ca="1" si="383"/>
        <v>1E-4</v>
      </c>
      <c r="B883" s="304">
        <f t="shared" ca="1" si="384"/>
        <v>32.150000000001825</v>
      </c>
      <c r="D883" s="306">
        <f t="shared" ca="1" si="385"/>
        <v>-0.70183345766309646</v>
      </c>
      <c r="E883" s="307">
        <f t="shared" ca="1" si="386"/>
        <v>-1.1410896785268267</v>
      </c>
      <c r="F883" s="304">
        <f t="shared" ca="1" si="387"/>
        <v>1.3396476614154165</v>
      </c>
      <c r="G883" s="306">
        <f t="shared" ca="1" si="388"/>
        <v>8.3524371161175495</v>
      </c>
      <c r="H883" s="307">
        <f t="shared" ca="1" si="389"/>
        <v>-103.16865922163946</v>
      </c>
      <c r="I883" s="304">
        <f t="shared" ca="1" si="390"/>
        <v>103.50620972371402</v>
      </c>
      <c r="J883" s="306">
        <f t="shared" ca="1" si="391"/>
        <v>715.24824024370969</v>
      </c>
      <c r="K883" s="307">
        <f t="shared" ca="1" si="392"/>
        <v>-9.3274140978128859</v>
      </c>
      <c r="L883" s="304">
        <f t="shared" ca="1" si="377"/>
        <v>715.30905616067491</v>
      </c>
      <c r="M883" s="306">
        <f t="shared" ca="1" si="393"/>
        <v>-1.4900134583204585</v>
      </c>
      <c r="N883" s="304">
        <f t="shared" ca="1" si="394"/>
        <v>-85.371482579454266</v>
      </c>
      <c r="P883" s="310">
        <f t="shared" ca="1" si="395"/>
        <v>23</v>
      </c>
      <c r="Q883" s="304">
        <f t="shared" ca="1" si="396"/>
        <v>0</v>
      </c>
      <c r="R883" s="306">
        <f t="shared" ca="1" si="397"/>
        <v>0</v>
      </c>
      <c r="S883" s="307">
        <f t="shared" ca="1" si="398"/>
        <v>3.0819999999999994</v>
      </c>
      <c r="T883" s="304">
        <f t="shared" ca="1" si="378"/>
        <v>30.234419999999997</v>
      </c>
      <c r="U883" s="311">
        <f t="shared" ca="1" si="379"/>
        <v>0</v>
      </c>
      <c r="V883" s="306">
        <f t="shared" ca="1" si="380"/>
        <v>1.2261431413546215</v>
      </c>
      <c r="W883" s="304">
        <f t="shared" ca="1" si="381"/>
        <v>26.805082334193241</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1.080733320209827</v>
      </c>
      <c r="AH883" s="304">
        <f t="shared" ca="1" si="405"/>
        <v>-8.6972740766311052</v>
      </c>
    </row>
    <row r="884" spans="1:34" x14ac:dyDescent="0.2">
      <c r="A884" s="347">
        <f t="shared" ca="1" si="383"/>
        <v>1E-4</v>
      </c>
      <c r="B884" s="304">
        <f t="shared" ca="1" si="384"/>
        <v>32.150100000001828</v>
      </c>
      <c r="D884" s="306">
        <f t="shared" ca="1" si="385"/>
        <v>-0.70182901725260116</v>
      </c>
      <c r="E884" s="307">
        <f t="shared" ca="1" si="386"/>
        <v>-1.1410620952692039</v>
      </c>
      <c r="F884" s="304">
        <f t="shared" ca="1" si="387"/>
        <v>1.339621840191439</v>
      </c>
      <c r="G884" s="306">
        <f t="shared" ca="1" si="388"/>
        <v>8.3523669332158246</v>
      </c>
      <c r="H884" s="307">
        <f t="shared" ca="1" si="389"/>
        <v>-103.16877332784898</v>
      </c>
      <c r="I884" s="304">
        <f t="shared" ca="1" si="390"/>
        <v>103.50631779442335</v>
      </c>
      <c r="J884" s="306">
        <f t="shared" ca="1" si="391"/>
        <v>715.24824024370969</v>
      </c>
      <c r="K884" s="307">
        <f t="shared" ca="1" si="392"/>
        <v>-9.3377309694403596</v>
      </c>
      <c r="L884" s="304">
        <f t="shared" ca="1" si="377"/>
        <v>715.30919076395287</v>
      </c>
      <c r="M884" s="306">
        <f t="shared" ca="1" si="393"/>
        <v>-1.4900142231223572</v>
      </c>
      <c r="N884" s="304">
        <f t="shared" ca="1" si="394"/>
        <v>-85.371526399375227</v>
      </c>
      <c r="P884" s="310">
        <f t="shared" ca="1" si="395"/>
        <v>23</v>
      </c>
      <c r="Q884" s="304">
        <f t="shared" ca="1" si="396"/>
        <v>0</v>
      </c>
      <c r="R884" s="306">
        <f t="shared" ca="1" si="397"/>
        <v>0</v>
      </c>
      <c r="S884" s="307">
        <f t="shared" ca="1" si="398"/>
        <v>3.0819999999999994</v>
      </c>
      <c r="T884" s="304">
        <f t="shared" ca="1" si="378"/>
        <v>30.234419999999997</v>
      </c>
      <c r="U884" s="311">
        <f t="shared" ca="1" si="379"/>
        <v>0</v>
      </c>
      <c r="V884" s="306">
        <f t="shared" ca="1" si="380"/>
        <v>1.2261444063516882</v>
      </c>
      <c r="W884" s="304">
        <f t="shared" ca="1" si="381"/>
        <v>26.805165963068426</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1.0807067906676675</v>
      </c>
      <c r="AH884" s="304">
        <f t="shared" ca="1" si="405"/>
        <v>-8.6973012116136417</v>
      </c>
    </row>
    <row r="885" spans="1:34" x14ac:dyDescent="0.2">
      <c r="A885" s="347">
        <f t="shared" ca="1" si="383"/>
        <v>1E-4</v>
      </c>
      <c r="B885" s="304">
        <f t="shared" ca="1" si="384"/>
        <v>32.150200000001831</v>
      </c>
      <c r="D885" s="306">
        <f t="shared" ca="1" si="385"/>
        <v>-0.70182457684000688</v>
      </c>
      <c r="E885" s="307">
        <f t="shared" ca="1" si="386"/>
        <v>-1.141034512387936</v>
      </c>
      <c r="F885" s="304">
        <f t="shared" ca="1" si="387"/>
        <v>1.3395960193718961</v>
      </c>
      <c r="G885" s="306">
        <f t="shared" ca="1" si="388"/>
        <v>8.3522967507581409</v>
      </c>
      <c r="H885" s="307">
        <f t="shared" ca="1" si="389"/>
        <v>-103.16888743130022</v>
      </c>
      <c r="I885" s="304">
        <f t="shared" ca="1" si="390"/>
        <v>103.50642586247977</v>
      </c>
      <c r="J885" s="306">
        <f t="shared" ca="1" si="391"/>
        <v>715.24824024370969</v>
      </c>
      <c r="K885" s="307">
        <f t="shared" ca="1" si="392"/>
        <v>-9.3480478524783166</v>
      </c>
      <c r="L885" s="304">
        <f t="shared" ca="1" si="377"/>
        <v>715.30932551615433</v>
      </c>
      <c r="M885" s="306">
        <f t="shared" ca="1" si="393"/>
        <v>-1.4900149879162325</v>
      </c>
      <c r="N885" s="304">
        <f t="shared" ca="1" si="394"/>
        <v>-85.371570218836482</v>
      </c>
      <c r="P885" s="310">
        <f t="shared" ca="1" si="395"/>
        <v>23</v>
      </c>
      <c r="Q885" s="304">
        <f t="shared" ca="1" si="396"/>
        <v>0</v>
      </c>
      <c r="R885" s="306">
        <f t="shared" ca="1" si="397"/>
        <v>0</v>
      </c>
      <c r="S885" s="307">
        <f t="shared" ca="1" si="398"/>
        <v>3.0819999999999994</v>
      </c>
      <c r="T885" s="304">
        <f t="shared" ca="1" si="378"/>
        <v>30.234419999999997</v>
      </c>
      <c r="U885" s="311">
        <f t="shared" ca="1" si="379"/>
        <v>0</v>
      </c>
      <c r="V885" s="306">
        <f t="shared" ca="1" si="380"/>
        <v>1.2261456713514596</v>
      </c>
      <c r="W885" s="304">
        <f t="shared" ca="1" si="381"/>
        <v>26.805249590802603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1.0806802614836482</v>
      </c>
      <c r="AH885" s="304">
        <f t="shared" ca="1" si="405"/>
        <v>-8.6973283462259676</v>
      </c>
    </row>
    <row r="886" spans="1:34" x14ac:dyDescent="0.2">
      <c r="A886" s="347">
        <f t="shared" ca="1" si="383"/>
        <v>1E-4</v>
      </c>
      <c r="B886" s="304">
        <f t="shared" ca="1" si="384"/>
        <v>32.150300000001835</v>
      </c>
      <c r="D886" s="306">
        <f t="shared" ca="1" si="385"/>
        <v>-0.70182013642531238</v>
      </c>
      <c r="E886" s="307">
        <f t="shared" ca="1" si="386"/>
        <v>-1.1410069298830319</v>
      </c>
      <c r="F886" s="304">
        <f t="shared" ca="1" si="387"/>
        <v>1.3395701989567945</v>
      </c>
      <c r="G886" s="306">
        <f t="shared" ca="1" si="388"/>
        <v>8.3522265687444985</v>
      </c>
      <c r="H886" s="307">
        <f t="shared" ca="1" si="389"/>
        <v>-103.1690015319932</v>
      </c>
      <c r="I886" s="304">
        <f t="shared" ca="1" si="390"/>
        <v>103.50653392788331</v>
      </c>
      <c r="J886" s="306">
        <f t="shared" ca="1" si="391"/>
        <v>715.24824024370969</v>
      </c>
      <c r="K886" s="307">
        <f t="shared" ca="1" si="392"/>
        <v>-9.3583647469264815</v>
      </c>
      <c r="L886" s="304">
        <f t="shared" ca="1" si="377"/>
        <v>715.30946041727975</v>
      </c>
      <c r="M886" s="306">
        <f t="shared" ca="1" si="393"/>
        <v>-1.4900157527020845</v>
      </c>
      <c r="N886" s="304">
        <f t="shared" ca="1" si="394"/>
        <v>-85.371614037838029</v>
      </c>
      <c r="P886" s="310">
        <f t="shared" ca="1" si="395"/>
        <v>23</v>
      </c>
      <c r="Q886" s="304">
        <f t="shared" ca="1" si="396"/>
        <v>0</v>
      </c>
      <c r="R886" s="306">
        <f t="shared" ca="1" si="397"/>
        <v>0</v>
      </c>
      <c r="S886" s="307">
        <f t="shared" ca="1" si="398"/>
        <v>3.0819999999999994</v>
      </c>
      <c r="T886" s="304">
        <f t="shared" ca="1" si="378"/>
        <v>30.234419999999997</v>
      </c>
      <c r="U886" s="311">
        <f t="shared" ca="1" si="379"/>
        <v>0</v>
      </c>
      <c r="V886" s="306">
        <f t="shared" ca="1" si="380"/>
        <v>1.2261469363539359</v>
      </c>
      <c r="W886" s="304">
        <f t="shared" ca="1" si="381"/>
        <v>26.805333217395813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1.0806537326577761</v>
      </c>
      <c r="AH886" s="304">
        <f t="shared" ca="1" si="405"/>
        <v>-8.6973554804680759</v>
      </c>
    </row>
    <row r="887" spans="1:34" x14ac:dyDescent="0.2">
      <c r="A887" s="347">
        <f t="shared" ca="1" si="383"/>
        <v>1E-4</v>
      </c>
      <c r="B887" s="304">
        <f t="shared" ca="1" si="384"/>
        <v>32.150400000001838</v>
      </c>
      <c r="D887" s="306">
        <f t="shared" ca="1" si="385"/>
        <v>-0.70181569600852034</v>
      </c>
      <c r="E887" s="307">
        <f t="shared" ca="1" si="386"/>
        <v>-1.1409793477544774</v>
      </c>
      <c r="F887" s="304">
        <f t="shared" ca="1" si="387"/>
        <v>1.3395443789461237</v>
      </c>
      <c r="G887" s="306">
        <f t="shared" ca="1" si="388"/>
        <v>8.3521563871748974</v>
      </c>
      <c r="H887" s="307">
        <f t="shared" ca="1" si="389"/>
        <v>-103.16911562992797</v>
      </c>
      <c r="I887" s="304">
        <f t="shared" ca="1" si="390"/>
        <v>103.50664199063398</v>
      </c>
      <c r="J887" s="306">
        <f t="shared" ca="1" si="391"/>
        <v>715.24824024370969</v>
      </c>
      <c r="K887" s="307">
        <f t="shared" ca="1" si="392"/>
        <v>-9.3686816527845771</v>
      </c>
      <c r="L887" s="304">
        <f t="shared" ca="1" si="377"/>
        <v>715.30959546732959</v>
      </c>
      <c r="M887" s="306">
        <f t="shared" ca="1" si="393"/>
        <v>-1.4900165174799136</v>
      </c>
      <c r="N887" s="304">
        <f t="shared" ca="1" si="394"/>
        <v>-85.371657856379898</v>
      </c>
      <c r="P887" s="310">
        <f t="shared" ca="1" si="395"/>
        <v>23</v>
      </c>
      <c r="Q887" s="304">
        <f t="shared" ca="1" si="396"/>
        <v>0</v>
      </c>
      <c r="R887" s="306">
        <f t="shared" ca="1" si="397"/>
        <v>0</v>
      </c>
      <c r="S887" s="307">
        <f t="shared" ca="1" si="398"/>
        <v>3.0819999999999994</v>
      </c>
      <c r="T887" s="304">
        <f t="shared" ca="1" si="378"/>
        <v>30.234419999999997</v>
      </c>
      <c r="U887" s="311">
        <f t="shared" ca="1" si="379"/>
        <v>0</v>
      </c>
      <c r="V887" s="306">
        <f t="shared" ca="1" si="380"/>
        <v>1.2261482013591165</v>
      </c>
      <c r="W887" s="304">
        <f t="shared" ca="1" si="381"/>
        <v>26.805416842848032</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1.0806272041900389</v>
      </c>
      <c r="AH887" s="304">
        <f t="shared" ca="1" si="405"/>
        <v>-8.6973826143399791</v>
      </c>
    </row>
    <row r="888" spans="1:34" x14ac:dyDescent="0.2">
      <c r="A888" s="347">
        <f t="shared" ca="1" si="383"/>
        <v>1E-4</v>
      </c>
      <c r="B888" s="304">
        <f t="shared" ca="1" si="384"/>
        <v>32.150500000001841</v>
      </c>
      <c r="D888" s="306">
        <f t="shared" ca="1" si="385"/>
        <v>-0.7018112555896282</v>
      </c>
      <c r="E888" s="307">
        <f t="shared" ca="1" si="386"/>
        <v>-1.1409517660022761</v>
      </c>
      <c r="F888" s="304">
        <f t="shared" ca="1" si="387"/>
        <v>1.3395185593398857</v>
      </c>
      <c r="G888" s="306">
        <f t="shared" ca="1" si="388"/>
        <v>8.3520862060493393</v>
      </c>
      <c r="H888" s="307">
        <f t="shared" ca="1" si="389"/>
        <v>-103.16922972510457</v>
      </c>
      <c r="I888" s="304">
        <f t="shared" ca="1" si="390"/>
        <v>103.50675005073187</v>
      </c>
      <c r="J888" s="306">
        <f t="shared" ca="1" si="391"/>
        <v>715.24824024370969</v>
      </c>
      <c r="K888" s="307">
        <f t="shared" ca="1" si="392"/>
        <v>-9.3789985700523282</v>
      </c>
      <c r="L888" s="304">
        <f t="shared" ca="1" si="377"/>
        <v>715.30973066630406</v>
      </c>
      <c r="M888" s="306">
        <f t="shared" ca="1" si="393"/>
        <v>-1.4900172822497193</v>
      </c>
      <c r="N888" s="304">
        <f t="shared" ca="1" si="394"/>
        <v>-85.371701674462074</v>
      </c>
      <c r="P888" s="310">
        <f t="shared" ca="1" si="395"/>
        <v>23</v>
      </c>
      <c r="Q888" s="304">
        <f t="shared" ca="1" si="396"/>
        <v>0</v>
      </c>
      <c r="R888" s="306">
        <f t="shared" ca="1" si="397"/>
        <v>0</v>
      </c>
      <c r="S888" s="307">
        <f t="shared" ca="1" si="398"/>
        <v>3.0819999999999994</v>
      </c>
      <c r="T888" s="304">
        <f t="shared" ca="1" si="378"/>
        <v>30.234419999999997</v>
      </c>
      <c r="U888" s="311">
        <f t="shared" ca="1" si="379"/>
        <v>0</v>
      </c>
      <c r="V888" s="306">
        <f t="shared" ca="1" si="380"/>
        <v>1.2261494663670023</v>
      </c>
      <c r="W888" s="304">
        <f t="shared" ca="1" si="381"/>
        <v>26.805500467159309</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1.0806006760804419</v>
      </c>
      <c r="AH888" s="304">
        <f t="shared" ca="1" si="405"/>
        <v>-8.6974097478416734</v>
      </c>
    </row>
    <row r="889" spans="1:34" x14ac:dyDescent="0.2">
      <c r="A889" s="347">
        <f t="shared" ca="1" si="383"/>
        <v>1E-4</v>
      </c>
      <c r="B889" s="304">
        <f t="shared" ca="1" si="384"/>
        <v>32.150600000001845</v>
      </c>
      <c r="D889" s="306">
        <f t="shared" ca="1" si="385"/>
        <v>-0.70180681516864218</v>
      </c>
      <c r="E889" s="307">
        <f t="shared" ca="1" si="386"/>
        <v>-1.1409241846264173</v>
      </c>
      <c r="F889" s="304">
        <f t="shared" ca="1" si="387"/>
        <v>1.3394927401380747</v>
      </c>
      <c r="G889" s="306">
        <f t="shared" ca="1" si="388"/>
        <v>8.3520160253678224</v>
      </c>
      <c r="H889" s="307">
        <f t="shared" ca="1" si="389"/>
        <v>-103.16934381752303</v>
      </c>
      <c r="I889" s="304">
        <f t="shared" ca="1" si="390"/>
        <v>103.50685810817696</v>
      </c>
      <c r="J889" s="306">
        <f t="shared" ca="1" si="391"/>
        <v>715.24824024370969</v>
      </c>
      <c r="K889" s="307">
        <f t="shared" ca="1" si="392"/>
        <v>-9.3893154987294594</v>
      </c>
      <c r="L889" s="304">
        <f t="shared" ca="1" si="377"/>
        <v>715.30986601420375</v>
      </c>
      <c r="M889" s="306">
        <f t="shared" ca="1" si="393"/>
        <v>-1.4900180470115021</v>
      </c>
      <c r="N889" s="304">
        <f t="shared" ca="1" si="394"/>
        <v>-85.371745492084557</v>
      </c>
      <c r="P889" s="310">
        <f t="shared" ca="1" si="395"/>
        <v>23</v>
      </c>
      <c r="Q889" s="304">
        <f t="shared" ca="1" si="396"/>
        <v>0</v>
      </c>
      <c r="R889" s="306">
        <f t="shared" ca="1" si="397"/>
        <v>0</v>
      </c>
      <c r="S889" s="307">
        <f t="shared" ca="1" si="398"/>
        <v>3.0819999999999994</v>
      </c>
      <c r="T889" s="304">
        <f t="shared" ca="1" si="378"/>
        <v>30.234419999999997</v>
      </c>
      <c r="U889" s="311">
        <f t="shared" ca="1" si="379"/>
        <v>0</v>
      </c>
      <c r="V889" s="306">
        <f t="shared" ca="1" si="380"/>
        <v>1.2261507313775926</v>
      </c>
      <c r="W889" s="304">
        <f t="shared" ca="1" si="381"/>
        <v>26.805584090329617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1.0805741483289673</v>
      </c>
      <c r="AH889" s="304">
        <f t="shared" ca="1" si="405"/>
        <v>-8.6974368809731715</v>
      </c>
    </row>
    <row r="890" spans="1:34" x14ac:dyDescent="0.2">
      <c r="A890" s="347">
        <f t="shared" ca="1" si="383"/>
        <v>1E-4</v>
      </c>
      <c r="B890" s="304">
        <f t="shared" ca="1" si="384"/>
        <v>32.150700000001848</v>
      </c>
      <c r="D890" s="306">
        <f t="shared" ca="1" si="385"/>
        <v>-0.7018023747455594</v>
      </c>
      <c r="E890" s="307">
        <f t="shared" ca="1" si="386"/>
        <v>-1.1408966036269046</v>
      </c>
      <c r="F890" s="304">
        <f t="shared" ca="1" si="387"/>
        <v>1.3394669213406925</v>
      </c>
      <c r="G890" s="306">
        <f t="shared" ca="1" si="388"/>
        <v>8.3519458451303485</v>
      </c>
      <c r="H890" s="307">
        <f t="shared" ca="1" si="389"/>
        <v>-103.16945790718339</v>
      </c>
      <c r="I890" s="304">
        <f t="shared" ca="1" si="390"/>
        <v>103.50696616296932</v>
      </c>
      <c r="J890" s="306">
        <f t="shared" ca="1" si="391"/>
        <v>715.24824024370969</v>
      </c>
      <c r="K890" s="307">
        <f t="shared" ca="1" si="392"/>
        <v>-9.3996324388156953</v>
      </c>
      <c r="L890" s="304">
        <f t="shared" ca="1" si="377"/>
        <v>715.31000151102899</v>
      </c>
      <c r="M890" s="306">
        <f t="shared" ca="1" si="393"/>
        <v>-1.4900188117652622</v>
      </c>
      <c r="N890" s="304">
        <f t="shared" ca="1" si="394"/>
        <v>-85.371789309247376</v>
      </c>
      <c r="P890" s="310">
        <f t="shared" ca="1" si="395"/>
        <v>23</v>
      </c>
      <c r="Q890" s="304">
        <f t="shared" ca="1" si="396"/>
        <v>0</v>
      </c>
      <c r="R890" s="306">
        <f t="shared" ca="1" si="397"/>
        <v>0</v>
      </c>
      <c r="S890" s="307">
        <f t="shared" ca="1" si="398"/>
        <v>3.0819999999999994</v>
      </c>
      <c r="T890" s="304">
        <f t="shared" ca="1" si="378"/>
        <v>30.234419999999997</v>
      </c>
      <c r="U890" s="311">
        <f t="shared" ca="1" si="379"/>
        <v>0</v>
      </c>
      <c r="V890" s="306">
        <f t="shared" ca="1" si="380"/>
        <v>1.2261519963908873</v>
      </c>
      <c r="W890" s="304">
        <f t="shared" ca="1" si="381"/>
        <v>26.805667712358986</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1.0805476209356293</v>
      </c>
      <c r="AH890" s="304">
        <f t="shared" ca="1" si="405"/>
        <v>-8.6974640137344661</v>
      </c>
    </row>
    <row r="891" spans="1:34" x14ac:dyDescent="0.2">
      <c r="A891" s="347">
        <f t="shared" ca="1" si="383"/>
        <v>1E-4</v>
      </c>
      <c r="B891" s="304">
        <f t="shared" ca="1" si="384"/>
        <v>32.150800000001851</v>
      </c>
      <c r="D891" s="306">
        <f t="shared" ca="1" si="385"/>
        <v>-0.70179793432038007</v>
      </c>
      <c r="E891" s="307">
        <f t="shared" ca="1" si="386"/>
        <v>-1.1408690230037344</v>
      </c>
      <c r="F891" s="304">
        <f t="shared" ca="1" si="387"/>
        <v>1.3394411029477362</v>
      </c>
      <c r="G891" s="306">
        <f t="shared" ca="1" si="388"/>
        <v>8.3518756653369159</v>
      </c>
      <c r="H891" s="307">
        <f t="shared" ca="1" si="389"/>
        <v>-103.16957199408569</v>
      </c>
      <c r="I891" s="304">
        <f t="shared" ca="1" si="390"/>
        <v>103.50707421510897</v>
      </c>
      <c r="J891" s="306">
        <f t="shared" ca="1" si="391"/>
        <v>715.24824024370969</v>
      </c>
      <c r="K891" s="307">
        <f t="shared" ca="1" si="392"/>
        <v>-9.4099493903107589</v>
      </c>
      <c r="L891" s="304">
        <f t="shared" ca="1" si="377"/>
        <v>715.31013715678023</v>
      </c>
      <c r="M891" s="306">
        <f t="shared" ca="1" si="393"/>
        <v>-1.4900195765109994</v>
      </c>
      <c r="N891" s="304">
        <f t="shared" ca="1" si="394"/>
        <v>-85.371833125950516</v>
      </c>
      <c r="P891" s="310">
        <f t="shared" ca="1" si="395"/>
        <v>23</v>
      </c>
      <c r="Q891" s="304">
        <f t="shared" ca="1" si="396"/>
        <v>0</v>
      </c>
      <c r="R891" s="306">
        <f t="shared" ca="1" si="397"/>
        <v>0</v>
      </c>
      <c r="S891" s="307">
        <f t="shared" ca="1" si="398"/>
        <v>3.0819999999999994</v>
      </c>
      <c r="T891" s="304">
        <f t="shared" ca="1" si="378"/>
        <v>30.234419999999997</v>
      </c>
      <c r="U891" s="311">
        <f t="shared" ca="1" si="379"/>
        <v>0</v>
      </c>
      <c r="V891" s="306">
        <f t="shared" ca="1" si="380"/>
        <v>1.2261532614068871</v>
      </c>
      <c r="W891" s="304">
        <f t="shared" ca="1" si="381"/>
        <v>26.805751333247425</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1.0805210939004173</v>
      </c>
      <c r="AH891" s="304">
        <f t="shared" ca="1" si="405"/>
        <v>-8.6974911461255644</v>
      </c>
    </row>
    <row r="892" spans="1:34" x14ac:dyDescent="0.2">
      <c r="A892" s="347">
        <f t="shared" ca="1" si="383"/>
        <v>1E-4</v>
      </c>
      <c r="B892" s="304">
        <f t="shared" ca="1" si="384"/>
        <v>32.150900000001855</v>
      </c>
      <c r="D892" s="306">
        <f t="shared" ca="1" si="385"/>
        <v>-0.70179349389310819</v>
      </c>
      <c r="E892" s="307">
        <f t="shared" ca="1" si="386"/>
        <v>-1.1408414427568996</v>
      </c>
      <c r="F892" s="304">
        <f t="shared" ca="1" si="387"/>
        <v>1.339415284959202</v>
      </c>
      <c r="G892" s="306">
        <f t="shared" ca="1" si="388"/>
        <v>8.3518054859875264</v>
      </c>
      <c r="H892" s="307">
        <f t="shared" ca="1" si="389"/>
        <v>-103.16968607822996</v>
      </c>
      <c r="I892" s="304">
        <f t="shared" ca="1" si="390"/>
        <v>103.50718226459595</v>
      </c>
      <c r="J892" s="306">
        <f t="shared" ca="1" si="391"/>
        <v>715.24824024370969</v>
      </c>
      <c r="K892" s="307">
        <f t="shared" ca="1" si="392"/>
        <v>-9.4202663532143749</v>
      </c>
      <c r="L892" s="304">
        <f t="shared" ca="1" si="377"/>
        <v>715.3102729514577</v>
      </c>
      <c r="M892" s="306">
        <f t="shared" ca="1" si="393"/>
        <v>-1.4900203412487141</v>
      </c>
      <c r="N892" s="304">
        <f t="shared" ca="1" si="394"/>
        <v>-85.371876942194007</v>
      </c>
      <c r="P892" s="310">
        <f t="shared" ca="1" si="395"/>
        <v>23</v>
      </c>
      <c r="Q892" s="304">
        <f t="shared" ca="1" si="396"/>
        <v>0</v>
      </c>
      <c r="R892" s="306">
        <f t="shared" ca="1" si="397"/>
        <v>0</v>
      </c>
      <c r="S892" s="307">
        <f t="shared" ca="1" si="398"/>
        <v>3.0819999999999994</v>
      </c>
      <c r="T892" s="304">
        <f t="shared" ca="1" si="378"/>
        <v>30.234419999999997</v>
      </c>
      <c r="U892" s="311">
        <f t="shared" ca="1" si="379"/>
        <v>0</v>
      </c>
      <c r="V892" s="306">
        <f t="shared" ca="1" si="380"/>
        <v>1.2261545264255911</v>
      </c>
      <c r="W892" s="304">
        <f t="shared" ca="1" si="381"/>
        <v>26.805834952994925</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1.0804945672233259</v>
      </c>
      <c r="AH892" s="304">
        <f t="shared" ca="1" si="405"/>
        <v>-8.6975182781464735</v>
      </c>
    </row>
    <row r="893" spans="1:34" x14ac:dyDescent="0.2">
      <c r="A893" s="347">
        <f t="shared" ca="1" si="383"/>
        <v>1E-4</v>
      </c>
      <c r="B893" s="304">
        <f t="shared" ca="1" si="384"/>
        <v>32.151000000001858</v>
      </c>
      <c r="D893" s="306">
        <f t="shared" ca="1" si="385"/>
        <v>-0.70178905346374076</v>
      </c>
      <c r="E893" s="307">
        <f t="shared" ca="1" si="386"/>
        <v>-1.1408138628864037</v>
      </c>
      <c r="F893" s="304">
        <f t="shared" ca="1" si="387"/>
        <v>1.3393894673750917</v>
      </c>
      <c r="G893" s="306">
        <f t="shared" ca="1" si="388"/>
        <v>8.3517353070821798</v>
      </c>
      <c r="H893" s="307">
        <f t="shared" ca="1" si="389"/>
        <v>-103.16980015961624</v>
      </c>
      <c r="I893" s="304">
        <f t="shared" ca="1" si="390"/>
        <v>103.50729031143031</v>
      </c>
      <c r="J893" s="306">
        <f t="shared" ca="1" si="391"/>
        <v>715.24824024370969</v>
      </c>
      <c r="K893" s="307">
        <f t="shared" ca="1" si="392"/>
        <v>-9.4305833275262678</v>
      </c>
      <c r="L893" s="304">
        <f t="shared" ca="1" si="377"/>
        <v>715.3104088950621</v>
      </c>
      <c r="M893" s="306">
        <f t="shared" ca="1" si="393"/>
        <v>-1.4900211059784061</v>
      </c>
      <c r="N893" s="304">
        <f t="shared" ca="1" si="394"/>
        <v>-85.371920757977819</v>
      </c>
      <c r="P893" s="310">
        <f t="shared" ca="1" si="395"/>
        <v>23</v>
      </c>
      <c r="Q893" s="304">
        <f t="shared" ca="1" si="396"/>
        <v>0</v>
      </c>
      <c r="R893" s="306">
        <f t="shared" ca="1" si="397"/>
        <v>0</v>
      </c>
      <c r="S893" s="307">
        <f t="shared" ca="1" si="398"/>
        <v>3.0819999999999994</v>
      </c>
      <c r="T893" s="304">
        <f t="shared" ca="1" si="378"/>
        <v>30.234419999999997</v>
      </c>
      <c r="U893" s="311">
        <f t="shared" ca="1" si="379"/>
        <v>0</v>
      </c>
      <c r="V893" s="306">
        <f t="shared" ca="1" si="380"/>
        <v>1.2261557914469994</v>
      </c>
      <c r="W893" s="304">
        <f t="shared" ca="1" si="381"/>
        <v>26.80591857160152</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1.0804680409043623</v>
      </c>
      <c r="AH893" s="304">
        <f t="shared" ca="1" si="405"/>
        <v>-8.6975454097971863</v>
      </c>
    </row>
    <row r="894" spans="1:34" x14ac:dyDescent="0.2">
      <c r="A894" s="347">
        <f t="shared" ca="1" si="383"/>
        <v>1E-4</v>
      </c>
      <c r="B894" s="304">
        <f t="shared" ca="1" si="384"/>
        <v>32.151100000001861</v>
      </c>
      <c r="D894" s="306">
        <f t="shared" ca="1" si="385"/>
        <v>-0.70178461303228257</v>
      </c>
      <c r="E894" s="307">
        <f t="shared" ca="1" si="386"/>
        <v>-1.1407862833922344</v>
      </c>
      <c r="F894" s="304">
        <f t="shared" ca="1" si="387"/>
        <v>1.3393636501953969</v>
      </c>
      <c r="G894" s="306">
        <f t="shared" ca="1" si="388"/>
        <v>8.3516651286208763</v>
      </c>
      <c r="H894" s="307">
        <f t="shared" ca="1" si="389"/>
        <v>-103.16991423824459</v>
      </c>
      <c r="I894" s="304">
        <f t="shared" ca="1" si="390"/>
        <v>103.50739835561208</v>
      </c>
      <c r="J894" s="306">
        <f t="shared" ca="1" si="391"/>
        <v>715.24824024370969</v>
      </c>
      <c r="K894" s="307">
        <f t="shared" ca="1" si="392"/>
        <v>-9.4409003132461606</v>
      </c>
      <c r="L894" s="304">
        <f t="shared" ca="1" si="377"/>
        <v>715.31054498759352</v>
      </c>
      <c r="M894" s="306">
        <f t="shared" ca="1" si="393"/>
        <v>-1.4900218707000759</v>
      </c>
      <c r="N894" s="304">
        <f t="shared" ca="1" si="394"/>
        <v>-85.371964573302009</v>
      </c>
      <c r="P894" s="310">
        <f t="shared" ca="1" si="395"/>
        <v>23</v>
      </c>
      <c r="Q894" s="304">
        <f t="shared" ca="1" si="396"/>
        <v>0</v>
      </c>
      <c r="R894" s="306">
        <f t="shared" ca="1" si="397"/>
        <v>0</v>
      </c>
      <c r="S894" s="307">
        <f t="shared" ca="1" si="398"/>
        <v>3.0819999999999994</v>
      </c>
      <c r="T894" s="304">
        <f t="shared" ca="1" si="378"/>
        <v>30.234419999999997</v>
      </c>
      <c r="U894" s="311">
        <f t="shared" ca="1" si="379"/>
        <v>0</v>
      </c>
      <c r="V894" s="306">
        <f t="shared" ca="1" si="380"/>
        <v>1.2261570564711126</v>
      </c>
      <c r="W894" s="304">
        <f t="shared" ca="1" si="381"/>
        <v>26.806002189067222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1.0804415149435105</v>
      </c>
      <c r="AH894" s="304">
        <f t="shared" ca="1" si="405"/>
        <v>-8.6975725410777169</v>
      </c>
    </row>
    <row r="895" spans="1:34" x14ac:dyDescent="0.2">
      <c r="A895" s="347">
        <f t="shared" ca="1" si="383"/>
        <v>1E-4</v>
      </c>
      <c r="B895" s="304">
        <f t="shared" ca="1" si="384"/>
        <v>32.151200000001865</v>
      </c>
      <c r="D895" s="306">
        <f t="shared" ca="1" si="385"/>
        <v>-0.70178017259873116</v>
      </c>
      <c r="E895" s="307">
        <f t="shared" ca="1" si="386"/>
        <v>-1.1407587042743899</v>
      </c>
      <c r="F895" s="304">
        <f t="shared" ca="1" si="387"/>
        <v>1.3393378334201158</v>
      </c>
      <c r="G895" s="306">
        <f t="shared" ca="1" si="388"/>
        <v>8.3515949506036158</v>
      </c>
      <c r="H895" s="307">
        <f t="shared" ca="1" si="389"/>
        <v>-103.17002831411502</v>
      </c>
      <c r="I895" s="304">
        <f t="shared" ca="1" si="390"/>
        <v>103.50750639714127</v>
      </c>
      <c r="J895" s="306">
        <f t="shared" ca="1" si="391"/>
        <v>715.24824024370969</v>
      </c>
      <c r="K895" s="307">
        <f t="shared" ca="1" si="392"/>
        <v>-9.451217310373778</v>
      </c>
      <c r="L895" s="304">
        <f t="shared" ca="1" si="377"/>
        <v>715.31068122905265</v>
      </c>
      <c r="M895" s="306">
        <f t="shared" ca="1" si="393"/>
        <v>-1.4900226354137232</v>
      </c>
      <c r="N895" s="304">
        <f t="shared" ca="1" si="394"/>
        <v>-85.372008388166535</v>
      </c>
      <c r="P895" s="310">
        <f t="shared" ca="1" si="395"/>
        <v>23</v>
      </c>
      <c r="Q895" s="304">
        <f t="shared" ca="1" si="396"/>
        <v>0</v>
      </c>
      <c r="R895" s="306">
        <f t="shared" ca="1" si="397"/>
        <v>0</v>
      </c>
      <c r="S895" s="307">
        <f t="shared" ca="1" si="398"/>
        <v>3.0819999999999994</v>
      </c>
      <c r="T895" s="304">
        <f t="shared" ca="1" si="378"/>
        <v>30.234419999999997</v>
      </c>
      <c r="U895" s="311">
        <f t="shared" ca="1" si="379"/>
        <v>0</v>
      </c>
      <c r="V895" s="306">
        <f t="shared" ca="1" si="380"/>
        <v>1.2261583214979304</v>
      </c>
      <c r="W895" s="304">
        <f t="shared" ca="1" si="381"/>
        <v>26.806085805392012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1.0804149893407704</v>
      </c>
      <c r="AH895" s="304">
        <f t="shared" ca="1" si="405"/>
        <v>-8.697599671988069</v>
      </c>
    </row>
    <row r="896" spans="1:34" x14ac:dyDescent="0.2">
      <c r="A896" s="347">
        <f t="shared" ca="1" si="383"/>
        <v>1E-4</v>
      </c>
      <c r="B896" s="304">
        <f t="shared" ca="1" si="384"/>
        <v>32.151300000001868</v>
      </c>
      <c r="D896" s="306">
        <f t="shared" ca="1" si="385"/>
        <v>-0.70177573216308975</v>
      </c>
      <c r="E896" s="307">
        <f t="shared" ca="1" si="386"/>
        <v>-1.1407311255328771</v>
      </c>
      <c r="F896" s="304">
        <f t="shared" ca="1" si="387"/>
        <v>1.3393120170492556</v>
      </c>
      <c r="G896" s="306">
        <f t="shared" ca="1" si="388"/>
        <v>8.3515247730304001</v>
      </c>
      <c r="H896" s="307">
        <f t="shared" ca="1" si="389"/>
        <v>-103.17014238722757</v>
      </c>
      <c r="I896" s="304">
        <f t="shared" ca="1" si="390"/>
        <v>103.50761443601795</v>
      </c>
      <c r="J896" s="306">
        <f t="shared" ca="1" si="391"/>
        <v>715.24824024370969</v>
      </c>
      <c r="K896" s="307">
        <f t="shared" ca="1" si="392"/>
        <v>-9.4615343189088446</v>
      </c>
      <c r="L896" s="304">
        <f t="shared" ca="1" si="377"/>
        <v>715.31081761943972</v>
      </c>
      <c r="M896" s="306">
        <f t="shared" ca="1" si="393"/>
        <v>-1.4900234001193484</v>
      </c>
      <c r="N896" s="304">
        <f t="shared" ca="1" si="394"/>
        <v>-85.372052202571425</v>
      </c>
      <c r="P896" s="310">
        <f t="shared" ca="1" si="395"/>
        <v>23</v>
      </c>
      <c r="Q896" s="304">
        <f t="shared" ca="1" si="396"/>
        <v>0</v>
      </c>
      <c r="R896" s="306">
        <f t="shared" ca="1" si="397"/>
        <v>0</v>
      </c>
      <c r="S896" s="307">
        <f t="shared" ca="1" si="398"/>
        <v>3.0819999999999994</v>
      </c>
      <c r="T896" s="304">
        <f t="shared" ca="1" si="378"/>
        <v>30.234419999999997</v>
      </c>
      <c r="U896" s="311">
        <f t="shared" ca="1" si="379"/>
        <v>0</v>
      </c>
      <c r="V896" s="306">
        <f t="shared" ca="1" si="380"/>
        <v>1.2261595865274524</v>
      </c>
      <c r="W896" s="304">
        <f t="shared" ca="1" si="381"/>
        <v>26.806169420575934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1.0803884640961492</v>
      </c>
      <c r="AH896" s="304">
        <f t="shared" ca="1" si="405"/>
        <v>-8.6976268025282337</v>
      </c>
    </row>
    <row r="897" spans="1:34" x14ac:dyDescent="0.2">
      <c r="A897" s="347">
        <f t="shared" ca="1" si="383"/>
        <v>1E-4</v>
      </c>
      <c r="B897" s="304">
        <f t="shared" ca="1" si="384"/>
        <v>32.151400000001871</v>
      </c>
      <c r="D897" s="306">
        <f t="shared" ca="1" si="385"/>
        <v>-0.70177129172535713</v>
      </c>
      <c r="E897" s="307">
        <f t="shared" ca="1" si="386"/>
        <v>-1.1407035471676767</v>
      </c>
      <c r="F897" s="304">
        <f t="shared" ca="1" si="387"/>
        <v>1.3392862010827993</v>
      </c>
      <c r="G897" s="306">
        <f t="shared" ca="1" si="388"/>
        <v>8.3514545959012274</v>
      </c>
      <c r="H897" s="307">
        <f t="shared" ca="1" si="389"/>
        <v>-103.17025645758228</v>
      </c>
      <c r="I897" s="304">
        <f t="shared" ca="1" si="390"/>
        <v>103.50772247224214</v>
      </c>
      <c r="J897" s="306">
        <f t="shared" ca="1" si="391"/>
        <v>715.24824024370969</v>
      </c>
      <c r="K897" s="307">
        <f t="shared" ca="1" si="392"/>
        <v>-9.471851338851085</v>
      </c>
      <c r="L897" s="304">
        <f t="shared" ca="1" si="377"/>
        <v>715.31095415875518</v>
      </c>
      <c r="M897" s="306">
        <f t="shared" ca="1" si="393"/>
        <v>-1.4900241648169517</v>
      </c>
      <c r="N897" s="304">
        <f t="shared" ca="1" si="394"/>
        <v>-85.372096016516693</v>
      </c>
      <c r="P897" s="310">
        <f t="shared" ca="1" si="395"/>
        <v>23</v>
      </c>
      <c r="Q897" s="304">
        <f t="shared" ca="1" si="396"/>
        <v>0</v>
      </c>
      <c r="R897" s="306">
        <f t="shared" ca="1" si="397"/>
        <v>0</v>
      </c>
      <c r="S897" s="307">
        <f t="shared" ca="1" si="398"/>
        <v>3.0819999999999994</v>
      </c>
      <c r="T897" s="304">
        <f t="shared" ca="1" si="378"/>
        <v>30.234419999999997</v>
      </c>
      <c r="U897" s="311">
        <f t="shared" ca="1" si="379"/>
        <v>0</v>
      </c>
      <c r="V897" s="306">
        <f t="shared" ca="1" si="380"/>
        <v>1.2261608515596794</v>
      </c>
      <c r="W897" s="304">
        <f t="shared" ca="1" si="381"/>
        <v>26.806253034618983</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1.0803619392096309</v>
      </c>
      <c r="AH897" s="304">
        <f t="shared" ca="1" si="405"/>
        <v>-8.6976539326982287</v>
      </c>
    </row>
    <row r="898" spans="1:34" x14ac:dyDescent="0.2">
      <c r="A898" s="347">
        <f t="shared" ca="1" si="383"/>
        <v>1E-4</v>
      </c>
      <c r="B898" s="304">
        <f t="shared" ca="1" si="384"/>
        <v>32.151500000001874</v>
      </c>
      <c r="D898" s="306">
        <f t="shared" ca="1" si="385"/>
        <v>-0.70176685128553451</v>
      </c>
      <c r="E898" s="307">
        <f t="shared" ca="1" si="386"/>
        <v>-1.1406759691787975</v>
      </c>
      <c r="F898" s="304">
        <f t="shared" ca="1" si="387"/>
        <v>1.3392603855207554</v>
      </c>
      <c r="G898" s="306">
        <f t="shared" ca="1" si="388"/>
        <v>8.3513844192160995</v>
      </c>
      <c r="H898" s="307">
        <f t="shared" ca="1" si="389"/>
        <v>-103.17037052517919</v>
      </c>
      <c r="I898" s="304">
        <f t="shared" ca="1" si="390"/>
        <v>103.50783050581386</v>
      </c>
      <c r="J898" s="306">
        <f t="shared" ca="1" si="391"/>
        <v>715.24824024370969</v>
      </c>
      <c r="K898" s="307">
        <f t="shared" ca="1" si="392"/>
        <v>-9.4821683702002222</v>
      </c>
      <c r="L898" s="304">
        <f t="shared" ca="1" si="377"/>
        <v>715.31109084699949</v>
      </c>
      <c r="M898" s="306">
        <f t="shared" ca="1" si="393"/>
        <v>-1.4900249295065326</v>
      </c>
      <c r="N898" s="304">
        <f t="shared" ca="1" si="394"/>
        <v>-85.372139830002325</v>
      </c>
      <c r="P898" s="310">
        <f t="shared" ca="1" si="395"/>
        <v>23</v>
      </c>
      <c r="Q898" s="304">
        <f t="shared" ca="1" si="396"/>
        <v>0</v>
      </c>
      <c r="R898" s="306">
        <f t="shared" ca="1" si="397"/>
        <v>0</v>
      </c>
      <c r="S898" s="307">
        <f t="shared" ca="1" si="398"/>
        <v>3.0819999999999994</v>
      </c>
      <c r="T898" s="304">
        <f t="shared" ca="1" si="378"/>
        <v>30.234419999999997</v>
      </c>
      <c r="U898" s="311">
        <f t="shared" ca="1" si="379"/>
        <v>0</v>
      </c>
      <c r="V898" s="306">
        <f t="shared" ca="1" si="380"/>
        <v>1.2261621165946104</v>
      </c>
      <c r="W898" s="304">
        <f t="shared" ca="1" si="381"/>
        <v>26.80633664752115</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1.080335414681219</v>
      </c>
      <c r="AH898" s="304">
        <f t="shared" ca="1" si="405"/>
        <v>-8.6976810624980487</v>
      </c>
    </row>
    <row r="899" spans="1:34" x14ac:dyDescent="0.2">
      <c r="A899" s="347">
        <f t="shared" ca="1" si="383"/>
        <v>1E-4</v>
      </c>
      <c r="B899" s="304">
        <f t="shared" ca="1" si="384"/>
        <v>32.151600000001878</v>
      </c>
      <c r="D899" s="306">
        <f t="shared" ca="1" si="385"/>
        <v>-0.70176241084362523</v>
      </c>
      <c r="E899" s="307">
        <f t="shared" ca="1" si="386"/>
        <v>-1.1406483915662378</v>
      </c>
      <c r="F899" s="304">
        <f t="shared" ca="1" si="387"/>
        <v>1.3392345703631243</v>
      </c>
      <c r="G899" s="306">
        <f t="shared" ca="1" si="388"/>
        <v>8.3513142429750147</v>
      </c>
      <c r="H899" s="307">
        <f t="shared" ca="1" si="389"/>
        <v>-103.17048459001835</v>
      </c>
      <c r="I899" s="304">
        <f t="shared" ca="1" si="390"/>
        <v>103.50793853673316</v>
      </c>
      <c r="J899" s="306">
        <f t="shared" ca="1" si="391"/>
        <v>715.24824024370969</v>
      </c>
      <c r="K899" s="307">
        <f t="shared" ca="1" si="392"/>
        <v>-9.4924854129559826</v>
      </c>
      <c r="L899" s="304">
        <f t="shared" ca="1" si="377"/>
        <v>715.31122768417288</v>
      </c>
      <c r="M899" s="306">
        <f t="shared" ca="1" si="393"/>
        <v>-1.4900256941880921</v>
      </c>
      <c r="N899" s="304">
        <f t="shared" ca="1" si="394"/>
        <v>-85.37218364302835</v>
      </c>
      <c r="P899" s="310">
        <f t="shared" ca="1" si="395"/>
        <v>23</v>
      </c>
      <c r="Q899" s="304">
        <f t="shared" ca="1" si="396"/>
        <v>0</v>
      </c>
      <c r="R899" s="306">
        <f t="shared" ca="1" si="397"/>
        <v>0</v>
      </c>
      <c r="S899" s="307">
        <f t="shared" ca="1" si="398"/>
        <v>3.0819999999999994</v>
      </c>
      <c r="T899" s="304">
        <f t="shared" ca="1" si="378"/>
        <v>30.234419999999997</v>
      </c>
      <c r="U899" s="311">
        <f t="shared" ca="1" si="379"/>
        <v>0</v>
      </c>
      <c r="V899" s="306">
        <f t="shared" ca="1" si="380"/>
        <v>1.2261633816322459</v>
      </c>
      <c r="W899" s="304">
        <f t="shared" ca="1" si="381"/>
        <v>26.806420259282483</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1.0803088905109153</v>
      </c>
      <c r="AH899" s="304">
        <f t="shared" ca="1" si="405"/>
        <v>-8.6977081919276937</v>
      </c>
    </row>
    <row r="900" spans="1:34" x14ac:dyDescent="0.2">
      <c r="A900" s="347">
        <f t="shared" ca="1" si="383"/>
        <v>1E-4</v>
      </c>
      <c r="B900" s="304">
        <f t="shared" ca="1" si="384"/>
        <v>32.151700000001881</v>
      </c>
      <c r="D900" s="306">
        <f t="shared" ca="1" si="385"/>
        <v>-0.70175797039962629</v>
      </c>
      <c r="E900" s="307">
        <f t="shared" ca="1" si="386"/>
        <v>-1.1406208143299814</v>
      </c>
      <c r="F900" s="304">
        <f t="shared" ca="1" si="387"/>
        <v>1.3392087556098911</v>
      </c>
      <c r="G900" s="306">
        <f t="shared" ca="1" si="388"/>
        <v>8.3512440671779746</v>
      </c>
      <c r="H900" s="307">
        <f t="shared" ca="1" si="389"/>
        <v>-103.17059865209978</v>
      </c>
      <c r="I900" s="304">
        <f t="shared" ca="1" si="390"/>
        <v>103.5080465650001</v>
      </c>
      <c r="J900" s="306">
        <f t="shared" ca="1" si="391"/>
        <v>715.24824024370969</v>
      </c>
      <c r="K900" s="307">
        <f t="shared" ca="1" si="392"/>
        <v>-9.5028024671180891</v>
      </c>
      <c r="L900" s="304">
        <f t="shared" ref="L900:L963" ca="1" si="406">SQRT(pos_x^2+pos_z^2)</f>
        <v>715.31136467027602</v>
      </c>
      <c r="M900" s="306">
        <f t="shared" ca="1" si="393"/>
        <v>-1.4900264588616297</v>
      </c>
      <c r="N900" s="304">
        <f t="shared" ca="1" si="394"/>
        <v>-85.372227455594768</v>
      </c>
      <c r="P900" s="310">
        <f t="shared" ca="1" si="395"/>
        <v>23</v>
      </c>
      <c r="Q900" s="304">
        <f t="shared" ca="1" si="396"/>
        <v>0</v>
      </c>
      <c r="R900" s="306">
        <f t="shared" ca="1" si="397"/>
        <v>0</v>
      </c>
      <c r="S900" s="307">
        <f t="shared" ca="1" si="398"/>
        <v>3.0819999999999994</v>
      </c>
      <c r="T900" s="304">
        <f t="shared" ref="T900:T963" ca="1" si="407">m*g</f>
        <v>30.234419999999997</v>
      </c>
      <c r="U900" s="311">
        <f t="shared" ref="U900:U963" ca="1" si="408">IF(pos_xz&lt;L_rampe,Poids*COS(Beta),0)</f>
        <v>0</v>
      </c>
      <c r="V900" s="306">
        <f t="shared" ref="V900:V963" ca="1" si="409">Rho_moyen*(20000-Alt_rampe-pos_z)/(20000+Alt_rampe+pos_z)</f>
        <v>1.226164646672586</v>
      </c>
      <c r="W900" s="304">
        <f t="shared" ref="W900:W963" ca="1" si="410">1/2*Rho*Sref*Cx*vit_xz^2</f>
        <v>26.806503869902961</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1.080282366698702</v>
      </c>
      <c r="AH900" s="304">
        <f t="shared" ca="1" si="405"/>
        <v>-8.6977353209871797</v>
      </c>
    </row>
    <row r="901" spans="1:34" x14ac:dyDescent="0.2">
      <c r="A901" s="347">
        <f t="shared" ref="A901:A964" ca="1" si="412">IF(B900+0.01&lt;=T_ini+ROUNDUP(Temps_fin_propu,0), 0.01, IF(K900&gt;0, 0.1, 0.0001))</f>
        <v>1E-4</v>
      </c>
      <c r="B901" s="304">
        <f t="shared" ref="B901:B964" ca="1" si="413">B900+pas</f>
        <v>32.151800000001884</v>
      </c>
      <c r="D901" s="306">
        <f t="shared" ref="D901:D964" ca="1" si="414">IF(AND(L900&lt;L_rampe,Poussee&lt;Poids*SIN(M900)),0,(-W900+Poussee)/m*COS(M900)-U900/m*SIN(M900))</f>
        <v>-0.70175352995354057</v>
      </c>
      <c r="E901" s="307">
        <f t="shared" ref="E901:E964" ca="1" si="415">IF(AND(L900&lt;L_rampe,Poussee&lt;Poids*SIN(M900)),0,(-W900+Poussee)/m*SIN(M900)+U900/m*COS(M900)-Poids/m)</f>
        <v>-1.1405932374700374</v>
      </c>
      <c r="F901" s="304">
        <f t="shared" ref="F901:F964" ca="1" si="416">SQRT(acc_x^2+acc_z^2)</f>
        <v>1.3391829412610645</v>
      </c>
      <c r="G901" s="306">
        <f t="shared" ref="G901:G964" ca="1" si="417">G900+acc_x*pas</f>
        <v>8.3511738918249794</v>
      </c>
      <c r="H901" s="307">
        <f t="shared" ref="H901:H964" ca="1" si="418">H900+acc_z*pas</f>
        <v>-103.17071271142353</v>
      </c>
      <c r="I901" s="304">
        <f t="shared" ref="I901:I964" ca="1" si="419">SQRT(vit_x^2+vit_z^2)</f>
        <v>103.50815459061469</v>
      </c>
      <c r="J901" s="306">
        <f t="shared" ref="J901:J964" ca="1" si="420">J900+0.5*(vit_x+G900)*pas*(K900&gt;=0)</f>
        <v>715.24824024370969</v>
      </c>
      <c r="K901" s="307">
        <f t="shared" ref="K901:K964" ca="1" si="421">K900+0.5*(vit_z+H900)*pas</f>
        <v>-9.5131195326862645</v>
      </c>
      <c r="L901" s="304">
        <f t="shared" ca="1" si="406"/>
        <v>715.31150180530904</v>
      </c>
      <c r="M901" s="306">
        <f t="shared" ref="M901:M964" ca="1" si="422">IF(AND(L900&gt;L_rampe,G901&gt;0),ATAN2(G901,H901),$M$4)</f>
        <v>-1.4900272235271457</v>
      </c>
      <c r="N901" s="304">
        <f t="shared" ref="N901:N964" ca="1" si="423">DEGREES(Beta)</f>
        <v>-85.372271267701564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3.0819999999999994</v>
      </c>
      <c r="T901" s="304">
        <f t="shared" ca="1" si="407"/>
        <v>30.234419999999997</v>
      </c>
      <c r="U901" s="311">
        <f t="shared" ca="1" si="408"/>
        <v>0</v>
      </c>
      <c r="V901" s="306">
        <f t="shared" ca="1" si="409"/>
        <v>1.2261659117156298</v>
      </c>
      <c r="W901" s="304">
        <f t="shared" ca="1" si="410"/>
        <v>26.80658747938261</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1.0802558432445917</v>
      </c>
      <c r="AH901" s="304">
        <f t="shared" ref="AH901:AH964" ca="1" si="434">IF(AND(L900&lt;L_rampe,Poussee&lt;Poids*SIN(M900)), g*SIN(M900), (-W900+Poussee)/m)</f>
        <v>-8.6977624496764978</v>
      </c>
    </row>
    <row r="902" spans="1:34" x14ac:dyDescent="0.2">
      <c r="A902" s="347">
        <f t="shared" ca="1" si="412"/>
        <v>1E-4</v>
      </c>
      <c r="B902" s="304">
        <f t="shared" ca="1" si="413"/>
        <v>32.151900000001888</v>
      </c>
      <c r="D902" s="306">
        <f t="shared" ca="1" si="414"/>
        <v>-0.70174908950536818</v>
      </c>
      <c r="E902" s="307">
        <f t="shared" ca="1" si="415"/>
        <v>-1.1405656609863968</v>
      </c>
      <c r="F902" s="304">
        <f t="shared" ca="1" si="416"/>
        <v>1.3391571273166376</v>
      </c>
      <c r="G902" s="306">
        <f t="shared" ca="1" si="417"/>
        <v>8.3511037169160289</v>
      </c>
      <c r="H902" s="307">
        <f t="shared" ca="1" si="418"/>
        <v>-103.17082676798964</v>
      </c>
      <c r="I902" s="304">
        <f t="shared" ca="1" si="419"/>
        <v>103.50826261357696</v>
      </c>
      <c r="J902" s="306">
        <f t="shared" ca="1" si="420"/>
        <v>715.24824024370969</v>
      </c>
      <c r="K902" s="307">
        <f t="shared" ca="1" si="421"/>
        <v>-9.5234366096602354</v>
      </c>
      <c r="L902" s="304">
        <f t="shared" ca="1" si="406"/>
        <v>715.3116390892726</v>
      </c>
      <c r="M902" s="306">
        <f t="shared" ca="1" si="422"/>
        <v>-1.4900279881846401</v>
      </c>
      <c r="N902" s="304">
        <f t="shared" ca="1" si="423"/>
        <v>-85.372315079348766</v>
      </c>
      <c r="P902" s="310">
        <f t="shared" ca="1" si="424"/>
        <v>23</v>
      </c>
      <c r="Q902" s="304">
        <f t="shared" ca="1" si="425"/>
        <v>0</v>
      </c>
      <c r="R902" s="306">
        <f t="shared" ca="1" si="426"/>
        <v>0</v>
      </c>
      <c r="S902" s="307">
        <f t="shared" ca="1" si="427"/>
        <v>3.0819999999999994</v>
      </c>
      <c r="T902" s="304">
        <f t="shared" ca="1" si="407"/>
        <v>30.234419999999997</v>
      </c>
      <c r="U902" s="311">
        <f t="shared" ca="1" si="408"/>
        <v>0</v>
      </c>
      <c r="V902" s="306">
        <f t="shared" ca="1" si="409"/>
        <v>1.2261671767613782</v>
      </c>
      <c r="W902" s="304">
        <f t="shared" ca="1" si="410"/>
        <v>26.806671087721423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1.0802293201485735</v>
      </c>
      <c r="AH902" s="304">
        <f t="shared" ca="1" si="434"/>
        <v>-8.6977895779956569</v>
      </c>
    </row>
    <row r="903" spans="1:34" x14ac:dyDescent="0.2">
      <c r="A903" s="347">
        <f t="shared" ca="1" si="412"/>
        <v>1E-4</v>
      </c>
      <c r="B903" s="304">
        <f t="shared" ca="1" si="413"/>
        <v>32.152000000001891</v>
      </c>
      <c r="D903" s="306">
        <f t="shared" ca="1" si="414"/>
        <v>-0.70174464905511058</v>
      </c>
      <c r="E903" s="307">
        <f t="shared" ca="1" si="415"/>
        <v>-1.1405380848790596</v>
      </c>
      <c r="F903" s="304">
        <f t="shared" ca="1" si="416"/>
        <v>1.3391313137766114</v>
      </c>
      <c r="G903" s="306">
        <f t="shared" ca="1" si="417"/>
        <v>8.3510335424511233</v>
      </c>
      <c r="H903" s="307">
        <f t="shared" ca="1" si="418"/>
        <v>-103.17094082179813</v>
      </c>
      <c r="I903" s="304">
        <f t="shared" ca="1" si="419"/>
        <v>103.50837063388697</v>
      </c>
      <c r="J903" s="306">
        <f t="shared" ca="1" si="420"/>
        <v>715.24824024370969</v>
      </c>
      <c r="K903" s="307">
        <f t="shared" ca="1" si="421"/>
        <v>-9.5337536980397246</v>
      </c>
      <c r="L903" s="304">
        <f t="shared" ca="1" si="406"/>
        <v>715.31177652216684</v>
      </c>
      <c r="M903" s="306">
        <f t="shared" ca="1" si="422"/>
        <v>-1.4900287528341132</v>
      </c>
      <c r="N903" s="304">
        <f t="shared" ca="1" si="423"/>
        <v>-85.37235889053639</v>
      </c>
      <c r="P903" s="310">
        <f t="shared" ca="1" si="424"/>
        <v>23</v>
      </c>
      <c r="Q903" s="304">
        <f t="shared" ca="1" si="425"/>
        <v>0</v>
      </c>
      <c r="R903" s="306">
        <f t="shared" ca="1" si="426"/>
        <v>0</v>
      </c>
      <c r="S903" s="307">
        <f t="shared" ca="1" si="427"/>
        <v>3.0819999999999994</v>
      </c>
      <c r="T903" s="304">
        <f t="shared" ca="1" si="407"/>
        <v>30.234419999999997</v>
      </c>
      <c r="U903" s="311">
        <f t="shared" ca="1" si="408"/>
        <v>0</v>
      </c>
      <c r="V903" s="306">
        <f t="shared" ca="1" si="409"/>
        <v>1.2261684418098313</v>
      </c>
      <c r="W903" s="304">
        <f t="shared" ca="1" si="410"/>
        <v>26.806754694919444</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1.0802027974106494</v>
      </c>
      <c r="AH903" s="304">
        <f t="shared" ca="1" si="434"/>
        <v>-8.6978167059446552</v>
      </c>
    </row>
    <row r="904" spans="1:34" x14ac:dyDescent="0.2">
      <c r="A904" s="347">
        <f t="shared" ca="1" si="412"/>
        <v>1E-4</v>
      </c>
      <c r="B904" s="304">
        <f t="shared" ca="1" si="413"/>
        <v>32.152100000001894</v>
      </c>
      <c r="D904" s="306">
        <f t="shared" ca="1" si="414"/>
        <v>-0.70174020860276853</v>
      </c>
      <c r="E904" s="307">
        <f t="shared" ca="1" si="415"/>
        <v>-1.1405105091480152</v>
      </c>
      <c r="F904" s="304">
        <f t="shared" ca="1" si="416"/>
        <v>1.3391055006409771</v>
      </c>
      <c r="G904" s="306">
        <f t="shared" ca="1" si="417"/>
        <v>8.3509633684302624</v>
      </c>
      <c r="H904" s="307">
        <f t="shared" ca="1" si="418"/>
        <v>-103.17105487284904</v>
      </c>
      <c r="I904" s="304">
        <f t="shared" ca="1" si="419"/>
        <v>103.50847865154473</v>
      </c>
      <c r="J904" s="306">
        <f t="shared" ca="1" si="420"/>
        <v>715.24824024370969</v>
      </c>
      <c r="K904" s="307">
        <f t="shared" ca="1" si="421"/>
        <v>-9.5440707978244568</v>
      </c>
      <c r="L904" s="304">
        <f t="shared" ca="1" si="406"/>
        <v>715.31191410399242</v>
      </c>
      <c r="M904" s="306">
        <f t="shared" ca="1" si="422"/>
        <v>-1.4900295174755651</v>
      </c>
      <c r="N904" s="304">
        <f t="shared" ca="1" si="423"/>
        <v>-85.37240270126442</v>
      </c>
      <c r="P904" s="310">
        <f t="shared" ca="1" si="424"/>
        <v>23</v>
      </c>
      <c r="Q904" s="304">
        <f t="shared" ca="1" si="425"/>
        <v>0</v>
      </c>
      <c r="R904" s="306">
        <f t="shared" ca="1" si="426"/>
        <v>0</v>
      </c>
      <c r="S904" s="307">
        <f t="shared" ca="1" si="427"/>
        <v>3.0819999999999994</v>
      </c>
      <c r="T904" s="304">
        <f t="shared" ca="1" si="407"/>
        <v>30.234419999999997</v>
      </c>
      <c r="U904" s="311">
        <f t="shared" ca="1" si="408"/>
        <v>0</v>
      </c>
      <c r="V904" s="306">
        <f t="shared" ca="1" si="409"/>
        <v>1.226169706860988</v>
      </c>
      <c r="W904" s="304">
        <f t="shared" ca="1" si="410"/>
        <v>26.806838300976636</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1.0801762750308068</v>
      </c>
      <c r="AH904" s="304">
        <f t="shared" ca="1" si="434"/>
        <v>-8.6978438335235069</v>
      </c>
    </row>
    <row r="905" spans="1:34" x14ac:dyDescent="0.2">
      <c r="A905" s="347">
        <f t="shared" ca="1" si="412"/>
        <v>1E-4</v>
      </c>
      <c r="B905" s="304">
        <f t="shared" ca="1" si="413"/>
        <v>32.152200000001898</v>
      </c>
      <c r="D905" s="306">
        <f t="shared" ca="1" si="414"/>
        <v>-0.7017357681483406</v>
      </c>
      <c r="E905" s="307">
        <f t="shared" ca="1" si="415"/>
        <v>-1.1404829337932707</v>
      </c>
      <c r="F905" s="304">
        <f t="shared" ca="1" si="416"/>
        <v>1.3390796879097402</v>
      </c>
      <c r="G905" s="306">
        <f t="shared" ca="1" si="417"/>
        <v>8.3508931948534482</v>
      </c>
      <c r="H905" s="307">
        <f t="shared" ca="1" si="418"/>
        <v>-103.17116892114242</v>
      </c>
      <c r="I905" s="304">
        <f t="shared" ca="1" si="419"/>
        <v>103.5085866665503</v>
      </c>
      <c r="J905" s="306">
        <f t="shared" ca="1" si="420"/>
        <v>715.24824024370969</v>
      </c>
      <c r="K905" s="307">
        <f t="shared" ca="1" si="421"/>
        <v>-9.5543879090141566</v>
      </c>
      <c r="L905" s="304">
        <f t="shared" ca="1" si="406"/>
        <v>715.31205183474947</v>
      </c>
      <c r="M905" s="306">
        <f t="shared" ca="1" si="422"/>
        <v>-1.4900302821089957</v>
      </c>
      <c r="N905" s="304">
        <f t="shared" ca="1" si="423"/>
        <v>-85.372446511532871</v>
      </c>
      <c r="P905" s="310">
        <f t="shared" ca="1" si="424"/>
        <v>23</v>
      </c>
      <c r="Q905" s="304">
        <f t="shared" ca="1" si="425"/>
        <v>0</v>
      </c>
      <c r="R905" s="306">
        <f t="shared" ca="1" si="426"/>
        <v>0</v>
      </c>
      <c r="S905" s="307">
        <f t="shared" ca="1" si="427"/>
        <v>3.0819999999999994</v>
      </c>
      <c r="T905" s="304">
        <f t="shared" ca="1" si="407"/>
        <v>30.234419999999997</v>
      </c>
      <c r="U905" s="311">
        <f t="shared" ca="1" si="408"/>
        <v>0</v>
      </c>
      <c r="V905" s="306">
        <f t="shared" ca="1" si="409"/>
        <v>1.2261709719148497</v>
      </c>
      <c r="W905" s="304">
        <f t="shared" ca="1" si="410"/>
        <v>26.806921905893056</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1.0801497530090582</v>
      </c>
      <c r="AH905" s="304">
        <f t="shared" ca="1" si="434"/>
        <v>-8.6978709607321996</v>
      </c>
    </row>
    <row r="906" spans="1:34" x14ac:dyDescent="0.2">
      <c r="A906" s="347">
        <f t="shared" ca="1" si="412"/>
        <v>1E-4</v>
      </c>
      <c r="B906" s="304">
        <f t="shared" ca="1" si="413"/>
        <v>32.152300000001901</v>
      </c>
      <c r="D906" s="306">
        <f t="shared" ca="1" si="414"/>
        <v>-0.70173132769183166</v>
      </c>
      <c r="E906" s="307">
        <f t="shared" ca="1" si="415"/>
        <v>-1.1404553588148119</v>
      </c>
      <c r="F906" s="304">
        <f t="shared" ca="1" si="416"/>
        <v>1.3390538755828916</v>
      </c>
      <c r="G906" s="306">
        <f t="shared" ca="1" si="417"/>
        <v>8.3508230217206787</v>
      </c>
      <c r="H906" s="307">
        <f t="shared" ca="1" si="418"/>
        <v>-103.17128296667831</v>
      </c>
      <c r="I906" s="304">
        <f t="shared" ca="1" si="419"/>
        <v>103.50869467890369</v>
      </c>
      <c r="J906" s="306">
        <f t="shared" ca="1" si="420"/>
        <v>715.24824024370969</v>
      </c>
      <c r="K906" s="307">
        <f t="shared" ca="1" si="421"/>
        <v>-9.5647050316085469</v>
      </c>
      <c r="L906" s="304">
        <f t="shared" ca="1" si="406"/>
        <v>715.31218971443866</v>
      </c>
      <c r="M906" s="306">
        <f t="shared" ca="1" si="422"/>
        <v>-1.4900310467344051</v>
      </c>
      <c r="N906" s="304">
        <f t="shared" ca="1" si="423"/>
        <v>-85.372490321341743</v>
      </c>
      <c r="P906" s="310">
        <f t="shared" ca="1" si="424"/>
        <v>23</v>
      </c>
      <c r="Q906" s="304">
        <f t="shared" ca="1" si="425"/>
        <v>0</v>
      </c>
      <c r="R906" s="306">
        <f t="shared" ca="1" si="426"/>
        <v>0</v>
      </c>
      <c r="S906" s="307">
        <f t="shared" ca="1" si="427"/>
        <v>3.0819999999999994</v>
      </c>
      <c r="T906" s="304">
        <f t="shared" ca="1" si="407"/>
        <v>30.234419999999997</v>
      </c>
      <c r="U906" s="311">
        <f t="shared" ca="1" si="408"/>
        <v>0</v>
      </c>
      <c r="V906" s="306">
        <f t="shared" ca="1" si="409"/>
        <v>1.226172236971415</v>
      </c>
      <c r="W906" s="304">
        <f t="shared" ca="1" si="410"/>
        <v>26.807005509668674</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1.0801232313453841</v>
      </c>
      <c r="AH906" s="304">
        <f t="shared" ca="1" si="434"/>
        <v>-8.6978980875707528</v>
      </c>
    </row>
    <row r="907" spans="1:34" x14ac:dyDescent="0.2">
      <c r="A907" s="347">
        <f t="shared" ca="1" si="412"/>
        <v>1E-4</v>
      </c>
      <c r="B907" s="304">
        <f t="shared" ca="1" si="413"/>
        <v>32.152400000001904</v>
      </c>
      <c r="D907" s="306">
        <f t="shared" ca="1" si="414"/>
        <v>-0.70172688723324073</v>
      </c>
      <c r="E907" s="307">
        <f t="shared" ca="1" si="415"/>
        <v>-1.1404277842126476</v>
      </c>
      <c r="F907" s="304">
        <f t="shared" ca="1" si="416"/>
        <v>1.3390280636604381</v>
      </c>
      <c r="G907" s="306">
        <f t="shared" ca="1" si="417"/>
        <v>8.3507528490319558</v>
      </c>
      <c r="H907" s="307">
        <f t="shared" ca="1" si="418"/>
        <v>-103.17139700945673</v>
      </c>
      <c r="I907" s="304">
        <f t="shared" ca="1" si="419"/>
        <v>103.50880268860496</v>
      </c>
      <c r="J907" s="306">
        <f t="shared" ca="1" si="420"/>
        <v>715.24824024370969</v>
      </c>
      <c r="K907" s="307">
        <f t="shared" ca="1" si="421"/>
        <v>-9.5750221656073542</v>
      </c>
      <c r="L907" s="304">
        <f t="shared" ca="1" si="406"/>
        <v>715.31232774306034</v>
      </c>
      <c r="M907" s="306">
        <f t="shared" ca="1" si="422"/>
        <v>-1.4900318113517939</v>
      </c>
      <c r="N907" s="304">
        <f t="shared" ca="1" si="423"/>
        <v>-85.372534130691051</v>
      </c>
      <c r="P907" s="310">
        <f t="shared" ca="1" si="424"/>
        <v>23</v>
      </c>
      <c r="Q907" s="304">
        <f t="shared" ca="1" si="425"/>
        <v>0</v>
      </c>
      <c r="R907" s="306">
        <f t="shared" ca="1" si="426"/>
        <v>0</v>
      </c>
      <c r="S907" s="307">
        <f t="shared" ca="1" si="427"/>
        <v>3.0819999999999994</v>
      </c>
      <c r="T907" s="304">
        <f t="shared" ca="1" si="407"/>
        <v>30.234419999999997</v>
      </c>
      <c r="U907" s="311">
        <f t="shared" ca="1" si="408"/>
        <v>0</v>
      </c>
      <c r="V907" s="306">
        <f t="shared" ca="1" si="409"/>
        <v>1.226173502030685</v>
      </c>
      <c r="W907" s="304">
        <f t="shared" ca="1" si="410"/>
        <v>26.807089112303537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1.0800967100397934</v>
      </c>
      <c r="AH907" s="304">
        <f t="shared" ca="1" si="434"/>
        <v>-8.6979252140391559</v>
      </c>
    </row>
    <row r="908" spans="1:34" x14ac:dyDescent="0.2">
      <c r="A908" s="347">
        <f t="shared" ca="1" si="412"/>
        <v>1E-4</v>
      </c>
      <c r="B908" s="304">
        <f t="shared" ca="1" si="413"/>
        <v>32.152500000001908</v>
      </c>
      <c r="D908" s="306">
        <f t="shared" ca="1" si="414"/>
        <v>-0.70172244677256645</v>
      </c>
      <c r="E908" s="307">
        <f t="shared" ca="1" si="415"/>
        <v>-1.1404002099867601</v>
      </c>
      <c r="F908" s="304">
        <f t="shared" ca="1" si="416"/>
        <v>1.3390022521423643</v>
      </c>
      <c r="G908" s="306">
        <f t="shared" ca="1" si="417"/>
        <v>8.3506826767872777</v>
      </c>
      <c r="H908" s="307">
        <f t="shared" ca="1" si="418"/>
        <v>-103.17151104947773</v>
      </c>
      <c r="I908" s="304">
        <f t="shared" ca="1" si="419"/>
        <v>103.50891069565412</v>
      </c>
      <c r="J908" s="306">
        <f t="shared" ca="1" si="420"/>
        <v>715.24824024370969</v>
      </c>
      <c r="K908" s="307">
        <f t="shared" ca="1" si="421"/>
        <v>-9.5853393110103013</v>
      </c>
      <c r="L908" s="304">
        <f t="shared" ca="1" si="406"/>
        <v>715.31246592061473</v>
      </c>
      <c r="M908" s="306">
        <f t="shared" ca="1" si="422"/>
        <v>-1.4900325759611615</v>
      </c>
      <c r="N908" s="304">
        <f t="shared" ca="1" si="423"/>
        <v>-85.372577939580793</v>
      </c>
      <c r="P908" s="310">
        <f t="shared" ca="1" si="424"/>
        <v>23</v>
      </c>
      <c r="Q908" s="304">
        <f t="shared" ca="1" si="425"/>
        <v>0</v>
      </c>
      <c r="R908" s="306">
        <f t="shared" ca="1" si="426"/>
        <v>0</v>
      </c>
      <c r="S908" s="307">
        <f t="shared" ca="1" si="427"/>
        <v>3.0819999999999994</v>
      </c>
      <c r="T908" s="304">
        <f t="shared" ca="1" si="407"/>
        <v>30.234419999999997</v>
      </c>
      <c r="U908" s="311">
        <f t="shared" ca="1" si="408"/>
        <v>0</v>
      </c>
      <c r="V908" s="306">
        <f t="shared" ca="1" si="409"/>
        <v>1.2261747670926588</v>
      </c>
      <c r="W908" s="304">
        <f t="shared" ca="1" si="410"/>
        <v>26.80717271379762</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1.0800701890922717</v>
      </c>
      <c r="AH908" s="304">
        <f t="shared" ca="1" si="434"/>
        <v>-8.6979523401374248</v>
      </c>
    </row>
    <row r="909" spans="1:34" x14ac:dyDescent="0.2">
      <c r="A909" s="347">
        <f t="shared" ca="1" si="412"/>
        <v>1E-4</v>
      </c>
      <c r="B909" s="304">
        <f t="shared" ca="1" si="413"/>
        <v>32.152600000001911</v>
      </c>
      <c r="D909" s="306">
        <f t="shared" ca="1" si="414"/>
        <v>-0.70171800630981362</v>
      </c>
      <c r="E909" s="307">
        <f t="shared" ca="1" si="415"/>
        <v>-1.14037263613716</v>
      </c>
      <c r="F909" s="304">
        <f t="shared" ca="1" si="416"/>
        <v>1.338976441028682</v>
      </c>
      <c r="G909" s="306">
        <f t="shared" ca="1" si="417"/>
        <v>8.3506125049866462</v>
      </c>
      <c r="H909" s="307">
        <f t="shared" ca="1" si="418"/>
        <v>-103.17162508674134</v>
      </c>
      <c r="I909" s="304">
        <f t="shared" ca="1" si="419"/>
        <v>103.50901870005123</v>
      </c>
      <c r="J909" s="306">
        <f t="shared" ca="1" si="420"/>
        <v>715.24824024370969</v>
      </c>
      <c r="K909" s="307">
        <f t="shared" ca="1" si="421"/>
        <v>-9.595656467817113</v>
      </c>
      <c r="L909" s="304">
        <f t="shared" ca="1" si="406"/>
        <v>715.3126042471024</v>
      </c>
      <c r="M909" s="306">
        <f t="shared" ca="1" si="422"/>
        <v>-1.4900333405625086</v>
      </c>
      <c r="N909" s="304">
        <f t="shared" ca="1" si="423"/>
        <v>-85.372621748010999</v>
      </c>
      <c r="P909" s="310">
        <f t="shared" ca="1" si="424"/>
        <v>23</v>
      </c>
      <c r="Q909" s="304">
        <f t="shared" ca="1" si="425"/>
        <v>0</v>
      </c>
      <c r="R909" s="306">
        <f t="shared" ca="1" si="426"/>
        <v>0</v>
      </c>
      <c r="S909" s="307">
        <f t="shared" ca="1" si="427"/>
        <v>3.0819999999999994</v>
      </c>
      <c r="T909" s="304">
        <f t="shared" ca="1" si="407"/>
        <v>30.234419999999997</v>
      </c>
      <c r="U909" s="311">
        <f t="shared" ca="1" si="408"/>
        <v>0</v>
      </c>
      <c r="V909" s="306">
        <f t="shared" ca="1" si="409"/>
        <v>1.2261760321573365</v>
      </c>
      <c r="W909" s="304">
        <f t="shared" ca="1" si="410"/>
        <v>26.807256314150944</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1.0800436685028298</v>
      </c>
      <c r="AH909" s="304">
        <f t="shared" ca="1" si="434"/>
        <v>-8.6979794658655507</v>
      </c>
    </row>
    <row r="910" spans="1:34" x14ac:dyDescent="0.2">
      <c r="A910" s="347">
        <f t="shared" ca="1" si="412"/>
        <v>1E-4</v>
      </c>
      <c r="B910" s="304">
        <f t="shared" ca="1" si="413"/>
        <v>32.152700000001914</v>
      </c>
      <c r="D910" s="306">
        <f t="shared" ca="1" si="414"/>
        <v>-0.70171356584497846</v>
      </c>
      <c r="E910" s="307">
        <f t="shared" ca="1" si="415"/>
        <v>-1.1403450626638403</v>
      </c>
      <c r="F910" s="304">
        <f t="shared" ca="1" si="416"/>
        <v>1.3389506303193828</v>
      </c>
      <c r="G910" s="306">
        <f t="shared" ca="1" si="417"/>
        <v>8.3505423336300613</v>
      </c>
      <c r="H910" s="307">
        <f t="shared" ca="1" si="418"/>
        <v>-103.17173912124761</v>
      </c>
      <c r="I910" s="304">
        <f t="shared" ca="1" si="419"/>
        <v>103.50912670179632</v>
      </c>
      <c r="J910" s="306">
        <f t="shared" ca="1" si="420"/>
        <v>715.24824024370969</v>
      </c>
      <c r="K910" s="307">
        <f t="shared" ca="1" si="421"/>
        <v>-9.6059736360275121</v>
      </c>
      <c r="L910" s="304">
        <f t="shared" ca="1" si="406"/>
        <v>715.31274272252381</v>
      </c>
      <c r="M910" s="306">
        <f t="shared" ca="1" si="422"/>
        <v>-1.490034105155835</v>
      </c>
      <c r="N910" s="304">
        <f t="shared" ca="1" si="423"/>
        <v>-85.372665555981641</v>
      </c>
      <c r="P910" s="310">
        <f t="shared" ca="1" si="424"/>
        <v>23</v>
      </c>
      <c r="Q910" s="304">
        <f t="shared" ca="1" si="425"/>
        <v>0</v>
      </c>
      <c r="R910" s="306">
        <f t="shared" ca="1" si="426"/>
        <v>0</v>
      </c>
      <c r="S910" s="307">
        <f t="shared" ca="1" si="427"/>
        <v>3.0819999999999994</v>
      </c>
      <c r="T910" s="304">
        <f t="shared" ca="1" si="407"/>
        <v>30.234419999999997</v>
      </c>
      <c r="U910" s="311">
        <f t="shared" ca="1" si="408"/>
        <v>0</v>
      </c>
      <c r="V910" s="306">
        <f t="shared" ca="1" si="409"/>
        <v>1.2261772972247182</v>
      </c>
      <c r="W910" s="304">
        <f t="shared" ca="1" si="410"/>
        <v>26.807339913363528</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1.0800171482714589</v>
      </c>
      <c r="AH910" s="304">
        <f t="shared" ca="1" si="434"/>
        <v>-8.6980065912235389</v>
      </c>
    </row>
    <row r="911" spans="1:34" x14ac:dyDescent="0.2">
      <c r="A911" s="347">
        <f t="shared" ca="1" si="412"/>
        <v>1E-4</v>
      </c>
      <c r="B911" s="304">
        <f t="shared" ca="1" si="413"/>
        <v>32.152800000001918</v>
      </c>
      <c r="D911" s="306">
        <f t="shared" ca="1" si="414"/>
        <v>-0.70170912537806507</v>
      </c>
      <c r="E911" s="307">
        <f t="shared" ca="1" si="415"/>
        <v>-1.1403174895667938</v>
      </c>
      <c r="F911" s="304">
        <f t="shared" ca="1" si="416"/>
        <v>1.3389248200144637</v>
      </c>
      <c r="G911" s="306">
        <f t="shared" ca="1" si="417"/>
        <v>8.3504721627175229</v>
      </c>
      <c r="H911" s="307">
        <f t="shared" ca="1" si="418"/>
        <v>-103.17185315299656</v>
      </c>
      <c r="I911" s="304">
        <f t="shared" ca="1" si="419"/>
        <v>103.50923470088941</v>
      </c>
      <c r="J911" s="306">
        <f t="shared" ca="1" si="420"/>
        <v>715.24824024370969</v>
      </c>
      <c r="K911" s="307">
        <f t="shared" ca="1" si="421"/>
        <v>-9.616290815641225</v>
      </c>
      <c r="L911" s="304">
        <f t="shared" ca="1" si="406"/>
        <v>715.31288134687918</v>
      </c>
      <c r="M911" s="306">
        <f t="shared" ca="1" si="422"/>
        <v>-1.4900348697411407</v>
      </c>
      <c r="N911" s="304">
        <f t="shared" ca="1" si="423"/>
        <v>-85.372709363492746</v>
      </c>
      <c r="P911" s="310">
        <f t="shared" ca="1" si="424"/>
        <v>23</v>
      </c>
      <c r="Q911" s="304">
        <f t="shared" ca="1" si="425"/>
        <v>0</v>
      </c>
      <c r="R911" s="306">
        <f t="shared" ca="1" si="426"/>
        <v>0</v>
      </c>
      <c r="S911" s="307">
        <f t="shared" ca="1" si="427"/>
        <v>3.0819999999999994</v>
      </c>
      <c r="T911" s="304">
        <f t="shared" ca="1" si="407"/>
        <v>30.234419999999997</v>
      </c>
      <c r="U911" s="311">
        <f t="shared" ca="1" si="408"/>
        <v>0</v>
      </c>
      <c r="V911" s="306">
        <f t="shared" ca="1" si="409"/>
        <v>1.2261785622948045</v>
      </c>
      <c r="W911" s="304">
        <f t="shared" ca="1" si="410"/>
        <v>26.807423511435374</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1.0799906283981535</v>
      </c>
      <c r="AH911" s="304">
        <f t="shared" ca="1" si="434"/>
        <v>-8.6980337162114001</v>
      </c>
    </row>
    <row r="912" spans="1:34" x14ac:dyDescent="0.2">
      <c r="A912" s="347">
        <f t="shared" ca="1" si="412"/>
        <v>1E-4</v>
      </c>
      <c r="B912" s="304">
        <f t="shared" ca="1" si="413"/>
        <v>32.152900000001921</v>
      </c>
      <c r="D912" s="306">
        <f t="shared" ca="1" si="414"/>
        <v>-0.70170468490907489</v>
      </c>
      <c r="E912" s="307">
        <f t="shared" ca="1" si="415"/>
        <v>-1.1402899168460188</v>
      </c>
      <c r="F912" s="304">
        <f t="shared" ca="1" si="416"/>
        <v>1.3388990101139235</v>
      </c>
      <c r="G912" s="306">
        <f t="shared" ca="1" si="417"/>
        <v>8.3504019922490311</v>
      </c>
      <c r="H912" s="307">
        <f t="shared" ca="1" si="418"/>
        <v>-103.17196718198825</v>
      </c>
      <c r="I912" s="304">
        <f t="shared" ca="1" si="419"/>
        <v>103.50934269733054</v>
      </c>
      <c r="J912" s="306">
        <f t="shared" ca="1" si="420"/>
        <v>715.24824024370969</v>
      </c>
      <c r="K912" s="307">
        <f t="shared" ca="1" si="421"/>
        <v>-9.6266080066579747</v>
      </c>
      <c r="L912" s="304">
        <f t="shared" ca="1" si="406"/>
        <v>715.31302012016897</v>
      </c>
      <c r="M912" s="306">
        <f t="shared" ca="1" si="422"/>
        <v>-1.4900356343184262</v>
      </c>
      <c r="N912" s="304">
        <f t="shared" ca="1" si="423"/>
        <v>-85.372753170544314</v>
      </c>
      <c r="P912" s="310">
        <f t="shared" ca="1" si="424"/>
        <v>23</v>
      </c>
      <c r="Q912" s="304">
        <f t="shared" ca="1" si="425"/>
        <v>0</v>
      </c>
      <c r="R912" s="306">
        <f t="shared" ca="1" si="426"/>
        <v>0</v>
      </c>
      <c r="S912" s="307">
        <f t="shared" ca="1" si="427"/>
        <v>3.0819999999999994</v>
      </c>
      <c r="T912" s="304">
        <f t="shared" ca="1" si="407"/>
        <v>30.234419999999997</v>
      </c>
      <c r="U912" s="311">
        <f t="shared" ca="1" si="408"/>
        <v>0</v>
      </c>
      <c r="V912" s="306">
        <f t="shared" ca="1" si="409"/>
        <v>1.2261798273675946</v>
      </c>
      <c r="W912" s="304">
        <f t="shared" ca="1" si="410"/>
        <v>26.80750710836649</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1.0799641088829137</v>
      </c>
      <c r="AH912" s="304">
        <f t="shared" ca="1" si="434"/>
        <v>-8.6980608408291307</v>
      </c>
    </row>
    <row r="913" spans="1:34" x14ac:dyDescent="0.2">
      <c r="A913" s="347">
        <f t="shared" ca="1" si="412"/>
        <v>1E-4</v>
      </c>
      <c r="B913" s="304">
        <f t="shared" ca="1" si="413"/>
        <v>32.153000000001924</v>
      </c>
      <c r="D913" s="306">
        <f t="shared" ca="1" si="414"/>
        <v>-0.70170024443800583</v>
      </c>
      <c r="E913" s="307">
        <f t="shared" ca="1" si="415"/>
        <v>-1.1402623445015152</v>
      </c>
      <c r="F913" s="304">
        <f t="shared" ca="1" si="416"/>
        <v>1.3388732006177617</v>
      </c>
      <c r="G913" s="306">
        <f t="shared" ca="1" si="417"/>
        <v>8.3503318222245877</v>
      </c>
      <c r="H913" s="307">
        <f t="shared" ca="1" si="418"/>
        <v>-103.17208120822271</v>
      </c>
      <c r="I913" s="304">
        <f t="shared" ca="1" si="419"/>
        <v>103.50945069111978</v>
      </c>
      <c r="J913" s="306">
        <f t="shared" ca="1" si="420"/>
        <v>715.24824024370969</v>
      </c>
      <c r="K913" s="307">
        <f t="shared" ca="1" si="421"/>
        <v>-9.6369252090774857</v>
      </c>
      <c r="L913" s="304">
        <f t="shared" ca="1" si="406"/>
        <v>715.31315904239375</v>
      </c>
      <c r="M913" s="306">
        <f t="shared" ca="1" si="422"/>
        <v>-1.4900363988876915</v>
      </c>
      <c r="N913" s="304">
        <f t="shared" ca="1" si="423"/>
        <v>-85.372796977136346</v>
      </c>
      <c r="P913" s="310">
        <f t="shared" ca="1" si="424"/>
        <v>23</v>
      </c>
      <c r="Q913" s="304">
        <f t="shared" ca="1" si="425"/>
        <v>0</v>
      </c>
      <c r="R913" s="306">
        <f t="shared" ca="1" si="426"/>
        <v>0</v>
      </c>
      <c r="S913" s="307">
        <f t="shared" ca="1" si="427"/>
        <v>3.0819999999999994</v>
      </c>
      <c r="T913" s="304">
        <f t="shared" ca="1" si="407"/>
        <v>30.234419999999997</v>
      </c>
      <c r="U913" s="311">
        <f t="shared" ca="1" si="408"/>
        <v>0</v>
      </c>
      <c r="V913" s="306">
        <f t="shared" ca="1" si="409"/>
        <v>1.2261810924430889</v>
      </c>
      <c r="W913" s="304">
        <f t="shared" ca="1" si="410"/>
        <v>26.807590704156915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1.0799375897257377</v>
      </c>
      <c r="AH913" s="304">
        <f t="shared" ca="1" si="434"/>
        <v>-8.6980879650767342</v>
      </c>
    </row>
    <row r="914" spans="1:34" x14ac:dyDescent="0.2">
      <c r="A914" s="347">
        <f t="shared" ca="1" si="412"/>
        <v>1E-4</v>
      </c>
      <c r="B914" s="304">
        <f t="shared" ca="1" si="413"/>
        <v>32.153100000001928</v>
      </c>
      <c r="D914" s="306">
        <f t="shared" ca="1" si="414"/>
        <v>-0.70169580396486031</v>
      </c>
      <c r="E914" s="307">
        <f t="shared" ca="1" si="415"/>
        <v>-1.1402347725332689</v>
      </c>
      <c r="F914" s="304">
        <f t="shared" ca="1" si="416"/>
        <v>1.3388473915259675</v>
      </c>
      <c r="G914" s="306">
        <f t="shared" ca="1" si="417"/>
        <v>8.3502616526441908</v>
      </c>
      <c r="H914" s="307">
        <f t="shared" ca="1" si="418"/>
        <v>-103.17219523169996</v>
      </c>
      <c r="I914" s="304">
        <f t="shared" ca="1" si="419"/>
        <v>103.50955868225712</v>
      </c>
      <c r="J914" s="306">
        <f t="shared" ca="1" si="420"/>
        <v>715.24824024370969</v>
      </c>
      <c r="K914" s="307">
        <f t="shared" ca="1" si="421"/>
        <v>-9.6472424228994811</v>
      </c>
      <c r="L914" s="304">
        <f t="shared" ca="1" si="406"/>
        <v>715.31329811355363</v>
      </c>
      <c r="M914" s="306">
        <f t="shared" ca="1" si="422"/>
        <v>-1.4900371634489367</v>
      </c>
      <c r="N914" s="304">
        <f t="shared" ca="1" si="423"/>
        <v>-85.372840783268884</v>
      </c>
      <c r="P914" s="310">
        <f t="shared" ca="1" si="424"/>
        <v>23</v>
      </c>
      <c r="Q914" s="304">
        <f t="shared" ca="1" si="425"/>
        <v>0</v>
      </c>
      <c r="R914" s="306">
        <f t="shared" ca="1" si="426"/>
        <v>0</v>
      </c>
      <c r="S914" s="307">
        <f t="shared" ca="1" si="427"/>
        <v>3.0819999999999994</v>
      </c>
      <c r="T914" s="304">
        <f t="shared" ca="1" si="407"/>
        <v>30.234419999999997</v>
      </c>
      <c r="U914" s="311">
        <f t="shared" ca="1" si="408"/>
        <v>0</v>
      </c>
      <c r="V914" s="306">
        <f t="shared" ca="1" si="409"/>
        <v>1.2261823575212873</v>
      </c>
      <c r="W914" s="304">
        <f t="shared" ca="1" si="410"/>
        <v>26.807674298806628</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1.0799110709266113</v>
      </c>
      <c r="AH914" s="304">
        <f t="shared" ca="1" si="434"/>
        <v>-8.6981150889542249</v>
      </c>
    </row>
    <row r="915" spans="1:34" x14ac:dyDescent="0.2">
      <c r="A915" s="347">
        <f t="shared" ca="1" si="412"/>
        <v>1E-4</v>
      </c>
      <c r="B915" s="304">
        <f t="shared" ca="1" si="413"/>
        <v>32.153200000001931</v>
      </c>
      <c r="D915" s="306">
        <f t="shared" ca="1" si="414"/>
        <v>-0.70169136348963757</v>
      </c>
      <c r="E915" s="307">
        <f t="shared" ca="1" si="415"/>
        <v>-1.1402072009412869</v>
      </c>
      <c r="F915" s="304">
        <f t="shared" ca="1" si="416"/>
        <v>1.3388215828385466</v>
      </c>
      <c r="G915" s="306">
        <f t="shared" ca="1" si="417"/>
        <v>8.3501914835078423</v>
      </c>
      <c r="H915" s="307">
        <f t="shared" ca="1" si="418"/>
        <v>-103.17230925242005</v>
      </c>
      <c r="I915" s="304">
        <f t="shared" ca="1" si="419"/>
        <v>103.50966667074263</v>
      </c>
      <c r="J915" s="306">
        <f t="shared" ca="1" si="420"/>
        <v>715.24824024370969</v>
      </c>
      <c r="K915" s="307">
        <f t="shared" ca="1" si="421"/>
        <v>-9.6575596481236872</v>
      </c>
      <c r="L915" s="304">
        <f t="shared" ca="1" si="406"/>
        <v>715.31343733364929</v>
      </c>
      <c r="M915" s="306">
        <f t="shared" ca="1" si="422"/>
        <v>-1.4900379280021616</v>
      </c>
      <c r="N915" s="304">
        <f t="shared" ca="1" si="423"/>
        <v>-85.372884588941886</v>
      </c>
      <c r="P915" s="310">
        <f t="shared" ca="1" si="424"/>
        <v>23</v>
      </c>
      <c r="Q915" s="304">
        <f t="shared" ca="1" si="425"/>
        <v>0</v>
      </c>
      <c r="R915" s="306">
        <f t="shared" ca="1" si="426"/>
        <v>0</v>
      </c>
      <c r="S915" s="307">
        <f t="shared" ca="1" si="427"/>
        <v>3.0819999999999994</v>
      </c>
      <c r="T915" s="304">
        <f t="shared" ca="1" si="407"/>
        <v>30.234419999999997</v>
      </c>
      <c r="U915" s="311">
        <f t="shared" ca="1" si="408"/>
        <v>0</v>
      </c>
      <c r="V915" s="306">
        <f t="shared" ca="1" si="409"/>
        <v>1.2261836226021894</v>
      </c>
      <c r="W915" s="304">
        <f t="shared" ca="1" si="410"/>
        <v>26.807757892315635</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1.0798845524855434</v>
      </c>
      <c r="AH915" s="304">
        <f t="shared" ca="1" si="434"/>
        <v>-8.6981422124615939</v>
      </c>
    </row>
    <row r="916" spans="1:34" x14ac:dyDescent="0.2">
      <c r="A916" s="347">
        <f t="shared" ca="1" si="412"/>
        <v>1E-4</v>
      </c>
      <c r="B916" s="304">
        <f t="shared" ca="1" si="413"/>
        <v>32.153300000001934</v>
      </c>
      <c r="D916" s="306">
        <f t="shared" ca="1" si="414"/>
        <v>-0.70168692301234092</v>
      </c>
      <c r="E916" s="307">
        <f t="shared" ca="1" si="415"/>
        <v>-1.1401796297255657</v>
      </c>
      <c r="F916" s="304">
        <f t="shared" ca="1" si="416"/>
        <v>1.3387957745554977</v>
      </c>
      <c r="G916" s="306">
        <f t="shared" ca="1" si="417"/>
        <v>8.3501213148155404</v>
      </c>
      <c r="H916" s="307">
        <f t="shared" ca="1" si="418"/>
        <v>-103.17242327038302</v>
      </c>
      <c r="I916" s="304">
        <f t="shared" ca="1" si="419"/>
        <v>103.50977465657631</v>
      </c>
      <c r="J916" s="306">
        <f t="shared" ca="1" si="420"/>
        <v>715.24824024370969</v>
      </c>
      <c r="K916" s="307">
        <f t="shared" ca="1" si="421"/>
        <v>-9.6678768847498269</v>
      </c>
      <c r="L916" s="304">
        <f t="shared" ca="1" si="406"/>
        <v>715.31357670268096</v>
      </c>
      <c r="M916" s="306">
        <f t="shared" ca="1" si="422"/>
        <v>-1.4900386925473665</v>
      </c>
      <c r="N916" s="304">
        <f t="shared" ca="1" si="423"/>
        <v>-85.37292839415538</v>
      </c>
      <c r="P916" s="310">
        <f t="shared" ca="1" si="424"/>
        <v>23</v>
      </c>
      <c r="Q916" s="304">
        <f t="shared" ca="1" si="425"/>
        <v>0</v>
      </c>
      <c r="R916" s="306">
        <f t="shared" ca="1" si="426"/>
        <v>0</v>
      </c>
      <c r="S916" s="307">
        <f t="shared" ca="1" si="427"/>
        <v>3.0819999999999994</v>
      </c>
      <c r="T916" s="304">
        <f t="shared" ca="1" si="407"/>
        <v>30.234419999999997</v>
      </c>
      <c r="U916" s="311">
        <f t="shared" ca="1" si="408"/>
        <v>0</v>
      </c>
      <c r="V916" s="306">
        <f t="shared" ca="1" si="409"/>
        <v>1.2261848876857953</v>
      </c>
      <c r="W916" s="304">
        <f t="shared" ca="1" si="410"/>
        <v>26.807841484683944</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1.0798580344025339</v>
      </c>
      <c r="AH916" s="304">
        <f t="shared" ca="1" si="434"/>
        <v>-8.6981693355988448</v>
      </c>
    </row>
    <row r="917" spans="1:34" x14ac:dyDescent="0.2">
      <c r="A917" s="347">
        <f t="shared" ca="1" si="412"/>
        <v>1E-4</v>
      </c>
      <c r="B917" s="304">
        <f t="shared" ca="1" si="413"/>
        <v>32.153400000001938</v>
      </c>
      <c r="D917" s="306">
        <f t="shared" ca="1" si="414"/>
        <v>-0.7016824825329705</v>
      </c>
      <c r="E917" s="307">
        <f t="shared" ca="1" si="415"/>
        <v>-1.1401520588861072</v>
      </c>
      <c r="F917" s="304">
        <f t="shared" ca="1" si="416"/>
        <v>1.3387699666768229</v>
      </c>
      <c r="G917" s="306">
        <f t="shared" ca="1" si="417"/>
        <v>8.3500511465672869</v>
      </c>
      <c r="H917" s="307">
        <f t="shared" ca="1" si="418"/>
        <v>-103.17253728558892</v>
      </c>
      <c r="I917" s="304">
        <f t="shared" ca="1" si="419"/>
        <v>103.50988263975825</v>
      </c>
      <c r="J917" s="306">
        <f t="shared" ca="1" si="420"/>
        <v>715.24824024370969</v>
      </c>
      <c r="K917" s="307">
        <f t="shared" ca="1" si="421"/>
        <v>-9.6781941327776249</v>
      </c>
      <c r="L917" s="304">
        <f t="shared" ca="1" si="406"/>
        <v>715.31371622064898</v>
      </c>
      <c r="M917" s="306">
        <f t="shared" ca="1" si="422"/>
        <v>-1.4900394570845517</v>
      </c>
      <c r="N917" s="304">
        <f t="shared" ca="1" si="423"/>
        <v>-85.372972198909366</v>
      </c>
      <c r="P917" s="310">
        <f t="shared" ca="1" si="424"/>
        <v>23</v>
      </c>
      <c r="Q917" s="304">
        <f t="shared" ca="1" si="425"/>
        <v>0</v>
      </c>
      <c r="R917" s="306">
        <f t="shared" ca="1" si="426"/>
        <v>0</v>
      </c>
      <c r="S917" s="307">
        <f t="shared" ca="1" si="427"/>
        <v>3.0819999999999994</v>
      </c>
      <c r="T917" s="304">
        <f t="shared" ca="1" si="407"/>
        <v>30.234419999999997</v>
      </c>
      <c r="U917" s="311">
        <f t="shared" ca="1" si="408"/>
        <v>0</v>
      </c>
      <c r="V917" s="306">
        <f t="shared" ca="1" si="409"/>
        <v>1.2261861527721054</v>
      </c>
      <c r="W917" s="304">
        <f t="shared" ca="1" si="410"/>
        <v>26.807925075911616</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1.079831516677574</v>
      </c>
      <c r="AH917" s="304">
        <f t="shared" ca="1" si="434"/>
        <v>-8.6981964583659792</v>
      </c>
    </row>
    <row r="918" spans="1:34" x14ac:dyDescent="0.2">
      <c r="A918" s="347">
        <f t="shared" ca="1" si="412"/>
        <v>1E-4</v>
      </c>
      <c r="B918" s="304">
        <f t="shared" ca="1" si="413"/>
        <v>32.153500000001941</v>
      </c>
      <c r="D918" s="306">
        <f t="shared" ca="1" si="414"/>
        <v>-0.70167804205152717</v>
      </c>
      <c r="E918" s="307">
        <f t="shared" ca="1" si="415"/>
        <v>-1.1401244884228845</v>
      </c>
      <c r="F918" s="304">
        <f t="shared" ca="1" si="416"/>
        <v>1.3387441592025</v>
      </c>
      <c r="G918" s="306">
        <f t="shared" ca="1" si="417"/>
        <v>8.3499809787630817</v>
      </c>
      <c r="H918" s="307">
        <f t="shared" ca="1" si="418"/>
        <v>-103.17265129803776</v>
      </c>
      <c r="I918" s="304">
        <f t="shared" ca="1" si="419"/>
        <v>103.50999062028843</v>
      </c>
      <c r="J918" s="306">
        <f t="shared" ca="1" si="420"/>
        <v>715.24824024370969</v>
      </c>
      <c r="K918" s="307">
        <f t="shared" ca="1" si="421"/>
        <v>-9.6885113922068058</v>
      </c>
      <c r="L918" s="304">
        <f t="shared" ca="1" si="406"/>
        <v>715.31385588755404</v>
      </c>
      <c r="M918" s="306">
        <f t="shared" ca="1" si="422"/>
        <v>-1.4900402216137172</v>
      </c>
      <c r="N918" s="304">
        <f t="shared" ca="1" si="423"/>
        <v>-85.373016003203858</v>
      </c>
      <c r="P918" s="310">
        <f t="shared" ca="1" si="424"/>
        <v>23</v>
      </c>
      <c r="Q918" s="304">
        <f t="shared" ca="1" si="425"/>
        <v>0</v>
      </c>
      <c r="R918" s="306">
        <f t="shared" ca="1" si="426"/>
        <v>0</v>
      </c>
      <c r="S918" s="307">
        <f t="shared" ca="1" si="427"/>
        <v>3.0819999999999994</v>
      </c>
      <c r="T918" s="304">
        <f t="shared" ca="1" si="407"/>
        <v>30.234419999999997</v>
      </c>
      <c r="U918" s="311">
        <f t="shared" ca="1" si="408"/>
        <v>0</v>
      </c>
      <c r="V918" s="306">
        <f t="shared" ca="1" si="409"/>
        <v>1.2261874178611192</v>
      </c>
      <c r="W918" s="304">
        <f t="shared" ca="1" si="410"/>
        <v>26.808008665998599</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1.0798049993106495</v>
      </c>
      <c r="AH918" s="304">
        <f t="shared" ca="1" si="434"/>
        <v>-8.6982235807630186</v>
      </c>
    </row>
    <row r="919" spans="1:34" x14ac:dyDescent="0.2">
      <c r="A919" s="347">
        <f t="shared" ca="1" si="412"/>
        <v>1E-4</v>
      </c>
      <c r="B919" s="304">
        <f t="shared" ca="1" si="413"/>
        <v>32.153600000001944</v>
      </c>
      <c r="D919" s="306">
        <f t="shared" ca="1" si="414"/>
        <v>-0.7016736015680094</v>
      </c>
      <c r="E919" s="307">
        <f t="shared" ca="1" si="415"/>
        <v>-1.1400969183359191</v>
      </c>
      <c r="F919" s="304">
        <f t="shared" ca="1" si="416"/>
        <v>1.3387183521325465</v>
      </c>
      <c r="G919" s="306">
        <f t="shared" ca="1" si="417"/>
        <v>8.3499108114029248</v>
      </c>
      <c r="H919" s="307">
        <f t="shared" ca="1" si="418"/>
        <v>-103.17276530772959</v>
      </c>
      <c r="I919" s="304">
        <f t="shared" ca="1" si="419"/>
        <v>103.51009859816691</v>
      </c>
      <c r="J919" s="306">
        <f t="shared" ca="1" si="420"/>
        <v>715.24824024370969</v>
      </c>
      <c r="K919" s="307">
        <f t="shared" ca="1" si="421"/>
        <v>-9.6988286630370943</v>
      </c>
      <c r="L919" s="304">
        <f t="shared" ca="1" si="406"/>
        <v>715.31399570339624</v>
      </c>
      <c r="M919" s="306">
        <f t="shared" ca="1" si="422"/>
        <v>-1.4900409861348631</v>
      </c>
      <c r="N919" s="304">
        <f t="shared" ca="1" si="423"/>
        <v>-85.373059807038871</v>
      </c>
      <c r="P919" s="310">
        <f t="shared" ca="1" si="424"/>
        <v>23</v>
      </c>
      <c r="Q919" s="304">
        <f t="shared" ca="1" si="425"/>
        <v>0</v>
      </c>
      <c r="R919" s="306">
        <f t="shared" ca="1" si="426"/>
        <v>0</v>
      </c>
      <c r="S919" s="307">
        <f t="shared" ca="1" si="427"/>
        <v>3.0819999999999994</v>
      </c>
      <c r="T919" s="304">
        <f t="shared" ca="1" si="407"/>
        <v>30.234419999999997</v>
      </c>
      <c r="U919" s="311">
        <f t="shared" ca="1" si="408"/>
        <v>0</v>
      </c>
      <c r="V919" s="306">
        <f t="shared" ca="1" si="409"/>
        <v>1.2261886829528368</v>
      </c>
      <c r="W919" s="304">
        <f t="shared" ca="1" si="410"/>
        <v>26.808092254944924</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1.0797784823017782</v>
      </c>
      <c r="AH919" s="304">
        <f t="shared" ca="1" si="434"/>
        <v>-8.6982507027899434</v>
      </c>
    </row>
    <row r="920" spans="1:34" x14ac:dyDescent="0.2">
      <c r="A920" s="347">
        <f t="shared" ca="1" si="412"/>
        <v>1E-4</v>
      </c>
      <c r="B920" s="304">
        <f t="shared" ca="1" si="413"/>
        <v>32.153700000001948</v>
      </c>
      <c r="D920" s="306">
        <f t="shared" ca="1" si="414"/>
        <v>-0.70166916108241928</v>
      </c>
      <c r="E920" s="307">
        <f t="shared" ca="1" si="415"/>
        <v>-1.140069348625202</v>
      </c>
      <c r="F920" s="304">
        <f t="shared" ca="1" si="416"/>
        <v>1.3386925454669563</v>
      </c>
      <c r="G920" s="306">
        <f t="shared" ca="1" si="417"/>
        <v>8.3498406444868163</v>
      </c>
      <c r="H920" s="307">
        <f t="shared" ca="1" si="418"/>
        <v>-103.17287931466446</v>
      </c>
      <c r="I920" s="304">
        <f t="shared" ca="1" si="419"/>
        <v>103.51020657339372</v>
      </c>
      <c r="J920" s="306">
        <f t="shared" ca="1" si="420"/>
        <v>715.24824024370969</v>
      </c>
      <c r="K920" s="307">
        <f t="shared" ca="1" si="421"/>
        <v>-9.7091459452682134</v>
      </c>
      <c r="L920" s="304">
        <f t="shared" ca="1" si="406"/>
        <v>715.31413566817616</v>
      </c>
      <c r="M920" s="306">
        <f t="shared" ca="1" si="422"/>
        <v>-1.4900417506479895</v>
      </c>
      <c r="N920" s="304">
        <f t="shared" ca="1" si="423"/>
        <v>-85.37310361041439</v>
      </c>
      <c r="P920" s="310">
        <f t="shared" ca="1" si="424"/>
        <v>23</v>
      </c>
      <c r="Q920" s="304">
        <f t="shared" ca="1" si="425"/>
        <v>0</v>
      </c>
      <c r="R920" s="306">
        <f t="shared" ca="1" si="426"/>
        <v>0</v>
      </c>
      <c r="S920" s="307">
        <f t="shared" ca="1" si="427"/>
        <v>3.0819999999999994</v>
      </c>
      <c r="T920" s="304">
        <f t="shared" ca="1" si="407"/>
        <v>30.234419999999997</v>
      </c>
      <c r="U920" s="311">
        <f t="shared" ca="1" si="408"/>
        <v>0</v>
      </c>
      <c r="V920" s="306">
        <f t="shared" ca="1" si="409"/>
        <v>1.2261899480472584</v>
      </c>
      <c r="W920" s="304">
        <f t="shared" ca="1" si="410"/>
        <v>26.808175842750607</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1.0797519656509476</v>
      </c>
      <c r="AH920" s="304">
        <f t="shared" ca="1" si="434"/>
        <v>-8.6982778244467642</v>
      </c>
    </row>
    <row r="921" spans="1:34" x14ac:dyDescent="0.2">
      <c r="A921" s="347">
        <f t="shared" ca="1" si="412"/>
        <v>1E-4</v>
      </c>
      <c r="B921" s="304">
        <f t="shared" ca="1" si="413"/>
        <v>32.153800000001951</v>
      </c>
      <c r="D921" s="306">
        <f t="shared" ca="1" si="414"/>
        <v>-0.70166472059475893</v>
      </c>
      <c r="E921" s="307">
        <f t="shared" ca="1" si="415"/>
        <v>-1.1400417792907263</v>
      </c>
      <c r="F921" s="304">
        <f t="shared" ca="1" si="416"/>
        <v>1.3386667392057241</v>
      </c>
      <c r="G921" s="306">
        <f t="shared" ca="1" si="417"/>
        <v>8.3497704780147561</v>
      </c>
      <c r="H921" s="307">
        <f t="shared" ca="1" si="418"/>
        <v>-103.17299331884239</v>
      </c>
      <c r="I921" s="304">
        <f t="shared" ca="1" si="419"/>
        <v>103.5103145459689</v>
      </c>
      <c r="J921" s="306">
        <f t="shared" ca="1" si="420"/>
        <v>715.24824024370969</v>
      </c>
      <c r="K921" s="307">
        <f t="shared" ca="1" si="421"/>
        <v>-9.7194632388998894</v>
      </c>
      <c r="L921" s="304">
        <f t="shared" ca="1" si="406"/>
        <v>715.31427578189425</v>
      </c>
      <c r="M921" s="306">
        <f t="shared" ca="1" si="422"/>
        <v>-1.4900425151530963</v>
      </c>
      <c r="N921" s="304">
        <f t="shared" ca="1" si="423"/>
        <v>-85.373147413330429</v>
      </c>
      <c r="P921" s="310">
        <f t="shared" ca="1" si="424"/>
        <v>23</v>
      </c>
      <c r="Q921" s="304">
        <f t="shared" ca="1" si="425"/>
        <v>0</v>
      </c>
      <c r="R921" s="306">
        <f t="shared" ca="1" si="426"/>
        <v>0</v>
      </c>
      <c r="S921" s="307">
        <f t="shared" ca="1" si="427"/>
        <v>3.0819999999999994</v>
      </c>
      <c r="T921" s="304">
        <f t="shared" ca="1" si="407"/>
        <v>30.234419999999997</v>
      </c>
      <c r="U921" s="311">
        <f t="shared" ca="1" si="408"/>
        <v>0</v>
      </c>
      <c r="V921" s="306">
        <f t="shared" ca="1" si="409"/>
        <v>1.2261912131443837</v>
      </c>
      <c r="W921" s="304">
        <f t="shared" ca="1" si="410"/>
        <v>26.808259429415656</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1.0797254493581523</v>
      </c>
      <c r="AH921" s="304">
        <f t="shared" ca="1" si="434"/>
        <v>-8.6983049457334882</v>
      </c>
    </row>
    <row r="922" spans="1:34" x14ac:dyDescent="0.2">
      <c r="A922" s="347">
        <f t="shared" ca="1" si="412"/>
        <v>1E-4</v>
      </c>
      <c r="B922" s="304">
        <f t="shared" ca="1" si="413"/>
        <v>32.153900000001954</v>
      </c>
      <c r="D922" s="306">
        <f t="shared" ca="1" si="414"/>
        <v>-0.70166028010503001</v>
      </c>
      <c r="E922" s="307">
        <f t="shared" ca="1" si="415"/>
        <v>-1.1400142103324864</v>
      </c>
      <c r="F922" s="304">
        <f t="shared" ca="1" si="416"/>
        <v>1.3386409333488467</v>
      </c>
      <c r="G922" s="306">
        <f t="shared" ca="1" si="417"/>
        <v>8.3497003119867461</v>
      </c>
      <c r="H922" s="307">
        <f t="shared" ca="1" si="418"/>
        <v>-103.17310732026343</v>
      </c>
      <c r="I922" s="304">
        <f t="shared" ca="1" si="419"/>
        <v>103.51042251589251</v>
      </c>
      <c r="J922" s="306">
        <f t="shared" ca="1" si="420"/>
        <v>715.24824024370969</v>
      </c>
      <c r="K922" s="307">
        <f t="shared" ca="1" si="421"/>
        <v>-9.7297805439318452</v>
      </c>
      <c r="L922" s="304">
        <f t="shared" ca="1" si="406"/>
        <v>715.31441604455074</v>
      </c>
      <c r="M922" s="306">
        <f t="shared" ca="1" si="422"/>
        <v>-1.4900432796501841</v>
      </c>
      <c r="N922" s="304">
        <f t="shared" ca="1" si="423"/>
        <v>-85.373191215787017</v>
      </c>
      <c r="P922" s="310">
        <f t="shared" ca="1" si="424"/>
        <v>23</v>
      </c>
      <c r="Q922" s="304">
        <f t="shared" ca="1" si="425"/>
        <v>0</v>
      </c>
      <c r="R922" s="306">
        <f t="shared" ca="1" si="426"/>
        <v>0</v>
      </c>
      <c r="S922" s="307">
        <f t="shared" ca="1" si="427"/>
        <v>3.0819999999999994</v>
      </c>
      <c r="T922" s="304">
        <f t="shared" ca="1" si="407"/>
        <v>30.234419999999997</v>
      </c>
      <c r="U922" s="311">
        <f t="shared" ca="1" si="408"/>
        <v>0</v>
      </c>
      <c r="V922" s="306">
        <f t="shared" ca="1" si="409"/>
        <v>1.2261924782442126</v>
      </c>
      <c r="W922" s="304">
        <f t="shared" ca="1" si="410"/>
        <v>26.808343014940089</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1.0796989334233924</v>
      </c>
      <c r="AH922" s="304">
        <f t="shared" ca="1" si="434"/>
        <v>-8.6983320666501172</v>
      </c>
    </row>
    <row r="923" spans="1:34" x14ac:dyDescent="0.2">
      <c r="A923" s="347">
        <f t="shared" ca="1" si="412"/>
        <v>1E-4</v>
      </c>
      <c r="B923" s="304">
        <f t="shared" ca="1" si="413"/>
        <v>32.154000000001957</v>
      </c>
      <c r="D923" s="306">
        <f t="shared" ca="1" si="414"/>
        <v>-0.70165583961322875</v>
      </c>
      <c r="E923" s="307">
        <f t="shared" ca="1" si="415"/>
        <v>-1.1399866417504807</v>
      </c>
      <c r="F923" s="304">
        <f t="shared" ca="1" si="416"/>
        <v>1.338615127896321</v>
      </c>
      <c r="G923" s="306">
        <f t="shared" ca="1" si="417"/>
        <v>8.3496301464027844</v>
      </c>
      <c r="H923" s="307">
        <f t="shared" ca="1" si="418"/>
        <v>-103.1732213189276</v>
      </c>
      <c r="I923" s="304">
        <f t="shared" ca="1" si="419"/>
        <v>103.51053048316454</v>
      </c>
      <c r="J923" s="306">
        <f t="shared" ca="1" si="420"/>
        <v>715.24824024370969</v>
      </c>
      <c r="K923" s="307">
        <f t="shared" ca="1" si="421"/>
        <v>-9.7400978603638055</v>
      </c>
      <c r="L923" s="304">
        <f t="shared" ca="1" si="406"/>
        <v>715.31455645614608</v>
      </c>
      <c r="M923" s="306">
        <f t="shared" ca="1" si="422"/>
        <v>-1.4900440441392526</v>
      </c>
      <c r="N923" s="304">
        <f t="shared" ca="1" si="423"/>
        <v>-85.373235017784125</v>
      </c>
      <c r="P923" s="310">
        <f t="shared" ca="1" si="424"/>
        <v>23</v>
      </c>
      <c r="Q923" s="304">
        <f t="shared" ca="1" si="425"/>
        <v>0</v>
      </c>
      <c r="R923" s="306">
        <f t="shared" ca="1" si="426"/>
        <v>0</v>
      </c>
      <c r="S923" s="307">
        <f t="shared" ca="1" si="427"/>
        <v>3.0819999999999994</v>
      </c>
      <c r="T923" s="304">
        <f t="shared" ca="1" si="407"/>
        <v>30.234419999999997</v>
      </c>
      <c r="U923" s="311">
        <f t="shared" ca="1" si="408"/>
        <v>0</v>
      </c>
      <c r="V923" s="306">
        <f t="shared" ca="1" si="409"/>
        <v>1.2261937433467458</v>
      </c>
      <c r="W923" s="304">
        <f t="shared" ca="1" si="410"/>
        <v>26.808426599323901</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1.0796724178466608</v>
      </c>
      <c r="AH923" s="304">
        <f t="shared" ca="1" si="434"/>
        <v>-8.6983591871966564</v>
      </c>
    </row>
    <row r="924" spans="1:34" x14ac:dyDescent="0.2">
      <c r="A924" s="347">
        <f t="shared" ca="1" si="412"/>
        <v>1E-4</v>
      </c>
      <c r="B924" s="304">
        <f t="shared" ca="1" si="413"/>
        <v>32.154100000001961</v>
      </c>
      <c r="D924" s="306">
        <f t="shared" ca="1" si="414"/>
        <v>-0.70165139911936036</v>
      </c>
      <c r="E924" s="307">
        <f t="shared" ca="1" si="415"/>
        <v>-1.1399590735447074</v>
      </c>
      <c r="F924" s="304">
        <f t="shared" ca="1" si="416"/>
        <v>1.338589322848148</v>
      </c>
      <c r="G924" s="306">
        <f t="shared" ca="1" si="417"/>
        <v>8.3495599812628729</v>
      </c>
      <c r="H924" s="307">
        <f t="shared" ca="1" si="418"/>
        <v>-103.17333531483496</v>
      </c>
      <c r="I924" s="304">
        <f t="shared" ca="1" si="419"/>
        <v>103.51063844778506</v>
      </c>
      <c r="J924" s="306">
        <f t="shared" ca="1" si="420"/>
        <v>715.24824024370969</v>
      </c>
      <c r="K924" s="307">
        <f t="shared" ca="1" si="421"/>
        <v>-9.7504151881954932</v>
      </c>
      <c r="L924" s="304">
        <f t="shared" ca="1" si="406"/>
        <v>715.31469701668073</v>
      </c>
      <c r="M924" s="306">
        <f t="shared" ca="1" si="422"/>
        <v>-1.490044808620302</v>
      </c>
      <c r="N924" s="304">
        <f t="shared" ca="1" si="423"/>
        <v>-85.373278819321769</v>
      </c>
      <c r="P924" s="310">
        <f t="shared" ca="1" si="424"/>
        <v>23</v>
      </c>
      <c r="Q924" s="304">
        <f t="shared" ca="1" si="425"/>
        <v>0</v>
      </c>
      <c r="R924" s="306">
        <f t="shared" ca="1" si="426"/>
        <v>0</v>
      </c>
      <c r="S924" s="307">
        <f t="shared" ca="1" si="427"/>
        <v>3.0819999999999994</v>
      </c>
      <c r="T924" s="304">
        <f t="shared" ca="1" si="407"/>
        <v>30.234419999999997</v>
      </c>
      <c r="U924" s="311">
        <f t="shared" ca="1" si="408"/>
        <v>0</v>
      </c>
      <c r="V924" s="306">
        <f t="shared" ca="1" si="409"/>
        <v>1.2261950084519819</v>
      </c>
      <c r="W924" s="304">
        <f t="shared" ca="1" si="410"/>
        <v>26.808510182567098</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1.0796459026279592</v>
      </c>
      <c r="AH924" s="304">
        <f t="shared" ca="1" si="434"/>
        <v>-8.698386307373104</v>
      </c>
    </row>
    <row r="925" spans="1:34" x14ac:dyDescent="0.2">
      <c r="A925" s="347">
        <f t="shared" ca="1" si="412"/>
        <v>1E-4</v>
      </c>
      <c r="B925" s="304">
        <f t="shared" ca="1" si="413"/>
        <v>32.154200000001964</v>
      </c>
      <c r="D925" s="306">
        <f t="shared" ca="1" si="414"/>
        <v>-0.70164695862342441</v>
      </c>
      <c r="E925" s="307">
        <f t="shared" ca="1" si="415"/>
        <v>-1.1399315057151682</v>
      </c>
      <c r="F925" s="304">
        <f t="shared" ca="1" si="416"/>
        <v>1.3385635182043294</v>
      </c>
      <c r="G925" s="306">
        <f t="shared" ca="1" si="417"/>
        <v>8.3494898165670097</v>
      </c>
      <c r="H925" s="307">
        <f t="shared" ca="1" si="418"/>
        <v>-103.17344930798554</v>
      </c>
      <c r="I925" s="304">
        <f t="shared" ca="1" si="419"/>
        <v>103.51074640975409</v>
      </c>
      <c r="J925" s="306">
        <f t="shared" ca="1" si="420"/>
        <v>715.24824024370969</v>
      </c>
      <c r="K925" s="307">
        <f t="shared" ca="1" si="421"/>
        <v>-9.7607325274266348</v>
      </c>
      <c r="L925" s="304">
        <f t="shared" ca="1" si="406"/>
        <v>715.31483772615502</v>
      </c>
      <c r="M925" s="306">
        <f t="shared" ca="1" si="422"/>
        <v>-1.4900455730933324</v>
      </c>
      <c r="N925" s="304">
        <f t="shared" ca="1" si="423"/>
        <v>-85.373322620399961</v>
      </c>
      <c r="P925" s="310">
        <f t="shared" ca="1" si="424"/>
        <v>23</v>
      </c>
      <c r="Q925" s="304">
        <f t="shared" ca="1" si="425"/>
        <v>0</v>
      </c>
      <c r="R925" s="306">
        <f t="shared" ca="1" si="426"/>
        <v>0</v>
      </c>
      <c r="S925" s="307">
        <f t="shared" ca="1" si="427"/>
        <v>3.0819999999999994</v>
      </c>
      <c r="T925" s="304">
        <f t="shared" ca="1" si="407"/>
        <v>30.234419999999997</v>
      </c>
      <c r="U925" s="311">
        <f t="shared" ca="1" si="408"/>
        <v>0</v>
      </c>
      <c r="V925" s="306">
        <f t="shared" ca="1" si="409"/>
        <v>1.2261962735599221</v>
      </c>
      <c r="W925" s="304">
        <f t="shared" ca="1" si="410"/>
        <v>26.808593764669713</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1.0796193877672877</v>
      </c>
      <c r="AH925" s="304">
        <f t="shared" ca="1" si="434"/>
        <v>-8.698413427179462</v>
      </c>
    </row>
    <row r="926" spans="1:34" x14ac:dyDescent="0.2">
      <c r="A926" s="347">
        <f t="shared" ca="1" si="412"/>
        <v>1E-4</v>
      </c>
      <c r="B926" s="304">
        <f t="shared" ca="1" si="413"/>
        <v>32.154300000001967</v>
      </c>
      <c r="D926" s="306">
        <f t="shared" ca="1" si="414"/>
        <v>-0.70164251812542167</v>
      </c>
      <c r="E926" s="307">
        <f t="shared" ca="1" si="415"/>
        <v>-1.139903938261849</v>
      </c>
      <c r="F926" s="304">
        <f t="shared" ca="1" si="416"/>
        <v>1.3385377139648535</v>
      </c>
      <c r="G926" s="306">
        <f t="shared" ca="1" si="417"/>
        <v>8.3494196523151967</v>
      </c>
      <c r="H926" s="307">
        <f t="shared" ca="1" si="418"/>
        <v>-103.17356329837936</v>
      </c>
      <c r="I926" s="304">
        <f t="shared" ca="1" si="419"/>
        <v>103.51085436907165</v>
      </c>
      <c r="J926" s="306">
        <f t="shared" ca="1" si="420"/>
        <v>715.24824024370969</v>
      </c>
      <c r="K926" s="307">
        <f t="shared" ca="1" si="421"/>
        <v>-9.771049878056953</v>
      </c>
      <c r="L926" s="304">
        <f t="shared" ca="1" si="406"/>
        <v>715.31497858456942</v>
      </c>
      <c r="M926" s="306">
        <f t="shared" ca="1" si="422"/>
        <v>-1.4900463375583441</v>
      </c>
      <c r="N926" s="304">
        <f t="shared" ca="1" si="423"/>
        <v>-85.373366421018716</v>
      </c>
      <c r="P926" s="310">
        <f t="shared" ca="1" si="424"/>
        <v>23</v>
      </c>
      <c r="Q926" s="304">
        <f t="shared" ca="1" si="425"/>
        <v>0</v>
      </c>
      <c r="R926" s="306">
        <f t="shared" ca="1" si="426"/>
        <v>0</v>
      </c>
      <c r="S926" s="307">
        <f t="shared" ca="1" si="427"/>
        <v>3.0819999999999994</v>
      </c>
      <c r="T926" s="304">
        <f t="shared" ca="1" si="407"/>
        <v>30.234419999999997</v>
      </c>
      <c r="U926" s="311">
        <f t="shared" ca="1" si="408"/>
        <v>0</v>
      </c>
      <c r="V926" s="306">
        <f t="shared" ca="1" si="409"/>
        <v>1.2261975386705664</v>
      </c>
      <c r="W926" s="304">
        <f t="shared" ca="1" si="410"/>
        <v>26.808677345631736</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1.0795928732646356</v>
      </c>
      <c r="AH926" s="304">
        <f t="shared" ca="1" si="434"/>
        <v>-8.6984405466157426</v>
      </c>
    </row>
    <row r="927" spans="1:34" x14ac:dyDescent="0.2">
      <c r="A927" s="347">
        <f t="shared" ca="1" si="412"/>
        <v>1E-4</v>
      </c>
      <c r="B927" s="304">
        <f t="shared" ca="1" si="413"/>
        <v>32.154400000001971</v>
      </c>
      <c r="D927" s="306">
        <f t="shared" ca="1" si="414"/>
        <v>-0.70163807762535113</v>
      </c>
      <c r="E927" s="307">
        <f t="shared" ca="1" si="415"/>
        <v>-1.1398763711847568</v>
      </c>
      <c r="F927" s="304">
        <f t="shared" ca="1" si="416"/>
        <v>1.338511910129726</v>
      </c>
      <c r="G927" s="306">
        <f t="shared" ca="1" si="417"/>
        <v>8.3493494885074337</v>
      </c>
      <c r="H927" s="307">
        <f t="shared" ca="1" si="418"/>
        <v>-103.17367728601648</v>
      </c>
      <c r="I927" s="304">
        <f t="shared" ca="1" si="419"/>
        <v>103.51096232573781</v>
      </c>
      <c r="J927" s="306">
        <f t="shared" ca="1" si="420"/>
        <v>715.24824024370969</v>
      </c>
      <c r="K927" s="307">
        <f t="shared" ca="1" si="421"/>
        <v>-9.7813672400861726</v>
      </c>
      <c r="L927" s="304">
        <f t="shared" ca="1" si="406"/>
        <v>715.31511959192426</v>
      </c>
      <c r="M927" s="306">
        <f t="shared" ca="1" si="422"/>
        <v>-1.4900471020153372</v>
      </c>
      <c r="N927" s="304">
        <f t="shared" ca="1" si="423"/>
        <v>-85.373410221178048</v>
      </c>
      <c r="P927" s="310">
        <f t="shared" ca="1" si="424"/>
        <v>23</v>
      </c>
      <c r="Q927" s="304">
        <f t="shared" ca="1" si="425"/>
        <v>0</v>
      </c>
      <c r="R927" s="306">
        <f t="shared" ca="1" si="426"/>
        <v>0</v>
      </c>
      <c r="S927" s="307">
        <f t="shared" ca="1" si="427"/>
        <v>3.0819999999999994</v>
      </c>
      <c r="T927" s="304">
        <f t="shared" ca="1" si="407"/>
        <v>30.234419999999997</v>
      </c>
      <c r="U927" s="311">
        <f t="shared" ca="1" si="408"/>
        <v>0</v>
      </c>
      <c r="V927" s="306">
        <f t="shared" ca="1" si="409"/>
        <v>1.2261988037839135</v>
      </c>
      <c r="W927" s="304">
        <f t="shared" ca="1" si="410"/>
        <v>26.808760925453171</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1.0795663591200029</v>
      </c>
      <c r="AH927" s="304">
        <f t="shared" ca="1" si="434"/>
        <v>-8.6984676656819406</v>
      </c>
    </row>
    <row r="928" spans="1:34" x14ac:dyDescent="0.2">
      <c r="A928" s="347">
        <f t="shared" ca="1" si="412"/>
        <v>1E-4</v>
      </c>
      <c r="B928" s="304">
        <f t="shared" ca="1" si="413"/>
        <v>32.154500000001974</v>
      </c>
      <c r="D928" s="306">
        <f t="shared" ca="1" si="414"/>
        <v>-0.70163363712321469</v>
      </c>
      <c r="E928" s="307">
        <f t="shared" ca="1" si="415"/>
        <v>-1.1398488044838846</v>
      </c>
      <c r="F928" s="304">
        <f t="shared" ca="1" si="416"/>
        <v>1.3384861066989422</v>
      </c>
      <c r="G928" s="306">
        <f t="shared" ca="1" si="417"/>
        <v>8.349279325143721</v>
      </c>
      <c r="H928" s="307">
        <f t="shared" ca="1" si="418"/>
        <v>-103.17379127089693</v>
      </c>
      <c r="I928" s="304">
        <f t="shared" ca="1" si="419"/>
        <v>103.51107027975259</v>
      </c>
      <c r="J928" s="306">
        <f t="shared" ca="1" si="420"/>
        <v>715.24824024370969</v>
      </c>
      <c r="K928" s="307">
        <f t="shared" ca="1" si="421"/>
        <v>-9.7916846135140183</v>
      </c>
      <c r="L928" s="304">
        <f t="shared" ca="1" si="406"/>
        <v>715.31526074822</v>
      </c>
      <c r="M928" s="306">
        <f t="shared" ca="1" si="422"/>
        <v>-1.4900478664643115</v>
      </c>
      <c r="N928" s="304">
        <f t="shared" ca="1" si="423"/>
        <v>-85.373454020877929</v>
      </c>
      <c r="P928" s="310">
        <f t="shared" ca="1" si="424"/>
        <v>23</v>
      </c>
      <c r="Q928" s="304">
        <f t="shared" ca="1" si="425"/>
        <v>0</v>
      </c>
      <c r="R928" s="306">
        <f t="shared" ca="1" si="426"/>
        <v>0</v>
      </c>
      <c r="S928" s="307">
        <f t="shared" ca="1" si="427"/>
        <v>3.0819999999999994</v>
      </c>
      <c r="T928" s="304">
        <f t="shared" ca="1" si="407"/>
        <v>30.234419999999997</v>
      </c>
      <c r="U928" s="311">
        <f t="shared" ca="1" si="408"/>
        <v>0</v>
      </c>
      <c r="V928" s="306">
        <f t="shared" ca="1" si="409"/>
        <v>1.226200068899965</v>
      </c>
      <c r="W928" s="304">
        <f t="shared" ca="1" si="410"/>
        <v>26.808844504134058</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1.0795398453333949</v>
      </c>
      <c r="AH928" s="304">
        <f t="shared" ca="1" si="434"/>
        <v>-8.6984947843780578</v>
      </c>
    </row>
    <row r="929" spans="1:34" x14ac:dyDescent="0.2">
      <c r="A929" s="347">
        <f t="shared" ca="1" si="412"/>
        <v>1E-4</v>
      </c>
      <c r="B929" s="304">
        <f t="shared" ca="1" si="413"/>
        <v>32.154600000001977</v>
      </c>
      <c r="D929" s="306">
        <f t="shared" ca="1" si="414"/>
        <v>-0.70162919661901479</v>
      </c>
      <c r="E929" s="307">
        <f t="shared" ca="1" si="415"/>
        <v>-1.1398212381592234</v>
      </c>
      <c r="F929" s="304">
        <f t="shared" ca="1" si="416"/>
        <v>1.3384603036724956</v>
      </c>
      <c r="G929" s="306">
        <f t="shared" ca="1" si="417"/>
        <v>8.3492091622240583</v>
      </c>
      <c r="H929" s="307">
        <f t="shared" ca="1" si="418"/>
        <v>-103.17390525302075</v>
      </c>
      <c r="I929" s="304">
        <f t="shared" ca="1" si="419"/>
        <v>103.51117823111603</v>
      </c>
      <c r="J929" s="306">
        <f t="shared" ca="1" si="420"/>
        <v>715.24824024370969</v>
      </c>
      <c r="K929" s="307">
        <f t="shared" ca="1" si="421"/>
        <v>-9.8020019983402147</v>
      </c>
      <c r="L929" s="304">
        <f t="shared" ca="1" si="406"/>
        <v>715.31540205345709</v>
      </c>
      <c r="M929" s="306">
        <f t="shared" ca="1" si="422"/>
        <v>-1.4900486309052674</v>
      </c>
      <c r="N929" s="304">
        <f t="shared" ca="1" si="423"/>
        <v>-85.373497820118388</v>
      </c>
      <c r="P929" s="310">
        <f t="shared" ca="1" si="424"/>
        <v>23</v>
      </c>
      <c r="Q929" s="304">
        <f t="shared" ca="1" si="425"/>
        <v>0</v>
      </c>
      <c r="R929" s="306">
        <f t="shared" ca="1" si="426"/>
        <v>0</v>
      </c>
      <c r="S929" s="307">
        <f t="shared" ca="1" si="427"/>
        <v>3.0819999999999994</v>
      </c>
      <c r="T929" s="304">
        <f t="shared" ca="1" si="407"/>
        <v>30.234419999999997</v>
      </c>
      <c r="U929" s="311">
        <f t="shared" ca="1" si="408"/>
        <v>0</v>
      </c>
      <c r="V929" s="306">
        <f t="shared" ca="1" si="409"/>
        <v>1.2262013340187197</v>
      </c>
      <c r="W929" s="304">
        <f t="shared" ca="1" si="410"/>
        <v>26.808928081674392</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1.079513331904792</v>
      </c>
      <c r="AH929" s="304">
        <f t="shared" ca="1" si="434"/>
        <v>-8.6985219027041083</v>
      </c>
    </row>
    <row r="930" spans="1:34" x14ac:dyDescent="0.2">
      <c r="A930" s="347">
        <f t="shared" ca="1" si="412"/>
        <v>1E-4</v>
      </c>
      <c r="B930" s="304">
        <f t="shared" ca="1" si="413"/>
        <v>32.154700000001981</v>
      </c>
      <c r="D930" s="306">
        <f t="shared" ca="1" si="414"/>
        <v>-0.70162475611275088</v>
      </c>
      <c r="E930" s="307">
        <f t="shared" ca="1" si="415"/>
        <v>-1.1397936722107751</v>
      </c>
      <c r="F930" s="304">
        <f t="shared" ca="1" si="416"/>
        <v>1.338434501050388</v>
      </c>
      <c r="G930" s="306">
        <f t="shared" ca="1" si="417"/>
        <v>8.3491389997484475</v>
      </c>
      <c r="H930" s="307">
        <f t="shared" ca="1" si="418"/>
        <v>-103.17401923238798</v>
      </c>
      <c r="I930" s="304">
        <f t="shared" ca="1" si="419"/>
        <v>103.51128617982816</v>
      </c>
      <c r="J930" s="306">
        <f t="shared" ca="1" si="420"/>
        <v>715.24824024370969</v>
      </c>
      <c r="K930" s="307">
        <f t="shared" ca="1" si="421"/>
        <v>-9.8123193945644847</v>
      </c>
      <c r="L930" s="304">
        <f t="shared" ca="1" si="406"/>
        <v>715.31554350763577</v>
      </c>
      <c r="M930" s="306">
        <f t="shared" ca="1" si="422"/>
        <v>-1.4900493953382048</v>
      </c>
      <c r="N930" s="304">
        <f t="shared" ca="1" si="423"/>
        <v>-85.373541618899424</v>
      </c>
      <c r="P930" s="310">
        <f t="shared" ca="1" si="424"/>
        <v>23</v>
      </c>
      <c r="Q930" s="304">
        <f t="shared" ca="1" si="425"/>
        <v>0</v>
      </c>
      <c r="R930" s="306">
        <f t="shared" ca="1" si="426"/>
        <v>0</v>
      </c>
      <c r="S930" s="307">
        <f t="shared" ca="1" si="427"/>
        <v>3.0819999999999994</v>
      </c>
      <c r="T930" s="304">
        <f t="shared" ca="1" si="407"/>
        <v>30.234419999999997</v>
      </c>
      <c r="U930" s="311">
        <f t="shared" ca="1" si="408"/>
        <v>0</v>
      </c>
      <c r="V930" s="306">
        <f t="shared" ca="1" si="409"/>
        <v>1.2262025991401775</v>
      </c>
      <c r="W930" s="304">
        <f t="shared" ca="1" si="410"/>
        <v>26.809011658074162</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1.0794868188341979</v>
      </c>
      <c r="AH930" s="304">
        <f t="shared" ca="1" si="434"/>
        <v>-8.6985490206600904</v>
      </c>
    </row>
    <row r="931" spans="1:34" x14ac:dyDescent="0.2">
      <c r="A931" s="347">
        <f t="shared" ca="1" si="412"/>
        <v>1E-4</v>
      </c>
      <c r="B931" s="304">
        <f t="shared" ca="1" si="413"/>
        <v>32.154800000001984</v>
      </c>
      <c r="D931" s="306">
        <f t="shared" ca="1" si="414"/>
        <v>-0.70162031560442417</v>
      </c>
      <c r="E931" s="307">
        <f t="shared" ca="1" si="415"/>
        <v>-1.1397661066385414</v>
      </c>
      <c r="F931" s="304">
        <f t="shared" ca="1" si="416"/>
        <v>1.3384086988326214</v>
      </c>
      <c r="G931" s="306">
        <f t="shared" ca="1" si="417"/>
        <v>8.3490688377168869</v>
      </c>
      <c r="H931" s="307">
        <f t="shared" ca="1" si="418"/>
        <v>-103.17413320899864</v>
      </c>
      <c r="I931" s="304">
        <f t="shared" ca="1" si="419"/>
        <v>103.51139412588901</v>
      </c>
      <c r="J931" s="306">
        <f t="shared" ca="1" si="420"/>
        <v>715.24824024370969</v>
      </c>
      <c r="K931" s="307">
        <f t="shared" ca="1" si="421"/>
        <v>-9.8226368021865547</v>
      </c>
      <c r="L931" s="304">
        <f t="shared" ca="1" si="406"/>
        <v>715.31568511075659</v>
      </c>
      <c r="M931" s="306">
        <f t="shared" ca="1" si="422"/>
        <v>-1.4900501597631239</v>
      </c>
      <c r="N931" s="304">
        <f t="shared" ca="1" si="423"/>
        <v>-85.373585417221037</v>
      </c>
      <c r="P931" s="310">
        <f t="shared" ca="1" si="424"/>
        <v>23</v>
      </c>
      <c r="Q931" s="304">
        <f t="shared" ca="1" si="425"/>
        <v>0</v>
      </c>
      <c r="R931" s="306">
        <f t="shared" ca="1" si="426"/>
        <v>0</v>
      </c>
      <c r="S931" s="307">
        <f t="shared" ca="1" si="427"/>
        <v>3.0819999999999994</v>
      </c>
      <c r="T931" s="304">
        <f t="shared" ca="1" si="407"/>
        <v>30.234419999999997</v>
      </c>
      <c r="U931" s="311">
        <f t="shared" ca="1" si="408"/>
        <v>0</v>
      </c>
      <c r="V931" s="306">
        <f t="shared" ca="1" si="409"/>
        <v>1.2262038642643391</v>
      </c>
      <c r="W931" s="304">
        <f t="shared" ca="1" si="410"/>
        <v>26.809095233333398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1.0794603061216215</v>
      </c>
      <c r="AH931" s="304">
        <f t="shared" ca="1" si="434"/>
        <v>-8.6985761382459987</v>
      </c>
    </row>
    <row r="932" spans="1:34" x14ac:dyDescent="0.2">
      <c r="A932" s="347">
        <f t="shared" ca="1" si="412"/>
        <v>1E-4</v>
      </c>
      <c r="B932" s="304">
        <f t="shared" ca="1" si="413"/>
        <v>32.154900000001987</v>
      </c>
      <c r="D932" s="306">
        <f t="shared" ca="1" si="414"/>
        <v>-0.701615875094035</v>
      </c>
      <c r="E932" s="307">
        <f t="shared" ca="1" si="415"/>
        <v>-1.1397385414425116</v>
      </c>
      <c r="F932" s="304">
        <f t="shared" ca="1" si="416"/>
        <v>1.3383828970191871</v>
      </c>
      <c r="G932" s="306">
        <f t="shared" ca="1" si="417"/>
        <v>8.3489986761293782</v>
      </c>
      <c r="H932" s="307">
        <f t="shared" ca="1" si="418"/>
        <v>-103.17424718285278</v>
      </c>
      <c r="I932" s="304">
        <f t="shared" ca="1" si="419"/>
        <v>103.51150206929863</v>
      </c>
      <c r="J932" s="306">
        <f t="shared" ca="1" si="420"/>
        <v>715.24824024370969</v>
      </c>
      <c r="K932" s="307">
        <f t="shared" ca="1" si="421"/>
        <v>-9.8329542212061476</v>
      </c>
      <c r="L932" s="304">
        <f t="shared" ca="1" si="406"/>
        <v>715.31582686282002</v>
      </c>
      <c r="M932" s="306">
        <f t="shared" ca="1" si="422"/>
        <v>-1.490050924180025</v>
      </c>
      <c r="N932" s="304">
        <f t="shared" ca="1" si="423"/>
        <v>-85.373629215083255</v>
      </c>
      <c r="P932" s="310">
        <f t="shared" ca="1" si="424"/>
        <v>23</v>
      </c>
      <c r="Q932" s="304">
        <f t="shared" ca="1" si="425"/>
        <v>0</v>
      </c>
      <c r="R932" s="306">
        <f t="shared" ca="1" si="426"/>
        <v>0</v>
      </c>
      <c r="S932" s="307">
        <f t="shared" ca="1" si="427"/>
        <v>3.0819999999999994</v>
      </c>
      <c r="T932" s="304">
        <f t="shared" ca="1" si="407"/>
        <v>30.234419999999997</v>
      </c>
      <c r="U932" s="311">
        <f t="shared" ca="1" si="408"/>
        <v>0</v>
      </c>
      <c r="V932" s="306">
        <f t="shared" ca="1" si="409"/>
        <v>1.2262051293912044</v>
      </c>
      <c r="W932" s="304">
        <f t="shared" ca="1" si="410"/>
        <v>26.809178807452113</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1.0794337937670484</v>
      </c>
      <c r="AH932" s="304">
        <f t="shared" ca="1" si="434"/>
        <v>-8.698603255461844</v>
      </c>
    </row>
    <row r="933" spans="1:34" x14ac:dyDescent="0.2">
      <c r="A933" s="347">
        <f t="shared" ca="1" si="412"/>
        <v>1E-4</v>
      </c>
      <c r="B933" s="304">
        <f t="shared" ca="1" si="413"/>
        <v>32.155000000001991</v>
      </c>
      <c r="D933" s="306">
        <f t="shared" ca="1" si="414"/>
        <v>-0.70161143458158337</v>
      </c>
      <c r="E933" s="307">
        <f t="shared" ca="1" si="415"/>
        <v>-1.1397109766226841</v>
      </c>
      <c r="F933" s="304">
        <f t="shared" ca="1" si="416"/>
        <v>1.3383570956100841</v>
      </c>
      <c r="G933" s="306">
        <f t="shared" ca="1" si="417"/>
        <v>8.3489285149859196</v>
      </c>
      <c r="H933" s="307">
        <f t="shared" ca="1" si="418"/>
        <v>-103.17436115395044</v>
      </c>
      <c r="I933" s="304">
        <f t="shared" ca="1" si="419"/>
        <v>103.51161001005705</v>
      </c>
      <c r="J933" s="306">
        <f t="shared" ca="1" si="420"/>
        <v>715.24824024370969</v>
      </c>
      <c r="K933" s="307">
        <f t="shared" ca="1" si="421"/>
        <v>-9.8432716516229881</v>
      </c>
      <c r="L933" s="304">
        <f t="shared" ca="1" si="406"/>
        <v>715.31596876382616</v>
      </c>
      <c r="M933" s="306">
        <f t="shared" ca="1" si="422"/>
        <v>-1.4900516885889079</v>
      </c>
      <c r="N933" s="304">
        <f t="shared" ca="1" si="423"/>
        <v>-85.373673012486066</v>
      </c>
      <c r="P933" s="310">
        <f t="shared" ca="1" si="424"/>
        <v>23</v>
      </c>
      <c r="Q933" s="304">
        <f t="shared" ca="1" si="425"/>
        <v>0</v>
      </c>
      <c r="R933" s="306">
        <f t="shared" ca="1" si="426"/>
        <v>0</v>
      </c>
      <c r="S933" s="307">
        <f t="shared" ca="1" si="427"/>
        <v>3.0819999999999994</v>
      </c>
      <c r="T933" s="304">
        <f t="shared" ca="1" si="407"/>
        <v>30.234419999999997</v>
      </c>
      <c r="U933" s="311">
        <f t="shared" ca="1" si="408"/>
        <v>0</v>
      </c>
      <c r="V933" s="306">
        <f t="shared" ca="1" si="409"/>
        <v>1.2262063945207731</v>
      </c>
      <c r="W933" s="304">
        <f t="shared" ca="1" si="410"/>
        <v>26.809262380430319</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1.0794072817704752</v>
      </c>
      <c r="AH933" s="304">
        <f t="shared" ca="1" si="434"/>
        <v>-8.6986303723076315</v>
      </c>
    </row>
    <row r="934" spans="1:34" x14ac:dyDescent="0.2">
      <c r="A934" s="347">
        <f t="shared" ca="1" si="412"/>
        <v>1E-4</v>
      </c>
      <c r="B934" s="304">
        <f t="shared" ca="1" si="413"/>
        <v>32.155100000001994</v>
      </c>
      <c r="D934" s="306">
        <f t="shared" ca="1" si="414"/>
        <v>-0.70160699406707294</v>
      </c>
      <c r="E934" s="307">
        <f t="shared" ca="1" si="415"/>
        <v>-1.1396834121790551</v>
      </c>
      <c r="F934" s="304">
        <f t="shared" ca="1" si="416"/>
        <v>1.338331294605311</v>
      </c>
      <c r="G934" s="306">
        <f t="shared" ca="1" si="417"/>
        <v>8.3488583542865129</v>
      </c>
      <c r="H934" s="307">
        <f t="shared" ca="1" si="418"/>
        <v>-103.17447512229167</v>
      </c>
      <c r="I934" s="304">
        <f t="shared" ca="1" si="419"/>
        <v>103.51171794816432</v>
      </c>
      <c r="J934" s="306">
        <f t="shared" ca="1" si="420"/>
        <v>715.24824024370969</v>
      </c>
      <c r="K934" s="307">
        <f t="shared" ca="1" si="421"/>
        <v>-9.8535890934368009</v>
      </c>
      <c r="L934" s="304">
        <f t="shared" ca="1" si="406"/>
        <v>715.31611081377571</v>
      </c>
      <c r="M934" s="306">
        <f t="shared" ca="1" si="422"/>
        <v>-1.490052452989773</v>
      </c>
      <c r="N934" s="304">
        <f t="shared" ca="1" si="423"/>
        <v>-85.373716809429496</v>
      </c>
      <c r="P934" s="310">
        <f t="shared" ca="1" si="424"/>
        <v>23</v>
      </c>
      <c r="Q934" s="304">
        <f t="shared" ca="1" si="425"/>
        <v>0</v>
      </c>
      <c r="R934" s="306">
        <f t="shared" ca="1" si="426"/>
        <v>0</v>
      </c>
      <c r="S934" s="307">
        <f t="shared" ca="1" si="427"/>
        <v>3.0819999999999994</v>
      </c>
      <c r="T934" s="304">
        <f t="shared" ca="1" si="407"/>
        <v>30.234419999999997</v>
      </c>
      <c r="U934" s="311">
        <f t="shared" ca="1" si="408"/>
        <v>0</v>
      </c>
      <c r="V934" s="306">
        <f t="shared" ca="1" si="409"/>
        <v>1.2262076596530453</v>
      </c>
      <c r="W934" s="304">
        <f t="shared" ca="1" si="410"/>
        <v>26.809345952268021</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1.0793807701319</v>
      </c>
      <c r="AH934" s="304">
        <f t="shared" ca="1" si="434"/>
        <v>-8.698657488783363</v>
      </c>
    </row>
    <row r="935" spans="1:34" x14ac:dyDescent="0.2">
      <c r="A935" s="347">
        <f t="shared" ca="1" si="412"/>
        <v>1E-4</v>
      </c>
      <c r="B935" s="304">
        <f t="shared" ca="1" si="413"/>
        <v>32.155200000001997</v>
      </c>
      <c r="D935" s="306">
        <f t="shared" ca="1" si="414"/>
        <v>-0.70160255355050161</v>
      </c>
      <c r="E935" s="307">
        <f t="shared" ca="1" si="415"/>
        <v>-1.1396558481116195</v>
      </c>
      <c r="F935" s="304">
        <f t="shared" ca="1" si="416"/>
        <v>1.3383054940048624</v>
      </c>
      <c r="G935" s="306">
        <f t="shared" ca="1" si="417"/>
        <v>8.3487881940311581</v>
      </c>
      <c r="H935" s="307">
        <f t="shared" ca="1" si="418"/>
        <v>-103.17458908787648</v>
      </c>
      <c r="I935" s="304">
        <f t="shared" ca="1" si="419"/>
        <v>103.51182588362045</v>
      </c>
      <c r="J935" s="306">
        <f t="shared" ca="1" si="420"/>
        <v>715.24824024370969</v>
      </c>
      <c r="K935" s="307">
        <f t="shared" ca="1" si="421"/>
        <v>-9.8639065466473088</v>
      </c>
      <c r="L935" s="304">
        <f t="shared" ca="1" si="406"/>
        <v>715.31625301266888</v>
      </c>
      <c r="M935" s="306">
        <f t="shared" ca="1" si="422"/>
        <v>-1.4900532173826202</v>
      </c>
      <c r="N935" s="304">
        <f t="shared" ca="1" si="423"/>
        <v>-85.373760605913532</v>
      </c>
      <c r="P935" s="310">
        <f t="shared" ca="1" si="424"/>
        <v>23</v>
      </c>
      <c r="Q935" s="304">
        <f t="shared" ca="1" si="425"/>
        <v>0</v>
      </c>
      <c r="R935" s="306">
        <f t="shared" ca="1" si="426"/>
        <v>0</v>
      </c>
      <c r="S935" s="307">
        <f t="shared" ca="1" si="427"/>
        <v>3.0819999999999994</v>
      </c>
      <c r="T935" s="304">
        <f t="shared" ca="1" si="407"/>
        <v>30.234419999999997</v>
      </c>
      <c r="U935" s="311">
        <f t="shared" ca="1" si="408"/>
        <v>0</v>
      </c>
      <c r="V935" s="306">
        <f t="shared" ca="1" si="409"/>
        <v>1.226208924788021</v>
      </c>
      <c r="W935" s="304">
        <f t="shared" ca="1" si="410"/>
        <v>26.809429522965228</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1.0793542588513176</v>
      </c>
      <c r="AH935" s="304">
        <f t="shared" ca="1" si="434"/>
        <v>-8.698684604889042</v>
      </c>
    </row>
    <row r="936" spans="1:34" x14ac:dyDescent="0.2">
      <c r="A936" s="347">
        <f t="shared" ca="1" si="412"/>
        <v>1E-4</v>
      </c>
      <c r="B936" s="304">
        <f t="shared" ca="1" si="413"/>
        <v>32.155300000002001</v>
      </c>
      <c r="D936" s="306">
        <f t="shared" ca="1" si="414"/>
        <v>-0.70159811303187114</v>
      </c>
      <c r="E936" s="307">
        <f t="shared" ca="1" si="415"/>
        <v>-1.1396282844203771</v>
      </c>
      <c r="F936" s="304">
        <f t="shared" ca="1" si="416"/>
        <v>1.3382796938087398</v>
      </c>
      <c r="G936" s="306">
        <f t="shared" ca="1" si="417"/>
        <v>8.3487180342198553</v>
      </c>
      <c r="H936" s="307">
        <f t="shared" ca="1" si="418"/>
        <v>-103.17470305070492</v>
      </c>
      <c r="I936" s="304">
        <f t="shared" ca="1" si="419"/>
        <v>103.51193381642548</v>
      </c>
      <c r="J936" s="306">
        <f t="shared" ca="1" si="420"/>
        <v>715.24824024370969</v>
      </c>
      <c r="K936" s="307">
        <f t="shared" ca="1" si="421"/>
        <v>-9.8742240112542383</v>
      </c>
      <c r="L936" s="304">
        <f t="shared" ca="1" si="406"/>
        <v>715.31639536050614</v>
      </c>
      <c r="M936" s="306">
        <f t="shared" ca="1" si="422"/>
        <v>-1.4900539817674496</v>
      </c>
      <c r="N936" s="304">
        <f t="shared" ca="1" si="423"/>
        <v>-85.373804401938187</v>
      </c>
      <c r="P936" s="310">
        <f t="shared" ca="1" si="424"/>
        <v>23</v>
      </c>
      <c r="Q936" s="304">
        <f t="shared" ca="1" si="425"/>
        <v>0</v>
      </c>
      <c r="R936" s="306">
        <f t="shared" ca="1" si="426"/>
        <v>0</v>
      </c>
      <c r="S936" s="307">
        <f t="shared" ca="1" si="427"/>
        <v>3.0819999999999994</v>
      </c>
      <c r="T936" s="304">
        <f t="shared" ca="1" si="407"/>
        <v>30.234419999999997</v>
      </c>
      <c r="U936" s="311">
        <f t="shared" ca="1" si="408"/>
        <v>0</v>
      </c>
      <c r="V936" s="306">
        <f t="shared" ca="1" si="409"/>
        <v>1.2262101899256999</v>
      </c>
      <c r="W936" s="304">
        <f t="shared" ca="1" si="410"/>
        <v>26.809513092521936</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1.0793277479287333</v>
      </c>
      <c r="AH936" s="304">
        <f t="shared" ca="1" si="434"/>
        <v>-8.6987117206246705</v>
      </c>
    </row>
    <row r="937" spans="1:34" x14ac:dyDescent="0.2">
      <c r="A937" s="347">
        <f t="shared" ca="1" si="412"/>
        <v>1E-4</v>
      </c>
      <c r="B937" s="304">
        <f t="shared" ca="1" si="413"/>
        <v>32.155400000002004</v>
      </c>
      <c r="D937" s="306">
        <f t="shared" ca="1" si="414"/>
        <v>-0.70159367251118254</v>
      </c>
      <c r="E937" s="307">
        <f t="shared" ca="1" si="415"/>
        <v>-1.1396007211053298</v>
      </c>
      <c r="F937" s="304">
        <f t="shared" ca="1" si="416"/>
        <v>1.3382538940169448</v>
      </c>
      <c r="G937" s="306">
        <f t="shared" ca="1" si="417"/>
        <v>8.3486478748526043</v>
      </c>
      <c r="H937" s="307">
        <f t="shared" ca="1" si="418"/>
        <v>-103.17481701077703</v>
      </c>
      <c r="I937" s="304">
        <f t="shared" ca="1" si="419"/>
        <v>103.51204174657944</v>
      </c>
      <c r="J937" s="306">
        <f t="shared" ca="1" si="420"/>
        <v>715.24824024370969</v>
      </c>
      <c r="K937" s="307">
        <f t="shared" ca="1" si="421"/>
        <v>-9.8845414872573123</v>
      </c>
      <c r="L937" s="304">
        <f t="shared" ca="1" si="406"/>
        <v>715.31653785728793</v>
      </c>
      <c r="M937" s="306">
        <f t="shared" ca="1" si="422"/>
        <v>-1.4900547461442615</v>
      </c>
      <c r="N937" s="304">
        <f t="shared" ca="1" si="423"/>
        <v>-85.373848197503463</v>
      </c>
      <c r="P937" s="310">
        <f t="shared" ca="1" si="424"/>
        <v>23</v>
      </c>
      <c r="Q937" s="304">
        <f t="shared" ca="1" si="425"/>
        <v>0</v>
      </c>
      <c r="R937" s="306">
        <f t="shared" ca="1" si="426"/>
        <v>0</v>
      </c>
      <c r="S937" s="307">
        <f t="shared" ca="1" si="427"/>
        <v>3.0819999999999994</v>
      </c>
      <c r="T937" s="304">
        <f t="shared" ca="1" si="407"/>
        <v>30.234419999999997</v>
      </c>
      <c r="U937" s="311">
        <f t="shared" ca="1" si="408"/>
        <v>0</v>
      </c>
      <c r="V937" s="306">
        <f t="shared" ca="1" si="409"/>
        <v>1.2262114550660819</v>
      </c>
      <c r="W937" s="304">
        <f t="shared" ca="1" si="410"/>
        <v>26.809596660938155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1.0793012373641417</v>
      </c>
      <c r="AH937" s="304">
        <f t="shared" ca="1" si="434"/>
        <v>-8.6987388359902464</v>
      </c>
    </row>
    <row r="938" spans="1:34" x14ac:dyDescent="0.2">
      <c r="A938" s="347">
        <f t="shared" ca="1" si="412"/>
        <v>1E-4</v>
      </c>
      <c r="B938" s="304">
        <f t="shared" ca="1" si="413"/>
        <v>32.155500000002007</v>
      </c>
      <c r="D938" s="306">
        <f t="shared" ca="1" si="414"/>
        <v>-0.70158923198843626</v>
      </c>
      <c r="E938" s="307">
        <f t="shared" ca="1" si="415"/>
        <v>-1.1395731581664723</v>
      </c>
      <c r="F938" s="304">
        <f t="shared" ca="1" si="416"/>
        <v>1.3382280946294736</v>
      </c>
      <c r="G938" s="306">
        <f t="shared" ca="1" si="417"/>
        <v>8.3485777159294052</v>
      </c>
      <c r="H938" s="307">
        <f t="shared" ca="1" si="418"/>
        <v>-103.17493096809285</v>
      </c>
      <c r="I938" s="304">
        <f t="shared" ca="1" si="419"/>
        <v>103.51214967408241</v>
      </c>
      <c r="J938" s="306">
        <f t="shared" ca="1" si="420"/>
        <v>715.24824024370969</v>
      </c>
      <c r="K938" s="307">
        <f t="shared" ca="1" si="421"/>
        <v>-9.8948589746562554</v>
      </c>
      <c r="L938" s="304">
        <f t="shared" ca="1" si="406"/>
        <v>715.3166805030146</v>
      </c>
      <c r="M938" s="306">
        <f t="shared" ca="1" si="422"/>
        <v>-1.490055510513056</v>
      </c>
      <c r="N938" s="304">
        <f t="shared" ca="1" si="423"/>
        <v>-85.373891992609373</v>
      </c>
      <c r="P938" s="310">
        <f t="shared" ca="1" si="424"/>
        <v>23</v>
      </c>
      <c r="Q938" s="304">
        <f t="shared" ca="1" si="425"/>
        <v>0</v>
      </c>
      <c r="R938" s="306">
        <f t="shared" ca="1" si="426"/>
        <v>0</v>
      </c>
      <c r="S938" s="307">
        <f t="shared" ca="1" si="427"/>
        <v>3.0819999999999994</v>
      </c>
      <c r="T938" s="304">
        <f t="shared" ca="1" si="407"/>
        <v>30.234419999999997</v>
      </c>
      <c r="U938" s="311">
        <f t="shared" ca="1" si="408"/>
        <v>0</v>
      </c>
      <c r="V938" s="306">
        <f t="shared" ca="1" si="409"/>
        <v>1.2262127202091679</v>
      </c>
      <c r="W938" s="304">
        <f t="shared" ca="1" si="410"/>
        <v>26.809680228213942</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1.0792747271575376</v>
      </c>
      <c r="AH938" s="304">
        <f t="shared" ca="1" si="434"/>
        <v>-8.6987659509857753</v>
      </c>
    </row>
    <row r="939" spans="1:34" x14ac:dyDescent="0.2">
      <c r="A939" s="347">
        <f t="shared" ca="1" si="412"/>
        <v>1E-4</v>
      </c>
      <c r="B939" s="304">
        <f t="shared" ca="1" si="413"/>
        <v>32.155600000002011</v>
      </c>
      <c r="D939" s="306">
        <f t="shared" ca="1" si="414"/>
        <v>-0.70158479146363306</v>
      </c>
      <c r="E939" s="307">
        <f t="shared" ca="1" si="415"/>
        <v>-1.139545595603785</v>
      </c>
      <c r="F939" s="304">
        <f t="shared" ca="1" si="416"/>
        <v>1.3382022956463102</v>
      </c>
      <c r="G939" s="306">
        <f t="shared" ca="1" si="417"/>
        <v>8.3485075574502581</v>
      </c>
      <c r="H939" s="307">
        <f t="shared" ca="1" si="418"/>
        <v>-103.17504492265242</v>
      </c>
      <c r="I939" s="304">
        <f t="shared" ca="1" si="419"/>
        <v>103.51225759893438</v>
      </c>
      <c r="J939" s="306">
        <f t="shared" ca="1" si="420"/>
        <v>715.24824024370969</v>
      </c>
      <c r="K939" s="307">
        <f t="shared" ca="1" si="421"/>
        <v>-9.9051764734507923</v>
      </c>
      <c r="L939" s="304">
        <f t="shared" ca="1" si="406"/>
        <v>715.31682329768648</v>
      </c>
      <c r="M939" s="306">
        <f t="shared" ca="1" si="422"/>
        <v>-1.4900562748738329</v>
      </c>
      <c r="N939" s="304">
        <f t="shared" ca="1" si="423"/>
        <v>-85.373935787255917</v>
      </c>
      <c r="P939" s="310">
        <f t="shared" ca="1" si="424"/>
        <v>23</v>
      </c>
      <c r="Q939" s="304">
        <f t="shared" ca="1" si="425"/>
        <v>0</v>
      </c>
      <c r="R939" s="306">
        <f t="shared" ca="1" si="426"/>
        <v>0</v>
      </c>
      <c r="S939" s="307">
        <f t="shared" ca="1" si="427"/>
        <v>3.0819999999999994</v>
      </c>
      <c r="T939" s="304">
        <f t="shared" ca="1" si="407"/>
        <v>30.234419999999997</v>
      </c>
      <c r="U939" s="311">
        <f t="shared" ca="1" si="408"/>
        <v>0</v>
      </c>
      <c r="V939" s="306">
        <f t="shared" ca="1" si="409"/>
        <v>1.2262139853549565</v>
      </c>
      <c r="W939" s="304">
        <f t="shared" ca="1" si="410"/>
        <v>26.809763794349251</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1.0792482173089102</v>
      </c>
      <c r="AH939" s="304">
        <f t="shared" ca="1" si="434"/>
        <v>-8.6987930656112749</v>
      </c>
    </row>
    <row r="940" spans="1:34" x14ac:dyDescent="0.2">
      <c r="A940" s="347">
        <f t="shared" ca="1" si="412"/>
        <v>1E-4</v>
      </c>
      <c r="B940" s="304">
        <f t="shared" ca="1" si="413"/>
        <v>32.155700000002014</v>
      </c>
      <c r="D940" s="306">
        <f t="shared" ca="1" si="414"/>
        <v>-0.70158035093677529</v>
      </c>
      <c r="E940" s="307">
        <f t="shared" ca="1" si="415"/>
        <v>-1.1395180334172856</v>
      </c>
      <c r="F940" s="304">
        <f t="shared" ca="1" si="416"/>
        <v>1.3381764970674708</v>
      </c>
      <c r="G940" s="306">
        <f t="shared" ca="1" si="417"/>
        <v>8.3484373994151646</v>
      </c>
      <c r="H940" s="307">
        <f t="shared" ca="1" si="418"/>
        <v>-103.17515887445576</v>
      </c>
      <c r="I940" s="304">
        <f t="shared" ca="1" si="419"/>
        <v>103.51236552113541</v>
      </c>
      <c r="J940" s="306">
        <f t="shared" ca="1" si="420"/>
        <v>715.24824024370969</v>
      </c>
      <c r="K940" s="307">
        <f t="shared" ca="1" si="421"/>
        <v>-9.9154939836406477</v>
      </c>
      <c r="L940" s="304">
        <f t="shared" ca="1" si="406"/>
        <v>715.31696624130416</v>
      </c>
      <c r="M940" s="306">
        <f t="shared" ca="1" si="422"/>
        <v>-1.4900570392265926</v>
      </c>
      <c r="N940" s="304">
        <f t="shared" ca="1" si="423"/>
        <v>-85.373979581443109</v>
      </c>
      <c r="P940" s="310">
        <f t="shared" ca="1" si="424"/>
        <v>23</v>
      </c>
      <c r="Q940" s="304">
        <f t="shared" ca="1" si="425"/>
        <v>0</v>
      </c>
      <c r="R940" s="306">
        <f t="shared" ca="1" si="426"/>
        <v>0</v>
      </c>
      <c r="S940" s="307">
        <f t="shared" ca="1" si="427"/>
        <v>3.0819999999999994</v>
      </c>
      <c r="T940" s="304">
        <f t="shared" ca="1" si="407"/>
        <v>30.234419999999997</v>
      </c>
      <c r="U940" s="311">
        <f t="shared" ca="1" si="408"/>
        <v>0</v>
      </c>
      <c r="V940" s="306">
        <f t="shared" ca="1" si="409"/>
        <v>1.2262152505034489</v>
      </c>
      <c r="W940" s="304">
        <f t="shared" ca="1" si="410"/>
        <v>26.809847359344126</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1.0792217078182702</v>
      </c>
      <c r="AH940" s="304">
        <f t="shared" ca="1" si="434"/>
        <v>-8.6988201798667291</v>
      </c>
    </row>
    <row r="941" spans="1:34" x14ac:dyDescent="0.2">
      <c r="A941" s="347">
        <f t="shared" ca="1" si="412"/>
        <v>1E-4</v>
      </c>
      <c r="B941" s="304">
        <f t="shared" ca="1" si="413"/>
        <v>32.155800000002017</v>
      </c>
      <c r="D941" s="306">
        <f t="shared" ca="1" si="414"/>
        <v>-0.70157591040786149</v>
      </c>
      <c r="E941" s="307">
        <f t="shared" ca="1" si="415"/>
        <v>-1.1394904716069583</v>
      </c>
      <c r="F941" s="304">
        <f t="shared" ca="1" si="416"/>
        <v>1.3381506988929415</v>
      </c>
      <c r="G941" s="306">
        <f t="shared" ca="1" si="417"/>
        <v>8.348367241824123</v>
      </c>
      <c r="H941" s="307">
        <f t="shared" ca="1" si="418"/>
        <v>-103.17527282350292</v>
      </c>
      <c r="I941" s="304">
        <f t="shared" ca="1" si="419"/>
        <v>103.51247344068551</v>
      </c>
      <c r="J941" s="306">
        <f t="shared" ca="1" si="420"/>
        <v>715.24824024370969</v>
      </c>
      <c r="K941" s="307">
        <f t="shared" ca="1" si="421"/>
        <v>-9.9258115052255462</v>
      </c>
      <c r="L941" s="304">
        <f t="shared" ca="1" si="406"/>
        <v>715.31710933386796</v>
      </c>
      <c r="M941" s="306">
        <f t="shared" ca="1" si="422"/>
        <v>-1.4900578035713352</v>
      </c>
      <c r="N941" s="304">
        <f t="shared" ca="1" si="423"/>
        <v>-85.37402337517095</v>
      </c>
      <c r="P941" s="310">
        <f t="shared" ca="1" si="424"/>
        <v>23</v>
      </c>
      <c r="Q941" s="304">
        <f t="shared" ca="1" si="425"/>
        <v>0</v>
      </c>
      <c r="R941" s="306">
        <f t="shared" ca="1" si="426"/>
        <v>0</v>
      </c>
      <c r="S941" s="307">
        <f t="shared" ca="1" si="427"/>
        <v>3.0819999999999994</v>
      </c>
      <c r="T941" s="304">
        <f t="shared" ca="1" si="407"/>
        <v>30.234419999999997</v>
      </c>
      <c r="U941" s="311">
        <f t="shared" ca="1" si="408"/>
        <v>0</v>
      </c>
      <c r="V941" s="306">
        <f t="shared" ca="1" si="409"/>
        <v>1.2262165156546443</v>
      </c>
      <c r="W941" s="304">
        <f t="shared" ca="1" si="410"/>
        <v>26.809930923198554</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1.079195198685607</v>
      </c>
      <c r="AH941" s="304">
        <f t="shared" ca="1" si="434"/>
        <v>-8.6988472937521522</v>
      </c>
    </row>
    <row r="942" spans="1:34" x14ac:dyDescent="0.2">
      <c r="A942" s="347">
        <f t="shared" ca="1" si="412"/>
        <v>1E-4</v>
      </c>
      <c r="B942" s="304">
        <f t="shared" ca="1" si="413"/>
        <v>32.155900000002021</v>
      </c>
      <c r="D942" s="306">
        <f t="shared" ca="1" si="414"/>
        <v>-0.70157146987689312</v>
      </c>
      <c r="E942" s="307">
        <f t="shared" ca="1" si="415"/>
        <v>-1.13946291017281</v>
      </c>
      <c r="F942" s="304">
        <f t="shared" ca="1" si="416"/>
        <v>1.3381249011227292</v>
      </c>
      <c r="G942" s="306">
        <f t="shared" ca="1" si="417"/>
        <v>8.3482970846771352</v>
      </c>
      <c r="H942" s="307">
        <f t="shared" ca="1" si="418"/>
        <v>-103.17538676979395</v>
      </c>
      <c r="I942" s="304">
        <f t="shared" ca="1" si="419"/>
        <v>103.51258135758475</v>
      </c>
      <c r="J942" s="306">
        <f t="shared" ca="1" si="420"/>
        <v>715.24824024370969</v>
      </c>
      <c r="K942" s="307">
        <f t="shared" ca="1" si="421"/>
        <v>-9.9361290382052108</v>
      </c>
      <c r="L942" s="304">
        <f t="shared" ca="1" si="406"/>
        <v>715.31725257537812</v>
      </c>
      <c r="M942" s="306">
        <f t="shared" ca="1" si="422"/>
        <v>-1.4900585679080607</v>
      </c>
      <c r="N942" s="304">
        <f t="shared" ca="1" si="423"/>
        <v>-85.374067168439453</v>
      </c>
      <c r="P942" s="310">
        <f t="shared" ca="1" si="424"/>
        <v>23</v>
      </c>
      <c r="Q942" s="304">
        <f t="shared" ca="1" si="425"/>
        <v>0</v>
      </c>
      <c r="R942" s="306">
        <f t="shared" ca="1" si="426"/>
        <v>0</v>
      </c>
      <c r="S942" s="307">
        <f t="shared" ca="1" si="427"/>
        <v>3.0819999999999994</v>
      </c>
      <c r="T942" s="304">
        <f t="shared" ca="1" si="407"/>
        <v>30.234419999999997</v>
      </c>
      <c r="U942" s="311">
        <f t="shared" ca="1" si="408"/>
        <v>0</v>
      </c>
      <c r="V942" s="306">
        <f t="shared" ca="1" si="409"/>
        <v>1.2262177808085428</v>
      </c>
      <c r="W942" s="304">
        <f t="shared" ca="1" si="410"/>
        <v>26.810014485912564</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1.0791686899109205</v>
      </c>
      <c r="AH942" s="304">
        <f t="shared" ca="1" si="434"/>
        <v>-8.6988744072675406</v>
      </c>
    </row>
    <row r="943" spans="1:34" x14ac:dyDescent="0.2">
      <c r="A943" s="347">
        <f t="shared" ca="1" si="412"/>
        <v>1E-4</v>
      </c>
      <c r="B943" s="304">
        <f t="shared" ca="1" si="413"/>
        <v>32.156000000002024</v>
      </c>
      <c r="D943" s="306">
        <f t="shared" ca="1" si="414"/>
        <v>-0.70156702934387205</v>
      </c>
      <c r="E943" s="307">
        <f t="shared" ca="1" si="415"/>
        <v>-1.1394353491148266</v>
      </c>
      <c r="F943" s="304">
        <f t="shared" ca="1" si="416"/>
        <v>1.3380991037568226</v>
      </c>
      <c r="G943" s="306">
        <f t="shared" ca="1" si="417"/>
        <v>8.348226927974201</v>
      </c>
      <c r="H943" s="307">
        <f t="shared" ca="1" si="418"/>
        <v>-103.17550071332886</v>
      </c>
      <c r="I943" s="304">
        <f t="shared" ca="1" si="419"/>
        <v>103.51268927183312</v>
      </c>
      <c r="J943" s="306">
        <f t="shared" ca="1" si="420"/>
        <v>715.24824024370969</v>
      </c>
      <c r="K943" s="307">
        <f t="shared" ca="1" si="421"/>
        <v>-9.9464465825793678</v>
      </c>
      <c r="L943" s="304">
        <f t="shared" ca="1" si="406"/>
        <v>715.31739596583532</v>
      </c>
      <c r="M943" s="306">
        <f t="shared" ca="1" si="422"/>
        <v>-1.4900593322367695</v>
      </c>
      <c r="N943" s="304">
        <f t="shared" ca="1" si="423"/>
        <v>-85.374110961248618</v>
      </c>
      <c r="P943" s="310">
        <f t="shared" ca="1" si="424"/>
        <v>23</v>
      </c>
      <c r="Q943" s="304">
        <f t="shared" ca="1" si="425"/>
        <v>0</v>
      </c>
      <c r="R943" s="306">
        <f t="shared" ca="1" si="426"/>
        <v>0</v>
      </c>
      <c r="S943" s="307">
        <f t="shared" ca="1" si="427"/>
        <v>3.0819999999999994</v>
      </c>
      <c r="T943" s="304">
        <f t="shared" ca="1" si="407"/>
        <v>30.234419999999997</v>
      </c>
      <c r="U943" s="311">
        <f t="shared" ca="1" si="408"/>
        <v>0</v>
      </c>
      <c r="V943" s="306">
        <f t="shared" ca="1" si="409"/>
        <v>1.2262190459651447</v>
      </c>
      <c r="W943" s="304">
        <f t="shared" ca="1" si="410"/>
        <v>26.810098047486147</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1.0791421814942055</v>
      </c>
      <c r="AH943" s="304">
        <f t="shared" ca="1" si="434"/>
        <v>-8.6989015204129032</v>
      </c>
    </row>
    <row r="944" spans="1:34" x14ac:dyDescent="0.2">
      <c r="A944" s="347">
        <f t="shared" ca="1" si="412"/>
        <v>1E-4</v>
      </c>
      <c r="B944" s="304">
        <f t="shared" ca="1" si="413"/>
        <v>32.156100000002027</v>
      </c>
      <c r="D944" s="306">
        <f t="shared" ca="1" si="414"/>
        <v>-0.70156258880879618</v>
      </c>
      <c r="E944" s="307">
        <f t="shared" ca="1" si="415"/>
        <v>-1.1394077884330134</v>
      </c>
      <c r="F944" s="304">
        <f t="shared" ca="1" si="416"/>
        <v>1.3380733067952257</v>
      </c>
      <c r="G944" s="306">
        <f t="shared" ca="1" si="417"/>
        <v>8.3481567717153204</v>
      </c>
      <c r="H944" s="307">
        <f t="shared" ca="1" si="418"/>
        <v>-103.1756146541077</v>
      </c>
      <c r="I944" s="304">
        <f t="shared" ca="1" si="419"/>
        <v>103.51279718343071</v>
      </c>
      <c r="J944" s="306">
        <f t="shared" ca="1" si="420"/>
        <v>715.24824024370969</v>
      </c>
      <c r="K944" s="307">
        <f t="shared" ca="1" si="421"/>
        <v>-9.9567641383477401</v>
      </c>
      <c r="L944" s="304">
        <f t="shared" ca="1" si="406"/>
        <v>715.31753950523967</v>
      </c>
      <c r="M944" s="306">
        <f t="shared" ca="1" si="422"/>
        <v>-1.4900600965574611</v>
      </c>
      <c r="N944" s="304">
        <f t="shared" ca="1" si="423"/>
        <v>-85.374154753598447</v>
      </c>
      <c r="P944" s="310">
        <f t="shared" ca="1" si="424"/>
        <v>23</v>
      </c>
      <c r="Q944" s="304">
        <f t="shared" ca="1" si="425"/>
        <v>0</v>
      </c>
      <c r="R944" s="306">
        <f t="shared" ca="1" si="426"/>
        <v>0</v>
      </c>
      <c r="S944" s="307">
        <f t="shared" ca="1" si="427"/>
        <v>3.0819999999999994</v>
      </c>
      <c r="T944" s="304">
        <f t="shared" ca="1" si="407"/>
        <v>30.234419999999997</v>
      </c>
      <c r="U944" s="311">
        <f t="shared" ca="1" si="408"/>
        <v>0</v>
      </c>
      <c r="V944" s="306">
        <f t="shared" ca="1" si="409"/>
        <v>1.2262203111244496</v>
      </c>
      <c r="W944" s="304">
        <f t="shared" ca="1" si="410"/>
        <v>26.810181607919326</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1.0791156734354637</v>
      </c>
      <c r="AH944" s="304">
        <f t="shared" ca="1" si="434"/>
        <v>-8.6989286331882383</v>
      </c>
    </row>
    <row r="945" spans="1:34" x14ac:dyDescent="0.2">
      <c r="A945" s="347">
        <f t="shared" ca="1" si="412"/>
        <v>1E-4</v>
      </c>
      <c r="B945" s="304">
        <f t="shared" ca="1" si="413"/>
        <v>32.15620000000203</v>
      </c>
      <c r="D945" s="306">
        <f t="shared" ca="1" si="414"/>
        <v>-0.70155814827167151</v>
      </c>
      <c r="E945" s="307">
        <f t="shared" ca="1" si="415"/>
        <v>-1.1393802281273633</v>
      </c>
      <c r="F945" s="304">
        <f t="shared" ca="1" si="416"/>
        <v>1.3380475102379359</v>
      </c>
      <c r="G945" s="306">
        <f t="shared" ca="1" si="417"/>
        <v>8.3480866159004936</v>
      </c>
      <c r="H945" s="307">
        <f t="shared" ca="1" si="418"/>
        <v>-103.17572859213051</v>
      </c>
      <c r="I945" s="304">
        <f t="shared" ca="1" si="419"/>
        <v>103.51290509237751</v>
      </c>
      <c r="J945" s="306">
        <f t="shared" ca="1" si="420"/>
        <v>715.24824024370969</v>
      </c>
      <c r="K945" s="307">
        <f t="shared" ca="1" si="421"/>
        <v>-9.9670817055100525</v>
      </c>
      <c r="L945" s="304">
        <f t="shared" ca="1" si="406"/>
        <v>715.31768319359185</v>
      </c>
      <c r="M945" s="306">
        <f t="shared" ca="1" si="422"/>
        <v>-1.4900608608701362</v>
      </c>
      <c r="N945" s="304">
        <f t="shared" ca="1" si="423"/>
        <v>-85.374198545488966</v>
      </c>
      <c r="P945" s="310">
        <f t="shared" ca="1" si="424"/>
        <v>23</v>
      </c>
      <c r="Q945" s="304">
        <f t="shared" ca="1" si="425"/>
        <v>0</v>
      </c>
      <c r="R945" s="306">
        <f t="shared" ca="1" si="426"/>
        <v>0</v>
      </c>
      <c r="S945" s="307">
        <f t="shared" ca="1" si="427"/>
        <v>3.0819999999999994</v>
      </c>
      <c r="T945" s="304">
        <f t="shared" ca="1" si="407"/>
        <v>30.234419999999997</v>
      </c>
      <c r="U945" s="311">
        <f t="shared" ca="1" si="408"/>
        <v>0</v>
      </c>
      <c r="V945" s="306">
        <f t="shared" ca="1" si="409"/>
        <v>1.2262215762864577</v>
      </c>
      <c r="W945" s="304">
        <f t="shared" ca="1" si="410"/>
        <v>26.810265167212101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1.0790891657346862</v>
      </c>
      <c r="AH945" s="304">
        <f t="shared" ca="1" si="434"/>
        <v>-8.6989557455935529</v>
      </c>
    </row>
    <row r="946" spans="1:34" x14ac:dyDescent="0.2">
      <c r="A946" s="347">
        <f t="shared" ca="1" si="412"/>
        <v>1E-4</v>
      </c>
      <c r="B946" s="304">
        <f t="shared" ca="1" si="413"/>
        <v>32.156300000002034</v>
      </c>
      <c r="D946" s="306">
        <f t="shared" ca="1" si="414"/>
        <v>-0.70155370773249326</v>
      </c>
      <c r="E946" s="307">
        <f t="shared" ca="1" si="415"/>
        <v>-1.1393526681978745</v>
      </c>
      <c r="F946" s="304">
        <f t="shared" ca="1" si="416"/>
        <v>1.3380217140849489</v>
      </c>
      <c r="G946" s="306">
        <f t="shared" ca="1" si="417"/>
        <v>8.3480164605297205</v>
      </c>
      <c r="H946" s="307">
        <f t="shared" ca="1" si="418"/>
        <v>-103.17584252739734</v>
      </c>
      <c r="I946" s="304">
        <f t="shared" ca="1" si="419"/>
        <v>103.51301299867359</v>
      </c>
      <c r="J946" s="306">
        <f t="shared" ca="1" si="420"/>
        <v>715.24824024370969</v>
      </c>
      <c r="K946" s="307">
        <f t="shared" ca="1" si="421"/>
        <v>-9.9773992840660295</v>
      </c>
      <c r="L946" s="304">
        <f t="shared" ca="1" si="406"/>
        <v>715.31782703089198</v>
      </c>
      <c r="M946" s="306">
        <f t="shared" ca="1" si="422"/>
        <v>-1.4900616251747947</v>
      </c>
      <c r="N946" s="304">
        <f t="shared" ca="1" si="423"/>
        <v>-85.374242336920148</v>
      </c>
      <c r="P946" s="310">
        <f t="shared" ca="1" si="424"/>
        <v>23</v>
      </c>
      <c r="Q946" s="304">
        <f t="shared" ca="1" si="425"/>
        <v>0</v>
      </c>
      <c r="R946" s="306">
        <f t="shared" ca="1" si="426"/>
        <v>0</v>
      </c>
      <c r="S946" s="307">
        <f t="shared" ca="1" si="427"/>
        <v>3.0819999999999994</v>
      </c>
      <c r="T946" s="304">
        <f t="shared" ca="1" si="407"/>
        <v>30.234419999999997</v>
      </c>
      <c r="U946" s="311">
        <f t="shared" ca="1" si="408"/>
        <v>0</v>
      </c>
      <c r="V946" s="306">
        <f t="shared" ca="1" si="409"/>
        <v>1.2262228414511693</v>
      </c>
      <c r="W946" s="304">
        <f t="shared" ca="1" si="410"/>
        <v>26.810348725364516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1.079062658391873</v>
      </c>
      <c r="AH946" s="304">
        <f t="shared" ca="1" si="434"/>
        <v>-8.698982857628847</v>
      </c>
    </row>
    <row r="947" spans="1:34" x14ac:dyDescent="0.2">
      <c r="A947" s="347">
        <f t="shared" ca="1" si="412"/>
        <v>1E-4</v>
      </c>
      <c r="B947" s="304">
        <f t="shared" ca="1" si="413"/>
        <v>32.156400000002037</v>
      </c>
      <c r="D947" s="306">
        <f t="shared" ca="1" si="414"/>
        <v>-0.70154926719126653</v>
      </c>
      <c r="E947" s="307">
        <f t="shared" ca="1" si="415"/>
        <v>-1.1393251086445328</v>
      </c>
      <c r="F947" s="304">
        <f t="shared" ca="1" si="416"/>
        <v>1.3379959183362553</v>
      </c>
      <c r="G947" s="306">
        <f t="shared" ca="1" si="417"/>
        <v>8.347946305603001</v>
      </c>
      <c r="H947" s="307">
        <f t="shared" ca="1" si="418"/>
        <v>-103.17595645990821</v>
      </c>
      <c r="I947" s="304">
        <f t="shared" ca="1" si="419"/>
        <v>103.51312090231897</v>
      </c>
      <c r="J947" s="306">
        <f t="shared" ca="1" si="420"/>
        <v>715.24824024370969</v>
      </c>
      <c r="K947" s="307">
        <f t="shared" ca="1" si="421"/>
        <v>-9.9877168740153941</v>
      </c>
      <c r="L947" s="304">
        <f t="shared" ca="1" si="406"/>
        <v>715.31797101714074</v>
      </c>
      <c r="M947" s="306">
        <f t="shared" ca="1" si="422"/>
        <v>-1.4900623894714367</v>
      </c>
      <c r="N947" s="304">
        <f t="shared" ca="1" si="423"/>
        <v>-85.374286127892034</v>
      </c>
      <c r="P947" s="310">
        <f t="shared" ca="1" si="424"/>
        <v>23</v>
      </c>
      <c r="Q947" s="304">
        <f t="shared" ca="1" si="425"/>
        <v>0</v>
      </c>
      <c r="R947" s="306">
        <f t="shared" ca="1" si="426"/>
        <v>0</v>
      </c>
      <c r="S947" s="307">
        <f t="shared" ca="1" si="427"/>
        <v>3.0819999999999994</v>
      </c>
      <c r="T947" s="304">
        <f t="shared" ca="1" si="407"/>
        <v>30.234419999999997</v>
      </c>
      <c r="U947" s="311">
        <f t="shared" ca="1" si="408"/>
        <v>0</v>
      </c>
      <c r="V947" s="306">
        <f t="shared" ca="1" si="409"/>
        <v>1.2262241066185835</v>
      </c>
      <c r="W947" s="304">
        <f t="shared" ca="1" si="410"/>
        <v>26.810432282376539</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1.0790361514070153</v>
      </c>
      <c r="AH947" s="304">
        <f t="shared" ca="1" si="434"/>
        <v>-8.6990099692941349</v>
      </c>
    </row>
    <row r="948" spans="1:34" x14ac:dyDescent="0.2">
      <c r="A948" s="347">
        <f t="shared" ca="1" si="412"/>
        <v>1E-4</v>
      </c>
      <c r="B948" s="304">
        <f t="shared" ca="1" si="413"/>
        <v>32.15650000000204</v>
      </c>
      <c r="D948" s="306">
        <f t="shared" ca="1" si="414"/>
        <v>-0.70154482664798956</v>
      </c>
      <c r="E948" s="307">
        <f t="shared" ca="1" si="415"/>
        <v>-1.1392975494673525</v>
      </c>
      <c r="F948" s="304">
        <f t="shared" ca="1" si="416"/>
        <v>1.3379701229918672</v>
      </c>
      <c r="G948" s="306">
        <f t="shared" ca="1" si="417"/>
        <v>8.347876151120337</v>
      </c>
      <c r="H948" s="307">
        <f t="shared" ca="1" si="418"/>
        <v>-103.17607038966315</v>
      </c>
      <c r="I948" s="304">
        <f t="shared" ca="1" si="419"/>
        <v>103.51322880331368</v>
      </c>
      <c r="J948" s="306">
        <f t="shared" ca="1" si="420"/>
        <v>715.24824024370969</v>
      </c>
      <c r="K948" s="307">
        <f t="shared" ca="1" si="421"/>
        <v>-9.9980344753578727</v>
      </c>
      <c r="L948" s="304">
        <f t="shared" ca="1" si="406"/>
        <v>715.31811515233824</v>
      </c>
      <c r="M948" s="306">
        <f t="shared" ca="1" si="422"/>
        <v>-1.4900631537600622</v>
      </c>
      <c r="N948" s="304">
        <f t="shared" ca="1" si="423"/>
        <v>-85.374329918404598</v>
      </c>
      <c r="P948" s="310">
        <f t="shared" ca="1" si="424"/>
        <v>23</v>
      </c>
      <c r="Q948" s="304">
        <f t="shared" ca="1" si="425"/>
        <v>0</v>
      </c>
      <c r="R948" s="306">
        <f t="shared" ca="1" si="426"/>
        <v>0</v>
      </c>
      <c r="S948" s="307">
        <f t="shared" ca="1" si="427"/>
        <v>3.0819999999999994</v>
      </c>
      <c r="T948" s="304">
        <f t="shared" ca="1" si="407"/>
        <v>30.234419999999997</v>
      </c>
      <c r="U948" s="311">
        <f t="shared" ca="1" si="408"/>
        <v>0</v>
      </c>
      <c r="V948" s="306">
        <f t="shared" ca="1" si="409"/>
        <v>1.2262253717887006</v>
      </c>
      <c r="W948" s="304">
        <f t="shared" ca="1" si="410"/>
        <v>26.810515838248186</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1.0790096447801201</v>
      </c>
      <c r="AH948" s="304">
        <f t="shared" ca="1" si="434"/>
        <v>-8.6990370805894042</v>
      </c>
    </row>
    <row r="949" spans="1:34" x14ac:dyDescent="0.2">
      <c r="A949" s="347">
        <f t="shared" ca="1" si="412"/>
        <v>1E-4</v>
      </c>
      <c r="B949" s="304">
        <f t="shared" ca="1" si="413"/>
        <v>32.156600000002044</v>
      </c>
      <c r="D949" s="306">
        <f t="shared" ca="1" si="414"/>
        <v>-0.70154038610266478</v>
      </c>
      <c r="E949" s="307">
        <f t="shared" ca="1" si="415"/>
        <v>-1.1392699906663228</v>
      </c>
      <c r="F949" s="304">
        <f t="shared" ca="1" si="416"/>
        <v>1.3379443280517764</v>
      </c>
      <c r="G949" s="306">
        <f t="shared" ca="1" si="417"/>
        <v>8.3478059970817267</v>
      </c>
      <c r="H949" s="307">
        <f t="shared" ca="1" si="418"/>
        <v>-103.17618431666222</v>
      </c>
      <c r="I949" s="304">
        <f t="shared" ca="1" si="419"/>
        <v>103.51333670165776</v>
      </c>
      <c r="J949" s="306">
        <f t="shared" ca="1" si="420"/>
        <v>715.24824024370969</v>
      </c>
      <c r="K949" s="307">
        <f t="shared" ca="1" si="421"/>
        <v>-10.008352088093188</v>
      </c>
      <c r="L949" s="304">
        <f t="shared" ca="1" si="406"/>
        <v>715.31825943648516</v>
      </c>
      <c r="M949" s="306">
        <f t="shared" ca="1" si="422"/>
        <v>-1.4900639180406714</v>
      </c>
      <c r="N949" s="304">
        <f t="shared" ca="1" si="423"/>
        <v>-85.374373708457881</v>
      </c>
      <c r="P949" s="310">
        <f t="shared" ca="1" si="424"/>
        <v>23</v>
      </c>
      <c r="Q949" s="304">
        <f t="shared" ca="1" si="425"/>
        <v>0</v>
      </c>
      <c r="R949" s="306">
        <f t="shared" ca="1" si="426"/>
        <v>0</v>
      </c>
      <c r="S949" s="307">
        <f t="shared" ca="1" si="427"/>
        <v>3.0819999999999994</v>
      </c>
      <c r="T949" s="304">
        <f t="shared" ca="1" si="407"/>
        <v>30.234419999999997</v>
      </c>
      <c r="U949" s="311">
        <f t="shared" ca="1" si="408"/>
        <v>0</v>
      </c>
      <c r="V949" s="306">
        <f t="shared" ca="1" si="409"/>
        <v>1.2262266369615216</v>
      </c>
      <c r="W949" s="304">
        <f t="shared" ca="1" si="410"/>
        <v>26.810599392979491</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1.0789831385111803</v>
      </c>
      <c r="AH949" s="304">
        <f t="shared" ca="1" si="434"/>
        <v>-8.6990641915146636</v>
      </c>
    </row>
    <row r="950" spans="1:34" x14ac:dyDescent="0.2">
      <c r="A950" s="347">
        <f t="shared" ca="1" si="412"/>
        <v>1E-4</v>
      </c>
      <c r="B950" s="304">
        <f t="shared" ca="1" si="413"/>
        <v>32.156700000002047</v>
      </c>
      <c r="D950" s="306">
        <f t="shared" ca="1" si="414"/>
        <v>-0.7015359455552922</v>
      </c>
      <c r="E950" s="307">
        <f t="shared" ca="1" si="415"/>
        <v>-1.1392424322414367</v>
      </c>
      <c r="F950" s="304">
        <f t="shared" ca="1" si="416"/>
        <v>1.3379185335159771</v>
      </c>
      <c r="G950" s="306">
        <f t="shared" ca="1" si="417"/>
        <v>8.3477358434871718</v>
      </c>
      <c r="H950" s="307">
        <f t="shared" ca="1" si="418"/>
        <v>-103.17629824090544</v>
      </c>
      <c r="I950" s="304">
        <f t="shared" ca="1" si="419"/>
        <v>103.51344459735125</v>
      </c>
      <c r="J950" s="306">
        <f t="shared" ca="1" si="420"/>
        <v>715.24824024370969</v>
      </c>
      <c r="K950" s="307">
        <f t="shared" ca="1" si="421"/>
        <v>-10.018669712221067</v>
      </c>
      <c r="L950" s="304">
        <f t="shared" ca="1" si="406"/>
        <v>715.31840386958174</v>
      </c>
      <c r="M950" s="306">
        <f t="shared" ca="1" si="422"/>
        <v>-1.4900646823132646</v>
      </c>
      <c r="N950" s="304">
        <f t="shared" ca="1" si="423"/>
        <v>-85.374417498051869</v>
      </c>
      <c r="P950" s="310">
        <f t="shared" ca="1" si="424"/>
        <v>23</v>
      </c>
      <c r="Q950" s="304">
        <f t="shared" ca="1" si="425"/>
        <v>0</v>
      </c>
      <c r="R950" s="306">
        <f t="shared" ca="1" si="426"/>
        <v>0</v>
      </c>
      <c r="S950" s="307">
        <f t="shared" ca="1" si="427"/>
        <v>3.0819999999999994</v>
      </c>
      <c r="T950" s="304">
        <f t="shared" ca="1" si="407"/>
        <v>30.234419999999997</v>
      </c>
      <c r="U950" s="311">
        <f t="shared" ca="1" si="408"/>
        <v>0</v>
      </c>
      <c r="V950" s="306">
        <f t="shared" ca="1" si="409"/>
        <v>1.2262279021370448</v>
      </c>
      <c r="W950" s="304">
        <f t="shared" ca="1" si="410"/>
        <v>26.810682946570445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1.0789566326001907</v>
      </c>
      <c r="AH950" s="304">
        <f t="shared" ca="1" si="434"/>
        <v>-8.6990913020699203</v>
      </c>
    </row>
    <row r="951" spans="1:34" x14ac:dyDescent="0.2">
      <c r="A951" s="347">
        <f t="shared" ca="1" si="412"/>
        <v>1E-4</v>
      </c>
      <c r="B951" s="304">
        <f t="shared" ca="1" si="413"/>
        <v>32.15680000000205</v>
      </c>
      <c r="D951" s="306">
        <f t="shared" ca="1" si="414"/>
        <v>-0.70153150500587158</v>
      </c>
      <c r="E951" s="307">
        <f t="shared" ca="1" si="415"/>
        <v>-1.1392148741926942</v>
      </c>
      <c r="F951" s="304">
        <f t="shared" ca="1" si="416"/>
        <v>1.3378927393844693</v>
      </c>
      <c r="G951" s="306">
        <f t="shared" ca="1" si="417"/>
        <v>8.3476656903366706</v>
      </c>
      <c r="H951" s="307">
        <f t="shared" ca="1" si="418"/>
        <v>-103.17641216239286</v>
      </c>
      <c r="I951" s="304">
        <f t="shared" ca="1" si="419"/>
        <v>103.51355249039419</v>
      </c>
      <c r="J951" s="306">
        <f t="shared" ca="1" si="420"/>
        <v>715.24824024370969</v>
      </c>
      <c r="K951" s="307">
        <f t="shared" ca="1" si="421"/>
        <v>-10.028987347741232</v>
      </c>
      <c r="L951" s="304">
        <f t="shared" ca="1" si="406"/>
        <v>715.31854845162832</v>
      </c>
      <c r="M951" s="306">
        <f t="shared" ca="1" si="422"/>
        <v>-1.4900654465778418</v>
      </c>
      <c r="N951" s="304">
        <f t="shared" ca="1" si="423"/>
        <v>-85.374461287186577</v>
      </c>
      <c r="P951" s="310">
        <f t="shared" ca="1" si="424"/>
        <v>23</v>
      </c>
      <c r="Q951" s="304">
        <f t="shared" ca="1" si="425"/>
        <v>0</v>
      </c>
      <c r="R951" s="306">
        <f t="shared" ca="1" si="426"/>
        <v>0</v>
      </c>
      <c r="S951" s="307">
        <f t="shared" ca="1" si="427"/>
        <v>3.0819999999999994</v>
      </c>
      <c r="T951" s="304">
        <f t="shared" ca="1" si="407"/>
        <v>30.234419999999997</v>
      </c>
      <c r="U951" s="311">
        <f t="shared" ca="1" si="408"/>
        <v>0</v>
      </c>
      <c r="V951" s="306">
        <f t="shared" ca="1" si="409"/>
        <v>1.226229167315271</v>
      </c>
      <c r="W951" s="304">
        <f t="shared" ca="1" si="410"/>
        <v>26.810766499021049</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1.0789301270471476</v>
      </c>
      <c r="AH951" s="304">
        <f t="shared" ca="1" si="434"/>
        <v>-8.6991184122551761</v>
      </c>
    </row>
    <row r="952" spans="1:34" x14ac:dyDescent="0.2">
      <c r="A952" s="347">
        <f t="shared" ca="1" si="412"/>
        <v>1E-4</v>
      </c>
      <c r="B952" s="304">
        <f t="shared" ca="1" si="413"/>
        <v>32.156900000002054</v>
      </c>
      <c r="D952" s="306">
        <f t="shared" ca="1" si="414"/>
        <v>-0.70152706445440416</v>
      </c>
      <c r="E952" s="307">
        <f t="shared" ca="1" si="415"/>
        <v>-1.1391873165200987</v>
      </c>
      <c r="F952" s="304">
        <f t="shared" ca="1" si="416"/>
        <v>1.3378669456572567</v>
      </c>
      <c r="G952" s="306">
        <f t="shared" ca="1" si="417"/>
        <v>8.3475955376302249</v>
      </c>
      <c r="H952" s="307">
        <f t="shared" ca="1" si="418"/>
        <v>-103.17652608112452</v>
      </c>
      <c r="I952" s="304">
        <f t="shared" ca="1" si="419"/>
        <v>103.51366038078662</v>
      </c>
      <c r="J952" s="306">
        <f t="shared" ca="1" si="420"/>
        <v>715.24824024370969</v>
      </c>
      <c r="K952" s="307">
        <f t="shared" ca="1" si="421"/>
        <v>-10.039304994653408</v>
      </c>
      <c r="L952" s="304">
        <f t="shared" ca="1" si="406"/>
        <v>715.31869318262557</v>
      </c>
      <c r="M952" s="306">
        <f t="shared" ca="1" si="422"/>
        <v>-1.4900662108344029</v>
      </c>
      <c r="N952" s="304">
        <f t="shared" ca="1" si="423"/>
        <v>-85.37450507586199</v>
      </c>
      <c r="P952" s="310">
        <f t="shared" ca="1" si="424"/>
        <v>23</v>
      </c>
      <c r="Q952" s="304">
        <f t="shared" ca="1" si="425"/>
        <v>0</v>
      </c>
      <c r="R952" s="306">
        <f t="shared" ca="1" si="426"/>
        <v>0</v>
      </c>
      <c r="S952" s="307">
        <f t="shared" ca="1" si="427"/>
        <v>3.0819999999999994</v>
      </c>
      <c r="T952" s="304">
        <f t="shared" ca="1" si="407"/>
        <v>30.234419999999997</v>
      </c>
      <c r="U952" s="311">
        <f t="shared" ca="1" si="408"/>
        <v>0</v>
      </c>
      <c r="V952" s="306">
        <f t="shared" ca="1" si="409"/>
        <v>1.2262304324962006</v>
      </c>
      <c r="W952" s="304">
        <f t="shared" ca="1" si="410"/>
        <v>26.81085005033135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1.0789036218520582</v>
      </c>
      <c r="AH952" s="304">
        <f t="shared" ca="1" si="434"/>
        <v>-8.6991455220704257</v>
      </c>
    </row>
    <row r="953" spans="1:34" x14ac:dyDescent="0.2">
      <c r="A953" s="347">
        <f t="shared" ca="1" si="412"/>
        <v>1E-4</v>
      </c>
      <c r="B953" s="304">
        <f t="shared" ca="1" si="413"/>
        <v>32.157000000002057</v>
      </c>
      <c r="D953" s="306">
        <f t="shared" ca="1" si="414"/>
        <v>-0.70152262390089304</v>
      </c>
      <c r="E953" s="307">
        <f t="shared" ca="1" si="415"/>
        <v>-1.1391597592236309</v>
      </c>
      <c r="F953" s="304">
        <f t="shared" ca="1" si="416"/>
        <v>1.337841152334325</v>
      </c>
      <c r="G953" s="306">
        <f t="shared" ca="1" si="417"/>
        <v>8.3475253853678346</v>
      </c>
      <c r="H953" s="307">
        <f t="shared" ca="1" si="418"/>
        <v>-103.17663999710044</v>
      </c>
      <c r="I953" s="304">
        <f t="shared" ca="1" si="419"/>
        <v>103.51376826852854</v>
      </c>
      <c r="J953" s="306">
        <f t="shared" ca="1" si="420"/>
        <v>715.24824024370969</v>
      </c>
      <c r="K953" s="307">
        <f t="shared" ca="1" si="421"/>
        <v>-10.04962265295732</v>
      </c>
      <c r="L953" s="304">
        <f t="shared" ca="1" si="406"/>
        <v>715.31883806257349</v>
      </c>
      <c r="M953" s="306">
        <f t="shared" ca="1" si="422"/>
        <v>-1.4900669750829483</v>
      </c>
      <c r="N953" s="304">
        <f t="shared" ca="1" si="423"/>
        <v>-85.374548864078136</v>
      </c>
      <c r="P953" s="310">
        <f t="shared" ca="1" si="424"/>
        <v>23</v>
      </c>
      <c r="Q953" s="304">
        <f t="shared" ca="1" si="425"/>
        <v>0</v>
      </c>
      <c r="R953" s="306">
        <f t="shared" ca="1" si="426"/>
        <v>0</v>
      </c>
      <c r="S953" s="307">
        <f t="shared" ca="1" si="427"/>
        <v>3.0819999999999994</v>
      </c>
      <c r="T953" s="304">
        <f t="shared" ca="1" si="407"/>
        <v>30.234419999999997</v>
      </c>
      <c r="U953" s="311">
        <f t="shared" ca="1" si="408"/>
        <v>0</v>
      </c>
      <c r="V953" s="306">
        <f t="shared" ca="1" si="409"/>
        <v>1.2262316976798326</v>
      </c>
      <c r="W953" s="304">
        <f t="shared" ca="1" si="410"/>
        <v>26.810933600501315</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1.0788771170149012</v>
      </c>
      <c r="AH953" s="304">
        <f t="shared" ca="1" si="434"/>
        <v>-8.6991726315156903</v>
      </c>
    </row>
    <row r="954" spans="1:34" x14ac:dyDescent="0.2">
      <c r="A954" s="347">
        <f t="shared" ca="1" si="412"/>
        <v>1E-4</v>
      </c>
      <c r="B954" s="304">
        <f t="shared" ca="1" si="413"/>
        <v>32.15710000000206</v>
      </c>
      <c r="D954" s="306">
        <f t="shared" ca="1" si="414"/>
        <v>-0.70151818334533644</v>
      </c>
      <c r="E954" s="307">
        <f t="shared" ca="1" si="415"/>
        <v>-1.139132202303303</v>
      </c>
      <c r="F954" s="304">
        <f t="shared" ca="1" si="416"/>
        <v>1.3378153594156834</v>
      </c>
      <c r="G954" s="306">
        <f t="shared" ca="1" si="417"/>
        <v>8.3474552335494998</v>
      </c>
      <c r="H954" s="307">
        <f t="shared" ca="1" si="418"/>
        <v>-103.17675391032067</v>
      </c>
      <c r="I954" s="304">
        <f t="shared" ca="1" si="419"/>
        <v>103.51387615362003</v>
      </c>
      <c r="J954" s="306">
        <f t="shared" ca="1" si="420"/>
        <v>715.24824024370969</v>
      </c>
      <c r="K954" s="307">
        <f t="shared" ca="1" si="421"/>
        <v>-10.059940322652691</v>
      </c>
      <c r="L954" s="304">
        <f t="shared" ca="1" si="406"/>
        <v>715.31898309147289</v>
      </c>
      <c r="M954" s="306">
        <f t="shared" ca="1" si="422"/>
        <v>-1.490067739323478</v>
      </c>
      <c r="N954" s="304">
        <f t="shared" ca="1" si="423"/>
        <v>-85.37459265183503</v>
      </c>
      <c r="P954" s="310">
        <f t="shared" ca="1" si="424"/>
        <v>23</v>
      </c>
      <c r="Q954" s="304">
        <f t="shared" ca="1" si="425"/>
        <v>0</v>
      </c>
      <c r="R954" s="306">
        <f t="shared" ca="1" si="426"/>
        <v>0</v>
      </c>
      <c r="S954" s="307">
        <f t="shared" ca="1" si="427"/>
        <v>3.0819999999999994</v>
      </c>
      <c r="T954" s="304">
        <f t="shared" ca="1" si="407"/>
        <v>30.234419999999997</v>
      </c>
      <c r="U954" s="311">
        <f t="shared" ca="1" si="408"/>
        <v>0</v>
      </c>
      <c r="V954" s="306">
        <f t="shared" ca="1" si="409"/>
        <v>1.2262329628661677</v>
      </c>
      <c r="W954" s="304">
        <f t="shared" ca="1" si="410"/>
        <v>26.811017149530976</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1.0788506125356925</v>
      </c>
      <c r="AH954" s="304">
        <f t="shared" ca="1" si="434"/>
        <v>-8.699199740590954</v>
      </c>
    </row>
    <row r="955" spans="1:34" x14ac:dyDescent="0.2">
      <c r="A955" s="347">
        <f t="shared" ca="1" si="412"/>
        <v>1E-4</v>
      </c>
      <c r="B955" s="304">
        <f t="shared" ca="1" si="413"/>
        <v>32.157200000002064</v>
      </c>
      <c r="D955" s="306">
        <f t="shared" ca="1" si="414"/>
        <v>-0.70151374278773504</v>
      </c>
      <c r="E955" s="307">
        <f t="shared" ca="1" si="415"/>
        <v>-1.1391046457591045</v>
      </c>
      <c r="F955" s="304">
        <f t="shared" ca="1" si="416"/>
        <v>1.3377895669013238</v>
      </c>
      <c r="G955" s="306">
        <f t="shared" ca="1" si="417"/>
        <v>8.3473850821752205</v>
      </c>
      <c r="H955" s="307">
        <f t="shared" ca="1" si="418"/>
        <v>-103.17686782078525</v>
      </c>
      <c r="I955" s="304">
        <f t="shared" ca="1" si="419"/>
        <v>103.5139840360611</v>
      </c>
      <c r="J955" s="306">
        <f t="shared" ca="1" si="420"/>
        <v>715.24824024370969</v>
      </c>
      <c r="K955" s="307">
        <f t="shared" ca="1" si="421"/>
        <v>-10.070258003739246</v>
      </c>
      <c r="L955" s="304">
        <f t="shared" ca="1" si="406"/>
        <v>715.31912826932387</v>
      </c>
      <c r="M955" s="306">
        <f t="shared" ca="1" si="422"/>
        <v>-1.490068503555992</v>
      </c>
      <c r="N955" s="304">
        <f t="shared" ca="1" si="423"/>
        <v>-85.374636439132644</v>
      </c>
      <c r="P955" s="310">
        <f t="shared" ca="1" si="424"/>
        <v>23</v>
      </c>
      <c r="Q955" s="304">
        <f t="shared" ca="1" si="425"/>
        <v>0</v>
      </c>
      <c r="R955" s="306">
        <f t="shared" ca="1" si="426"/>
        <v>0</v>
      </c>
      <c r="S955" s="307">
        <f t="shared" ca="1" si="427"/>
        <v>3.0819999999999994</v>
      </c>
      <c r="T955" s="304">
        <f t="shared" ca="1" si="407"/>
        <v>30.234419999999997</v>
      </c>
      <c r="U955" s="311">
        <f t="shared" ca="1" si="408"/>
        <v>0</v>
      </c>
      <c r="V955" s="306">
        <f t="shared" ca="1" si="409"/>
        <v>1.2262342280552059</v>
      </c>
      <c r="W955" s="304">
        <f t="shared" ca="1" si="410"/>
        <v>26.811100697420351</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1.0788241084144197</v>
      </c>
      <c r="AH955" s="304">
        <f t="shared" ca="1" si="434"/>
        <v>-8.6992268492962292</v>
      </c>
    </row>
    <row r="956" spans="1:34" x14ac:dyDescent="0.2">
      <c r="A956" s="347">
        <f t="shared" ca="1" si="412"/>
        <v>1E-4</v>
      </c>
      <c r="B956" s="304">
        <f t="shared" ca="1" si="413"/>
        <v>32.157300000002067</v>
      </c>
      <c r="D956" s="306">
        <f t="shared" ca="1" si="414"/>
        <v>-0.70150930222809282</v>
      </c>
      <c r="E956" s="307">
        <f t="shared" ca="1" si="415"/>
        <v>-1.13907708959103</v>
      </c>
      <c r="F956" s="304">
        <f t="shared" ca="1" si="416"/>
        <v>1.3377637747912436</v>
      </c>
      <c r="G956" s="306">
        <f t="shared" ca="1" si="417"/>
        <v>8.3473149312449983</v>
      </c>
      <c r="H956" s="307">
        <f t="shared" ca="1" si="418"/>
        <v>-103.17698172849421</v>
      </c>
      <c r="I956" s="304">
        <f t="shared" ca="1" si="419"/>
        <v>103.51409191585179</v>
      </c>
      <c r="J956" s="306">
        <f t="shared" ca="1" si="420"/>
        <v>715.24824024370969</v>
      </c>
      <c r="K956" s="307">
        <f t="shared" ca="1" si="421"/>
        <v>-10.080575696216711</v>
      </c>
      <c r="L956" s="304">
        <f t="shared" ca="1" si="406"/>
        <v>715.31927359612689</v>
      </c>
      <c r="M956" s="306">
        <f t="shared" ca="1" si="422"/>
        <v>-1.4900692677804905</v>
      </c>
      <c r="N956" s="304">
        <f t="shared" ca="1" si="423"/>
        <v>-85.374680225971005</v>
      </c>
      <c r="P956" s="310">
        <f t="shared" ca="1" si="424"/>
        <v>23</v>
      </c>
      <c r="Q956" s="304">
        <f t="shared" ca="1" si="425"/>
        <v>0</v>
      </c>
      <c r="R956" s="306">
        <f t="shared" ca="1" si="426"/>
        <v>0</v>
      </c>
      <c r="S956" s="307">
        <f t="shared" ca="1" si="427"/>
        <v>3.0819999999999994</v>
      </c>
      <c r="T956" s="304">
        <f t="shared" ca="1" si="407"/>
        <v>30.234419999999997</v>
      </c>
      <c r="U956" s="311">
        <f t="shared" ca="1" si="408"/>
        <v>0</v>
      </c>
      <c r="V956" s="306">
        <f t="shared" ca="1" si="409"/>
        <v>1.2262354932469468</v>
      </c>
      <c r="W956" s="304">
        <f t="shared" ca="1" si="410"/>
        <v>26.811184244169429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1.0787976046510774</v>
      </c>
      <c r="AH956" s="304">
        <f t="shared" ca="1" si="434"/>
        <v>-8.6992539576315231</v>
      </c>
    </row>
    <row r="957" spans="1:34" x14ac:dyDescent="0.2">
      <c r="A957" s="347">
        <f t="shared" ca="1" si="412"/>
        <v>1E-4</v>
      </c>
      <c r="B957" s="304">
        <f t="shared" ca="1" si="413"/>
        <v>32.15740000000207</v>
      </c>
      <c r="D957" s="306">
        <f t="shared" ca="1" si="414"/>
        <v>-0.70150486166640713</v>
      </c>
      <c r="E957" s="307">
        <f t="shared" ca="1" si="415"/>
        <v>-1.1390495337990814</v>
      </c>
      <c r="F957" s="304">
        <f t="shared" ca="1" si="416"/>
        <v>1.3377379830854432</v>
      </c>
      <c r="G957" s="306">
        <f t="shared" ca="1" si="417"/>
        <v>8.3472447807588317</v>
      </c>
      <c r="H957" s="307">
        <f t="shared" ca="1" si="418"/>
        <v>-103.17709563344759</v>
      </c>
      <c r="I957" s="304">
        <f t="shared" ca="1" si="419"/>
        <v>103.51419979299214</v>
      </c>
      <c r="J957" s="306">
        <f t="shared" ca="1" si="420"/>
        <v>715.24824024370969</v>
      </c>
      <c r="K957" s="307">
        <f t="shared" ca="1" si="421"/>
        <v>-10.090893400084807</v>
      </c>
      <c r="L957" s="304">
        <f t="shared" ca="1" si="406"/>
        <v>715.31941907188241</v>
      </c>
      <c r="M957" s="306">
        <f t="shared" ca="1" si="422"/>
        <v>-1.4900700319969737</v>
      </c>
      <c r="N957" s="304">
        <f t="shared" ca="1" si="423"/>
        <v>-85.374724012350129</v>
      </c>
      <c r="P957" s="310">
        <f t="shared" ca="1" si="424"/>
        <v>23</v>
      </c>
      <c r="Q957" s="304">
        <f t="shared" ca="1" si="425"/>
        <v>0</v>
      </c>
      <c r="R957" s="306">
        <f t="shared" ca="1" si="426"/>
        <v>0</v>
      </c>
      <c r="S957" s="307">
        <f t="shared" ca="1" si="427"/>
        <v>3.0819999999999994</v>
      </c>
      <c r="T957" s="304">
        <f t="shared" ca="1" si="407"/>
        <v>30.234419999999997</v>
      </c>
      <c r="U957" s="311">
        <f t="shared" ca="1" si="408"/>
        <v>0</v>
      </c>
      <c r="V957" s="306">
        <f t="shared" ca="1" si="409"/>
        <v>1.22623675844139</v>
      </c>
      <c r="W957" s="304">
        <f t="shared" ca="1" si="410"/>
        <v>26.811267789778221</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1.0787711012456676</v>
      </c>
      <c r="AH957" s="304">
        <f t="shared" ca="1" si="434"/>
        <v>-8.699281065596832</v>
      </c>
    </row>
    <row r="958" spans="1:34" x14ac:dyDescent="0.2">
      <c r="A958" s="347">
        <f t="shared" ca="1" si="412"/>
        <v>1E-4</v>
      </c>
      <c r="B958" s="304">
        <f t="shared" ca="1" si="413"/>
        <v>32.157500000002074</v>
      </c>
      <c r="D958" s="306">
        <f t="shared" ca="1" si="414"/>
        <v>-0.70150042110267963</v>
      </c>
      <c r="E958" s="307">
        <f t="shared" ca="1" si="415"/>
        <v>-1.1390219783832567</v>
      </c>
      <c r="F958" s="304">
        <f t="shared" ca="1" si="416"/>
        <v>1.3377121917839221</v>
      </c>
      <c r="G958" s="306">
        <f t="shared" ca="1" si="417"/>
        <v>8.3471746307167223</v>
      </c>
      <c r="H958" s="307">
        <f t="shared" ca="1" si="418"/>
        <v>-103.17720953564543</v>
      </c>
      <c r="I958" s="304">
        <f t="shared" ca="1" si="419"/>
        <v>103.5143076674822</v>
      </c>
      <c r="J958" s="306">
        <f t="shared" ca="1" si="420"/>
        <v>715.24824024370969</v>
      </c>
      <c r="K958" s="307">
        <f t="shared" ca="1" si="421"/>
        <v>-10.101211115343261</v>
      </c>
      <c r="L958" s="304">
        <f t="shared" ca="1" si="406"/>
        <v>715.31956469659087</v>
      </c>
      <c r="M958" s="306">
        <f t="shared" ca="1" si="422"/>
        <v>-1.4900707962054418</v>
      </c>
      <c r="N958" s="304">
        <f t="shared" ca="1" si="423"/>
        <v>-85.374767798270014</v>
      </c>
      <c r="P958" s="310">
        <f t="shared" ca="1" si="424"/>
        <v>23</v>
      </c>
      <c r="Q958" s="304">
        <f t="shared" ca="1" si="425"/>
        <v>0</v>
      </c>
      <c r="R958" s="306">
        <f t="shared" ca="1" si="426"/>
        <v>0</v>
      </c>
      <c r="S958" s="307">
        <f t="shared" ca="1" si="427"/>
        <v>3.0819999999999994</v>
      </c>
      <c r="T958" s="304">
        <f t="shared" ca="1" si="407"/>
        <v>30.234419999999997</v>
      </c>
      <c r="U958" s="311">
        <f t="shared" ca="1" si="408"/>
        <v>0</v>
      </c>
      <c r="V958" s="306">
        <f t="shared" ca="1" si="409"/>
        <v>1.2262380236385366</v>
      </c>
      <c r="W958" s="304">
        <f t="shared" ca="1" si="410"/>
        <v>26.811351334246762</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1.0787445981981918</v>
      </c>
      <c r="AH958" s="304">
        <f t="shared" ca="1" si="434"/>
        <v>-8.699308173192156</v>
      </c>
    </row>
    <row r="959" spans="1:34" x14ac:dyDescent="0.2">
      <c r="A959" s="347">
        <f t="shared" ca="1" si="412"/>
        <v>1E-4</v>
      </c>
      <c r="B959" s="304">
        <f t="shared" ca="1" si="413"/>
        <v>32.157600000002077</v>
      </c>
      <c r="D959" s="306">
        <f t="shared" ca="1" si="414"/>
        <v>-0.70149598053691087</v>
      </c>
      <c r="E959" s="307">
        <f t="shared" ca="1" si="415"/>
        <v>-1.1389944233435436</v>
      </c>
      <c r="F959" s="304">
        <f t="shared" ca="1" si="416"/>
        <v>1.3376864008866702</v>
      </c>
      <c r="G959" s="306">
        <f t="shared" ca="1" si="417"/>
        <v>8.3471044811186683</v>
      </c>
      <c r="H959" s="307">
        <f t="shared" ca="1" si="418"/>
        <v>-103.17732343508777</v>
      </c>
      <c r="I959" s="304">
        <f t="shared" ca="1" si="419"/>
        <v>103.51441553932199</v>
      </c>
      <c r="J959" s="306">
        <f t="shared" ca="1" si="420"/>
        <v>715.24824024370969</v>
      </c>
      <c r="K959" s="307">
        <f t="shared" ca="1" si="421"/>
        <v>-10.111528841991799</v>
      </c>
      <c r="L959" s="304">
        <f t="shared" ca="1" si="406"/>
        <v>715.31971047025252</v>
      </c>
      <c r="M959" s="306">
        <f t="shared" ca="1" si="422"/>
        <v>-1.4900715604058945</v>
      </c>
      <c r="N959" s="304">
        <f t="shared" ca="1" si="423"/>
        <v>-85.374811583730661</v>
      </c>
      <c r="P959" s="310">
        <f t="shared" ca="1" si="424"/>
        <v>23</v>
      </c>
      <c r="Q959" s="304">
        <f t="shared" ca="1" si="425"/>
        <v>0</v>
      </c>
      <c r="R959" s="306">
        <f t="shared" ca="1" si="426"/>
        <v>0</v>
      </c>
      <c r="S959" s="307">
        <f t="shared" ca="1" si="427"/>
        <v>3.0819999999999994</v>
      </c>
      <c r="T959" s="304">
        <f t="shared" ca="1" si="407"/>
        <v>30.234419999999997</v>
      </c>
      <c r="U959" s="311">
        <f t="shared" ca="1" si="408"/>
        <v>0</v>
      </c>
      <c r="V959" s="306">
        <f t="shared" ca="1" si="409"/>
        <v>1.226239288838386</v>
      </c>
      <c r="W959" s="304">
        <f t="shared" ca="1" si="410"/>
        <v>26.811434877575053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1.0787180955086324</v>
      </c>
      <c r="AH959" s="304">
        <f t="shared" ca="1" si="434"/>
        <v>-8.699335280417511</v>
      </c>
    </row>
    <row r="960" spans="1:34" x14ac:dyDescent="0.2">
      <c r="A960" s="347">
        <f t="shared" ca="1" si="412"/>
        <v>1E-4</v>
      </c>
      <c r="B960" s="304">
        <f t="shared" ca="1" si="413"/>
        <v>32.15770000000208</v>
      </c>
      <c r="D960" s="306">
        <f t="shared" ca="1" si="414"/>
        <v>-0.70149153996910429</v>
      </c>
      <c r="E960" s="307">
        <f t="shared" ca="1" si="415"/>
        <v>-1.1389668686799439</v>
      </c>
      <c r="F960" s="304">
        <f t="shared" ca="1" si="416"/>
        <v>1.337660610393691</v>
      </c>
      <c r="G960" s="306">
        <f t="shared" ca="1" si="417"/>
        <v>8.3470343319646716</v>
      </c>
      <c r="H960" s="307">
        <f t="shared" ca="1" si="418"/>
        <v>-103.17743733177464</v>
      </c>
      <c r="I960" s="304">
        <f t="shared" ca="1" si="419"/>
        <v>103.51452340851152</v>
      </c>
      <c r="J960" s="306">
        <f t="shared" ca="1" si="420"/>
        <v>715.24824024370969</v>
      </c>
      <c r="K960" s="307">
        <f t="shared" ca="1" si="421"/>
        <v>-10.121846580030143</v>
      </c>
      <c r="L960" s="304">
        <f t="shared" ca="1" si="406"/>
        <v>715.31985639286791</v>
      </c>
      <c r="M960" s="306">
        <f t="shared" ca="1" si="422"/>
        <v>-1.4900723245983323</v>
      </c>
      <c r="N960" s="304">
        <f t="shared" ca="1" si="423"/>
        <v>-85.374855368732085</v>
      </c>
      <c r="P960" s="310">
        <f t="shared" ca="1" si="424"/>
        <v>23</v>
      </c>
      <c r="Q960" s="304">
        <f t="shared" ca="1" si="425"/>
        <v>0</v>
      </c>
      <c r="R960" s="306">
        <f t="shared" ca="1" si="426"/>
        <v>0</v>
      </c>
      <c r="S960" s="307">
        <f t="shared" ca="1" si="427"/>
        <v>3.0819999999999994</v>
      </c>
      <c r="T960" s="304">
        <f t="shared" ca="1" si="407"/>
        <v>30.234419999999997</v>
      </c>
      <c r="U960" s="311">
        <f t="shared" ca="1" si="408"/>
        <v>0</v>
      </c>
      <c r="V960" s="306">
        <f t="shared" ca="1" si="409"/>
        <v>1.2262405540409376</v>
      </c>
      <c r="W960" s="304">
        <f t="shared" ca="1" si="410"/>
        <v>26.811518419763068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1.0786915931769965</v>
      </c>
      <c r="AH960" s="304">
        <f t="shared" ca="1" si="434"/>
        <v>-8.6993623872728936</v>
      </c>
    </row>
    <row r="961" spans="1:34" x14ac:dyDescent="0.2">
      <c r="A961" s="347">
        <f t="shared" ca="1" si="412"/>
        <v>1E-4</v>
      </c>
      <c r="B961" s="304">
        <f t="shared" ca="1" si="413"/>
        <v>32.157800000002084</v>
      </c>
      <c r="D961" s="306">
        <f t="shared" ca="1" si="414"/>
        <v>-0.70148709939925713</v>
      </c>
      <c r="E961" s="307">
        <f t="shared" ca="1" si="415"/>
        <v>-1.1389393143924629</v>
      </c>
      <c r="F961" s="304">
        <f t="shared" ca="1" si="416"/>
        <v>1.3376348203049877</v>
      </c>
      <c r="G961" s="306">
        <f t="shared" ca="1" si="417"/>
        <v>8.3469641832547321</v>
      </c>
      <c r="H961" s="307">
        <f t="shared" ca="1" si="418"/>
        <v>-103.17755122570608</v>
      </c>
      <c r="I961" s="304">
        <f t="shared" ca="1" si="419"/>
        <v>103.51463127505087</v>
      </c>
      <c r="J961" s="306">
        <f t="shared" ca="1" si="420"/>
        <v>715.24824024370969</v>
      </c>
      <c r="K961" s="307">
        <f t="shared" ca="1" si="421"/>
        <v>-10.132164329458016</v>
      </c>
      <c r="L961" s="304">
        <f t="shared" ca="1" si="406"/>
        <v>715.32000246443727</v>
      </c>
      <c r="M961" s="306">
        <f t="shared" ca="1" si="422"/>
        <v>-1.4900730887827551</v>
      </c>
      <c r="N961" s="304">
        <f t="shared" ca="1" si="423"/>
        <v>-85.374899153274285</v>
      </c>
      <c r="P961" s="310">
        <f t="shared" ca="1" si="424"/>
        <v>23</v>
      </c>
      <c r="Q961" s="304">
        <f t="shared" ca="1" si="425"/>
        <v>0</v>
      </c>
      <c r="R961" s="306">
        <f t="shared" ca="1" si="426"/>
        <v>0</v>
      </c>
      <c r="S961" s="307">
        <f t="shared" ca="1" si="427"/>
        <v>3.0819999999999994</v>
      </c>
      <c r="T961" s="304">
        <f t="shared" ca="1" si="407"/>
        <v>30.234419999999997</v>
      </c>
      <c r="U961" s="311">
        <f t="shared" ca="1" si="408"/>
        <v>0</v>
      </c>
      <c r="V961" s="306">
        <f t="shared" ca="1" si="409"/>
        <v>1.2262418192461921</v>
      </c>
      <c r="W961" s="304">
        <f t="shared" ca="1" si="410"/>
        <v>26.811601960810865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1.0786650912032858</v>
      </c>
      <c r="AH961" s="304">
        <f t="shared" ca="1" si="434"/>
        <v>-8.6993894937582983</v>
      </c>
    </row>
    <row r="962" spans="1:34" x14ac:dyDescent="0.2">
      <c r="A962" s="347">
        <f t="shared" ca="1" si="412"/>
        <v>1E-4</v>
      </c>
      <c r="B962" s="304">
        <f t="shared" ca="1" si="413"/>
        <v>32.157900000002087</v>
      </c>
      <c r="D962" s="306">
        <f t="shared" ca="1" si="414"/>
        <v>-0.70148265882737193</v>
      </c>
      <c r="E962" s="307">
        <f t="shared" ca="1" si="415"/>
        <v>-1.1389117604810828</v>
      </c>
      <c r="F962" s="304">
        <f t="shared" ca="1" si="416"/>
        <v>1.3376090306205466</v>
      </c>
      <c r="G962" s="306">
        <f t="shared" ca="1" si="417"/>
        <v>8.3468940349888499</v>
      </c>
      <c r="H962" s="307">
        <f t="shared" ca="1" si="418"/>
        <v>-103.17766511688212</v>
      </c>
      <c r="I962" s="304">
        <f t="shared" ca="1" si="419"/>
        <v>103.51473913894006</v>
      </c>
      <c r="J962" s="306">
        <f t="shared" ca="1" si="420"/>
        <v>715.24824024370969</v>
      </c>
      <c r="K962" s="307">
        <f t="shared" ca="1" si="421"/>
        <v>-10.142482090275145</v>
      </c>
      <c r="L962" s="304">
        <f t="shared" ca="1" si="406"/>
        <v>715.32014868496117</v>
      </c>
      <c r="M962" s="306">
        <f t="shared" ca="1" si="422"/>
        <v>-1.4900738529591631</v>
      </c>
      <c r="N962" s="304">
        <f t="shared" ca="1" si="423"/>
        <v>-85.374942937357261</v>
      </c>
      <c r="P962" s="310">
        <f t="shared" ca="1" si="424"/>
        <v>23</v>
      </c>
      <c r="Q962" s="304">
        <f t="shared" ca="1" si="425"/>
        <v>0</v>
      </c>
      <c r="R962" s="306">
        <f t="shared" ca="1" si="426"/>
        <v>0</v>
      </c>
      <c r="S962" s="307">
        <f t="shared" ca="1" si="427"/>
        <v>3.0819999999999994</v>
      </c>
      <c r="T962" s="304">
        <f t="shared" ca="1" si="407"/>
        <v>30.234419999999997</v>
      </c>
      <c r="U962" s="311">
        <f t="shared" ca="1" si="408"/>
        <v>0</v>
      </c>
      <c r="V962" s="306">
        <f t="shared" ca="1" si="409"/>
        <v>1.2262430844541496</v>
      </c>
      <c r="W962" s="304">
        <f t="shared" ca="1" si="410"/>
        <v>26.811685500718433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1.0786385895874879</v>
      </c>
      <c r="AH962" s="304">
        <f t="shared" ca="1" si="434"/>
        <v>-8.6994165998737412</v>
      </c>
    </row>
    <row r="963" spans="1:34" x14ac:dyDescent="0.2">
      <c r="A963" s="347">
        <f t="shared" ca="1" si="412"/>
        <v>1E-4</v>
      </c>
      <c r="B963" s="304">
        <f t="shared" ca="1" si="413"/>
        <v>32.15800000000209</v>
      </c>
      <c r="D963" s="306">
        <f t="shared" ca="1" si="414"/>
        <v>-0.70147821825345014</v>
      </c>
      <c r="E963" s="307">
        <f t="shared" ca="1" si="415"/>
        <v>-1.1388842069458072</v>
      </c>
      <c r="F963" s="304">
        <f t="shared" ca="1" si="416"/>
        <v>1.3375832413403717</v>
      </c>
      <c r="G963" s="306">
        <f t="shared" ca="1" si="417"/>
        <v>8.3468238871670248</v>
      </c>
      <c r="H963" s="307">
        <f t="shared" ca="1" si="418"/>
        <v>-103.17777900530282</v>
      </c>
      <c r="I963" s="304">
        <f t="shared" ca="1" si="419"/>
        <v>103.5148470001791</v>
      </c>
      <c r="J963" s="306">
        <f t="shared" ca="1" si="420"/>
        <v>715.24824024370969</v>
      </c>
      <c r="K963" s="307">
        <f t="shared" ca="1" si="421"/>
        <v>-10.152799862481254</v>
      </c>
      <c r="L963" s="304">
        <f t="shared" ca="1" si="406"/>
        <v>715.32029505443995</v>
      </c>
      <c r="M963" s="306">
        <f t="shared" ca="1" si="422"/>
        <v>-1.4900746171275563</v>
      </c>
      <c r="N963" s="304">
        <f t="shared" ca="1" si="423"/>
        <v>-85.374986720981028</v>
      </c>
      <c r="P963" s="310">
        <f t="shared" ca="1" si="424"/>
        <v>23</v>
      </c>
      <c r="Q963" s="304">
        <f t="shared" ca="1" si="425"/>
        <v>0</v>
      </c>
      <c r="R963" s="306">
        <f t="shared" ca="1" si="426"/>
        <v>0</v>
      </c>
      <c r="S963" s="307">
        <f t="shared" ca="1" si="427"/>
        <v>3.0819999999999994</v>
      </c>
      <c r="T963" s="304">
        <f t="shared" ca="1" si="407"/>
        <v>30.234419999999997</v>
      </c>
      <c r="U963" s="311">
        <f t="shared" ca="1" si="408"/>
        <v>0</v>
      </c>
      <c r="V963" s="306">
        <f t="shared" ca="1" si="409"/>
        <v>1.2262443496648092</v>
      </c>
      <c r="W963" s="304">
        <f t="shared" ca="1" si="410"/>
        <v>26.811769039485768</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1.0786120883296029</v>
      </c>
      <c r="AH963" s="304">
        <f t="shared" ca="1" si="434"/>
        <v>-8.6994437056192204</v>
      </c>
    </row>
    <row r="964" spans="1:34" x14ac:dyDescent="0.2">
      <c r="A964" s="347">
        <f t="shared" ca="1" si="412"/>
        <v>1E-4</v>
      </c>
      <c r="B964" s="304">
        <f t="shared" ca="1" si="413"/>
        <v>32.158100000002094</v>
      </c>
      <c r="D964" s="306">
        <f t="shared" ca="1" si="414"/>
        <v>-0.70147377767749142</v>
      </c>
      <c r="E964" s="307">
        <f t="shared" ca="1" si="415"/>
        <v>-1.1388566537866396</v>
      </c>
      <c r="F964" s="304">
        <f t="shared" ca="1" si="416"/>
        <v>1.337557452464466</v>
      </c>
      <c r="G964" s="306">
        <f t="shared" ca="1" si="417"/>
        <v>8.3467537397892571</v>
      </c>
      <c r="H964" s="307">
        <f t="shared" ca="1" si="418"/>
        <v>-103.17789289096821</v>
      </c>
      <c r="I964" s="304">
        <f t="shared" ca="1" si="419"/>
        <v>103.51495485876809</v>
      </c>
      <c r="J964" s="306">
        <f t="shared" ca="1" si="420"/>
        <v>715.24824024370969</v>
      </c>
      <c r="K964" s="307">
        <f t="shared" ca="1" si="421"/>
        <v>-10.163117646076067</v>
      </c>
      <c r="L964" s="304">
        <f t="shared" ref="L964:L1004" ca="1" si="435">SQRT(pos_x^2+pos_z^2)</f>
        <v>715.32044157287396</v>
      </c>
      <c r="M964" s="306">
        <f t="shared" ca="1" si="422"/>
        <v>-1.490075381287935</v>
      </c>
      <c r="N964" s="304">
        <f t="shared" ca="1" si="423"/>
        <v>-85.375030504145599</v>
      </c>
      <c r="P964" s="310">
        <f t="shared" ca="1" si="424"/>
        <v>23</v>
      </c>
      <c r="Q964" s="304">
        <f t="shared" ca="1" si="425"/>
        <v>0</v>
      </c>
      <c r="R964" s="306">
        <f t="shared" ca="1" si="426"/>
        <v>0</v>
      </c>
      <c r="S964" s="307">
        <f t="shared" ca="1" si="427"/>
        <v>3.0819999999999994</v>
      </c>
      <c r="T964" s="304">
        <f t="shared" ref="T964:T1004" ca="1" si="436">m*g</f>
        <v>30.234419999999997</v>
      </c>
      <c r="U964" s="311">
        <f t="shared" ref="U964:U1004" ca="1" si="437">IF(pos_xz&lt;L_rampe,Poids*COS(Beta),0)</f>
        <v>0</v>
      </c>
      <c r="V964" s="306">
        <f t="shared" ref="V964:V1004" ca="1" si="438">Rho_moyen*(20000-Alt_rampe-pos_z)/(20000+Alt_rampe+pos_z)</f>
        <v>1.226245614878172</v>
      </c>
      <c r="W964" s="304">
        <f t="shared" ref="W964:W1003" ca="1" si="439">1/2*Rho*Sref*Cx*vit_xz^2</f>
        <v>26.811852577112923</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1.0785855874296342</v>
      </c>
      <c r="AH964" s="304">
        <f t="shared" ca="1" si="434"/>
        <v>-8.6994708109947343</v>
      </c>
    </row>
    <row r="965" spans="1:34" x14ac:dyDescent="0.2">
      <c r="A965" s="347">
        <f t="shared" ref="A965:A1004" ca="1" si="441">IF(B964+0.01&lt;=T_ini+ROUNDUP(Temps_fin_propu,0), 0.01, IF(K964&gt;0, 0.1, 0.0001))</f>
        <v>1E-4</v>
      </c>
      <c r="B965" s="304">
        <f t="shared" ref="B965:B1004" ca="1" si="442">B964+pas</f>
        <v>32.158200000002097</v>
      </c>
      <c r="D965" s="306">
        <f t="shared" ref="D965:D1004" ca="1" si="443">IF(AND(L964&lt;L_rampe,Poussee&lt;Poids*SIN(M964)),0,(-W964+Poussee)/m*COS(M964)-U964/m*SIN(M964))</f>
        <v>-0.70146933709949666</v>
      </c>
      <c r="E965" s="307">
        <f t="shared" ref="E965:E1004" ca="1" si="444">IF(AND(L964&lt;L_rampe,Poussee&lt;Poids*SIN(M964)),0,(-W964+Poussee)/m*SIN(M964)+U964/m*COS(M964)-Poids/m)</f>
        <v>-1.1388291010035587</v>
      </c>
      <c r="F965" s="304">
        <f t="shared" ref="F965:F1004" ca="1" si="445">SQRT(acc_x^2+acc_z^2)</f>
        <v>1.3375316639928123</v>
      </c>
      <c r="G965" s="306">
        <f t="shared" ref="G965:G1004" ca="1" si="446">G964+acc_x*pas</f>
        <v>8.3466835928555465</v>
      </c>
      <c r="H965" s="307">
        <f t="shared" ref="H965:H1004" ca="1" si="447">H964+acc_z*pas</f>
        <v>-103.17800677387831</v>
      </c>
      <c r="I965" s="304">
        <f t="shared" ref="I965:I1004" ca="1" si="448">SQRT(vit_x^2+vit_z^2)</f>
        <v>103.515062714707</v>
      </c>
      <c r="J965" s="306">
        <f t="shared" ref="J965:J1004" ca="1" si="449">J964+0.5*(vit_x+G964)*pas*(K964&gt;=0)</f>
        <v>715.24824024370969</v>
      </c>
      <c r="K965" s="307">
        <f t="shared" ref="K965:K1004" ca="1" si="450">K964+0.5*(vit_z+H964)*pas</f>
        <v>-10.17343544105931</v>
      </c>
      <c r="L965" s="304">
        <f t="shared" ca="1" si="435"/>
        <v>715.32058824026376</v>
      </c>
      <c r="M965" s="306">
        <f t="shared" ref="M965:M1004" ca="1" si="451">IF(AND(L964&gt;L_rampe,G965&gt;0),ATAN2(G965,H965),$M$4)</f>
        <v>-1.4900761454402993</v>
      </c>
      <c r="N965" s="304">
        <f t="shared" ref="N965:N1004" ca="1" si="452">DEGREES(Beta)</f>
        <v>-85.375074286850975</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3.0819999999999994</v>
      </c>
      <c r="T965" s="304">
        <f t="shared" ca="1" si="436"/>
        <v>30.234419999999997</v>
      </c>
      <c r="U965" s="311">
        <f t="shared" ca="1" si="437"/>
        <v>0</v>
      </c>
      <c r="V965" s="306">
        <f t="shared" ca="1" si="438"/>
        <v>1.2262468800942368</v>
      </c>
      <c r="W965" s="304">
        <f t="shared" ca="1" si="439"/>
        <v>26.811936113599852</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1.0785590868875623</v>
      </c>
      <c r="AH965" s="304">
        <f t="shared" ref="AH965:AH1004" ca="1" si="463">IF(AND(L964&lt;L_rampe,Poussee&lt;Poids*SIN(M964)), g*SIN(M964), (-W964+Poussee)/m)</f>
        <v>-8.6994979160003005</v>
      </c>
    </row>
    <row r="966" spans="1:34" x14ac:dyDescent="0.2">
      <c r="A966" s="347">
        <f t="shared" ca="1" si="441"/>
        <v>1E-4</v>
      </c>
      <c r="B966" s="304">
        <f t="shared" ca="1" si="442"/>
        <v>32.1583000000021</v>
      </c>
      <c r="D966" s="306">
        <f t="shared" ca="1" si="443"/>
        <v>-0.70146489651946597</v>
      </c>
      <c r="E966" s="307">
        <f t="shared" ca="1" si="444"/>
        <v>-1.1388015485965806</v>
      </c>
      <c r="F966" s="304">
        <f t="shared" ca="1" si="445"/>
        <v>1.3375058759254239</v>
      </c>
      <c r="G966" s="306">
        <f t="shared" ca="1" si="446"/>
        <v>8.346613446365895</v>
      </c>
      <c r="H966" s="307">
        <f t="shared" ca="1" si="447"/>
        <v>-103.17812065403317</v>
      </c>
      <c r="I966" s="304">
        <f t="shared" ca="1" si="448"/>
        <v>103.51517056799588</v>
      </c>
      <c r="J966" s="306">
        <f t="shared" ca="1" si="449"/>
        <v>715.24824024370969</v>
      </c>
      <c r="K966" s="307">
        <f t="shared" ca="1" si="450"/>
        <v>-10.183753247430705</v>
      </c>
      <c r="L966" s="304">
        <f t="shared" ca="1" si="435"/>
        <v>715.32073505660946</v>
      </c>
      <c r="M966" s="306">
        <f t="shared" ca="1" si="451"/>
        <v>-1.4900769095846491</v>
      </c>
      <c r="N966" s="304">
        <f t="shared" ca="1" si="452"/>
        <v>-85.375118069097155</v>
      </c>
      <c r="P966" s="310">
        <f t="shared" ca="1" si="453"/>
        <v>23</v>
      </c>
      <c r="Q966" s="304">
        <f t="shared" ca="1" si="454"/>
        <v>0</v>
      </c>
      <c r="R966" s="306">
        <f t="shared" ca="1" si="455"/>
        <v>0</v>
      </c>
      <c r="S966" s="307">
        <f t="shared" ca="1" si="456"/>
        <v>3.0819999999999994</v>
      </c>
      <c r="T966" s="304">
        <f t="shared" ca="1" si="436"/>
        <v>30.234419999999997</v>
      </c>
      <c r="U966" s="311">
        <f t="shared" ca="1" si="437"/>
        <v>0</v>
      </c>
      <c r="V966" s="306">
        <f t="shared" ca="1" si="438"/>
        <v>1.2262481453130045</v>
      </c>
      <c r="W966" s="304">
        <f t="shared" ca="1" si="439"/>
        <v>26.812019648946606</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1.0785325867034032</v>
      </c>
      <c r="AH966" s="304">
        <f t="shared" ca="1" si="463"/>
        <v>-8.6995250206359049</v>
      </c>
    </row>
    <row r="967" spans="1:34" x14ac:dyDescent="0.2">
      <c r="A967" s="347">
        <f t="shared" ca="1" si="441"/>
        <v>1E-4</v>
      </c>
      <c r="B967" s="304">
        <f t="shared" ca="1" si="442"/>
        <v>32.158400000002104</v>
      </c>
      <c r="D967" s="306">
        <f t="shared" ca="1" si="443"/>
        <v>-0.70146045593740236</v>
      </c>
      <c r="E967" s="307">
        <f t="shared" ca="1" si="444"/>
        <v>-1.1387739965656891</v>
      </c>
      <c r="F967" s="304">
        <f t="shared" ca="1" si="445"/>
        <v>1.337480088262289</v>
      </c>
      <c r="G967" s="306">
        <f t="shared" ca="1" si="446"/>
        <v>8.3465433003203007</v>
      </c>
      <c r="H967" s="307">
        <f t="shared" ca="1" si="447"/>
        <v>-103.17823453143282</v>
      </c>
      <c r="I967" s="304">
        <f t="shared" ca="1" si="448"/>
        <v>103.51527841863479</v>
      </c>
      <c r="J967" s="306">
        <f t="shared" ca="1" si="449"/>
        <v>715.24824024370969</v>
      </c>
      <c r="K967" s="307">
        <f t="shared" ca="1" si="450"/>
        <v>-10.194071065189977</v>
      </c>
      <c r="L967" s="304">
        <f t="shared" ca="1" si="435"/>
        <v>715.32088202191164</v>
      </c>
      <c r="M967" s="306">
        <f t="shared" ca="1" si="451"/>
        <v>-1.4900776737209847</v>
      </c>
      <c r="N967" s="304">
        <f t="shared" ca="1" si="452"/>
        <v>-85.375161850884155</v>
      </c>
      <c r="P967" s="310">
        <f t="shared" ca="1" si="453"/>
        <v>23</v>
      </c>
      <c r="Q967" s="304">
        <f t="shared" ca="1" si="454"/>
        <v>0</v>
      </c>
      <c r="R967" s="306">
        <f t="shared" ca="1" si="455"/>
        <v>0</v>
      </c>
      <c r="S967" s="307">
        <f t="shared" ca="1" si="456"/>
        <v>3.0819999999999994</v>
      </c>
      <c r="T967" s="304">
        <f t="shared" ca="1" si="436"/>
        <v>30.234419999999997</v>
      </c>
      <c r="U967" s="311">
        <f t="shared" ca="1" si="437"/>
        <v>0</v>
      </c>
      <c r="V967" s="306">
        <f t="shared" ca="1" si="438"/>
        <v>1.2262494105344748</v>
      </c>
      <c r="W967" s="304">
        <f t="shared" ca="1" si="439"/>
        <v>26.812103183153184</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1.0785060868771428</v>
      </c>
      <c r="AH967" s="304">
        <f t="shared" ca="1" si="463"/>
        <v>-8.6995521249015617</v>
      </c>
    </row>
    <row r="968" spans="1:34" x14ac:dyDescent="0.2">
      <c r="A968" s="347">
        <f t="shared" ca="1" si="441"/>
        <v>1E-4</v>
      </c>
      <c r="B968" s="304">
        <f t="shared" ca="1" si="442"/>
        <v>32.158500000002107</v>
      </c>
      <c r="D968" s="306">
        <f t="shared" ca="1" si="443"/>
        <v>-0.70145601535330537</v>
      </c>
      <c r="E968" s="307">
        <f t="shared" ca="1" si="444"/>
        <v>-1.1387464449108879</v>
      </c>
      <c r="F968" s="304">
        <f t="shared" ca="1" si="445"/>
        <v>1.337454301003411</v>
      </c>
      <c r="G968" s="306">
        <f t="shared" ca="1" si="446"/>
        <v>8.3464731547187654</v>
      </c>
      <c r="H968" s="307">
        <f t="shared" ca="1" si="447"/>
        <v>-103.17834840607732</v>
      </c>
      <c r="I968" s="304">
        <f t="shared" ca="1" si="448"/>
        <v>103.51538626662376</v>
      </c>
      <c r="J968" s="306">
        <f t="shared" ca="1" si="449"/>
        <v>715.24824024370969</v>
      </c>
      <c r="K968" s="307">
        <f t="shared" ca="1" si="450"/>
        <v>-10.204388894336853</v>
      </c>
      <c r="L968" s="304">
        <f t="shared" ca="1" si="435"/>
        <v>715.32102913617064</v>
      </c>
      <c r="M968" s="306">
        <f t="shared" ca="1" si="451"/>
        <v>-1.4900784378493062</v>
      </c>
      <c r="N968" s="304">
        <f t="shared" ca="1" si="452"/>
        <v>-85.375205632211987</v>
      </c>
      <c r="P968" s="310">
        <f t="shared" ca="1" si="453"/>
        <v>23</v>
      </c>
      <c r="Q968" s="304">
        <f t="shared" ca="1" si="454"/>
        <v>0</v>
      </c>
      <c r="R968" s="306">
        <f t="shared" ca="1" si="455"/>
        <v>0</v>
      </c>
      <c r="S968" s="307">
        <f t="shared" ca="1" si="456"/>
        <v>3.0819999999999994</v>
      </c>
      <c r="T968" s="304">
        <f t="shared" ca="1" si="436"/>
        <v>30.234419999999997</v>
      </c>
      <c r="U968" s="311">
        <f t="shared" ca="1" si="437"/>
        <v>0</v>
      </c>
      <c r="V968" s="306">
        <f t="shared" ca="1" si="438"/>
        <v>1.2262506757586475</v>
      </c>
      <c r="W968" s="304">
        <f t="shared" ca="1" si="439"/>
        <v>26.812186716219603</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1.0784795874087809</v>
      </c>
      <c r="AH968" s="304">
        <f t="shared" ca="1" si="463"/>
        <v>-8.6995792287972709</v>
      </c>
    </row>
    <row r="969" spans="1:34" x14ac:dyDescent="0.2">
      <c r="A969" s="347">
        <f t="shared" ca="1" si="441"/>
        <v>1E-4</v>
      </c>
      <c r="B969" s="304">
        <f t="shared" ca="1" si="442"/>
        <v>32.15860000000211</v>
      </c>
      <c r="D969" s="306">
        <f t="shared" ca="1" si="443"/>
        <v>-0.7014515747671749</v>
      </c>
      <c r="E969" s="307">
        <f t="shared" ca="1" si="444"/>
        <v>-1.1387188936321664</v>
      </c>
      <c r="F969" s="304">
        <f t="shared" ca="1" si="445"/>
        <v>1.3374285141487803</v>
      </c>
      <c r="G969" s="306">
        <f t="shared" ca="1" si="446"/>
        <v>8.3464030095612891</v>
      </c>
      <c r="H969" s="307">
        <f t="shared" ca="1" si="447"/>
        <v>-103.17846227796669</v>
      </c>
      <c r="I969" s="304">
        <f t="shared" ca="1" si="448"/>
        <v>103.51549411196282</v>
      </c>
      <c r="J969" s="306">
        <f t="shared" ca="1" si="449"/>
        <v>715.24824024370969</v>
      </c>
      <c r="K969" s="307">
        <f t="shared" ca="1" si="450"/>
        <v>-10.214706734871056</v>
      </c>
      <c r="L969" s="304">
        <f t="shared" ca="1" si="435"/>
        <v>715.3211763993869</v>
      </c>
      <c r="M969" s="306">
        <f t="shared" ca="1" si="451"/>
        <v>-1.4900792019696136</v>
      </c>
      <c r="N969" s="304">
        <f t="shared" ca="1" si="452"/>
        <v>-85.375249413080653</v>
      </c>
      <c r="P969" s="310">
        <f t="shared" ca="1" si="453"/>
        <v>23</v>
      </c>
      <c r="Q969" s="304">
        <f t="shared" ca="1" si="454"/>
        <v>0</v>
      </c>
      <c r="R969" s="306">
        <f t="shared" ca="1" si="455"/>
        <v>0</v>
      </c>
      <c r="S969" s="307">
        <f t="shared" ca="1" si="456"/>
        <v>3.0819999999999994</v>
      </c>
      <c r="T969" s="304">
        <f t="shared" ca="1" si="436"/>
        <v>30.234419999999997</v>
      </c>
      <c r="U969" s="311">
        <f t="shared" ca="1" si="437"/>
        <v>0</v>
      </c>
      <c r="V969" s="306">
        <f t="shared" ca="1" si="438"/>
        <v>1.2262519409855226</v>
      </c>
      <c r="W969" s="304">
        <f t="shared" ca="1" si="439"/>
        <v>26.81227024814585</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1.0784530882983123</v>
      </c>
      <c r="AH969" s="304">
        <f t="shared" ca="1" si="463"/>
        <v>-8.6996063323230395</v>
      </c>
    </row>
    <row r="970" spans="1:34" x14ac:dyDescent="0.2">
      <c r="A970" s="347">
        <f t="shared" ca="1" si="441"/>
        <v>1E-4</v>
      </c>
      <c r="B970" s="304">
        <f t="shared" ca="1" si="442"/>
        <v>32.158700000002113</v>
      </c>
      <c r="D970" s="306">
        <f t="shared" ca="1" si="443"/>
        <v>-0.70144713417901228</v>
      </c>
      <c r="E970" s="307">
        <f t="shared" ca="1" si="444"/>
        <v>-1.1386913427295298</v>
      </c>
      <c r="F970" s="304">
        <f t="shared" ca="1" si="445"/>
        <v>1.3374027276984031</v>
      </c>
      <c r="G970" s="306">
        <f t="shared" ca="1" si="446"/>
        <v>8.3463328648478718</v>
      </c>
      <c r="H970" s="307">
        <f t="shared" ca="1" si="447"/>
        <v>-103.17857614710096</v>
      </c>
      <c r="I970" s="304">
        <f t="shared" ca="1" si="448"/>
        <v>103.51560195465198</v>
      </c>
      <c r="J970" s="306">
        <f t="shared" ca="1" si="449"/>
        <v>715.24824024370969</v>
      </c>
      <c r="K970" s="307">
        <f t="shared" ca="1" si="450"/>
        <v>-10.22502458679231</v>
      </c>
      <c r="L970" s="304">
        <f t="shared" ca="1" si="435"/>
        <v>715.32132381156089</v>
      </c>
      <c r="M970" s="306">
        <f t="shared" ca="1" si="451"/>
        <v>-1.4900799660819071</v>
      </c>
      <c r="N970" s="304">
        <f t="shared" ca="1" si="452"/>
        <v>-85.375293193490137</v>
      </c>
      <c r="P970" s="310">
        <f t="shared" ca="1" si="453"/>
        <v>23</v>
      </c>
      <c r="Q970" s="304">
        <f t="shared" ca="1" si="454"/>
        <v>0</v>
      </c>
      <c r="R970" s="306">
        <f t="shared" ca="1" si="455"/>
        <v>0</v>
      </c>
      <c r="S970" s="307">
        <f t="shared" ca="1" si="456"/>
        <v>3.0819999999999994</v>
      </c>
      <c r="T970" s="304">
        <f t="shared" ca="1" si="436"/>
        <v>30.234419999999997</v>
      </c>
      <c r="U970" s="311">
        <f t="shared" ca="1" si="437"/>
        <v>0</v>
      </c>
      <c r="V970" s="306">
        <f t="shared" ca="1" si="438"/>
        <v>1.2262532062151001</v>
      </c>
      <c r="W970" s="304">
        <f t="shared" ca="1" si="439"/>
        <v>26.81235377893195</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1.0784265895457406</v>
      </c>
      <c r="AH970" s="304">
        <f t="shared" ca="1" si="463"/>
        <v>-8.6996334354788623</v>
      </c>
    </row>
    <row r="971" spans="1:34" x14ac:dyDescent="0.2">
      <c r="A971" s="347">
        <f t="shared" ca="1" si="441"/>
        <v>1E-4</v>
      </c>
      <c r="B971" s="304">
        <f t="shared" ca="1" si="442"/>
        <v>32.158800000002117</v>
      </c>
      <c r="D971" s="306">
        <f t="shared" ca="1" si="443"/>
        <v>-0.70144269358881961</v>
      </c>
      <c r="E971" s="307">
        <f t="shared" ca="1" si="444"/>
        <v>-1.1386637922029728</v>
      </c>
      <c r="F971" s="304">
        <f t="shared" ca="1" si="445"/>
        <v>1.3373769416522754</v>
      </c>
      <c r="G971" s="306">
        <f t="shared" ca="1" si="446"/>
        <v>8.3462627205785136</v>
      </c>
      <c r="H971" s="307">
        <f t="shared" ca="1" si="447"/>
        <v>-103.17869001348018</v>
      </c>
      <c r="I971" s="304">
        <f t="shared" ca="1" si="448"/>
        <v>103.51570979469133</v>
      </c>
      <c r="J971" s="306">
        <f t="shared" ca="1" si="449"/>
        <v>715.24824024370969</v>
      </c>
      <c r="K971" s="307">
        <f t="shared" ca="1" si="450"/>
        <v>-10.235342450100338</v>
      </c>
      <c r="L971" s="304">
        <f t="shared" ca="1" si="435"/>
        <v>715.32147137269283</v>
      </c>
      <c r="M971" s="306">
        <f t="shared" ca="1" si="451"/>
        <v>-1.4900807301861867</v>
      </c>
      <c r="N971" s="304">
        <f t="shared" ca="1" si="452"/>
        <v>-85.375336973440469</v>
      </c>
      <c r="P971" s="310">
        <f t="shared" ca="1" si="453"/>
        <v>23</v>
      </c>
      <c r="Q971" s="304">
        <f t="shared" ca="1" si="454"/>
        <v>0</v>
      </c>
      <c r="R971" s="306">
        <f t="shared" ca="1" si="455"/>
        <v>0</v>
      </c>
      <c r="S971" s="307">
        <f t="shared" ca="1" si="456"/>
        <v>3.0819999999999994</v>
      </c>
      <c r="T971" s="304">
        <f t="shared" ca="1" si="436"/>
        <v>30.234419999999997</v>
      </c>
      <c r="U971" s="311">
        <f t="shared" ca="1" si="437"/>
        <v>0</v>
      </c>
      <c r="V971" s="306">
        <f t="shared" ca="1" si="438"/>
        <v>1.2262544714473804</v>
      </c>
      <c r="W971" s="304">
        <f t="shared" ca="1" si="439"/>
        <v>26.81243730857792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1.0784000911510585</v>
      </c>
      <c r="AH971" s="304">
        <f t="shared" ca="1" si="463"/>
        <v>-8.6996605382647481</v>
      </c>
    </row>
    <row r="972" spans="1:34" x14ac:dyDescent="0.2">
      <c r="A972" s="347">
        <f t="shared" ca="1" si="441"/>
        <v>1E-4</v>
      </c>
      <c r="B972" s="304">
        <f t="shared" ca="1" si="442"/>
        <v>32.15890000000212</v>
      </c>
      <c r="D972" s="306">
        <f t="shared" ca="1" si="443"/>
        <v>-0.70143825299659701</v>
      </c>
      <c r="E972" s="307">
        <f t="shared" ca="1" si="444"/>
        <v>-1.1386362420524865</v>
      </c>
      <c r="F972" s="304">
        <f t="shared" ca="1" si="445"/>
        <v>1.3373511560103899</v>
      </c>
      <c r="G972" s="306">
        <f t="shared" ca="1" si="446"/>
        <v>8.3461925767532144</v>
      </c>
      <c r="H972" s="307">
        <f t="shared" ca="1" si="447"/>
        <v>-103.17880387710439</v>
      </c>
      <c r="I972" s="304">
        <f t="shared" ca="1" si="448"/>
        <v>103.51581763208085</v>
      </c>
      <c r="J972" s="306">
        <f t="shared" ca="1" si="449"/>
        <v>715.24824024370969</v>
      </c>
      <c r="K972" s="307">
        <f t="shared" ca="1" si="450"/>
        <v>-10.245660324794867</v>
      </c>
      <c r="L972" s="304">
        <f t="shared" ca="1" si="435"/>
        <v>715.32161908278329</v>
      </c>
      <c r="M972" s="306">
        <f t="shared" ca="1" si="451"/>
        <v>-1.4900814942824527</v>
      </c>
      <c r="N972" s="304">
        <f t="shared" ca="1" si="452"/>
        <v>-85.375380752931648</v>
      </c>
      <c r="P972" s="310">
        <f t="shared" ca="1" si="453"/>
        <v>23</v>
      </c>
      <c r="Q972" s="304">
        <f t="shared" ca="1" si="454"/>
        <v>0</v>
      </c>
      <c r="R972" s="306">
        <f t="shared" ca="1" si="455"/>
        <v>0</v>
      </c>
      <c r="S972" s="307">
        <f t="shared" ca="1" si="456"/>
        <v>3.0819999999999994</v>
      </c>
      <c r="T972" s="304">
        <f t="shared" ca="1" si="436"/>
        <v>30.234419999999997</v>
      </c>
      <c r="U972" s="311">
        <f t="shared" ca="1" si="437"/>
        <v>0</v>
      </c>
      <c r="V972" s="306">
        <f t="shared" ca="1" si="438"/>
        <v>1.2262557366823628</v>
      </c>
      <c r="W972" s="304">
        <f t="shared" ca="1" si="439"/>
        <v>26.812520837083753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1.0783735931142591</v>
      </c>
      <c r="AH972" s="304">
        <f t="shared" ca="1" si="463"/>
        <v>-8.6996876406807022</v>
      </c>
    </row>
    <row r="973" spans="1:34" x14ac:dyDescent="0.2">
      <c r="A973" s="347">
        <f t="shared" ca="1" si="441"/>
        <v>1E-4</v>
      </c>
      <c r="B973" s="304">
        <f t="shared" ca="1" si="442"/>
        <v>32.159000000002123</v>
      </c>
      <c r="D973" s="306">
        <f t="shared" ca="1" si="443"/>
        <v>-0.70143381240234381</v>
      </c>
      <c r="E973" s="307">
        <f t="shared" ca="1" si="444"/>
        <v>-1.1386086922780727</v>
      </c>
      <c r="F973" s="304">
        <f t="shared" ca="1" si="445"/>
        <v>1.3373253707727486</v>
      </c>
      <c r="G973" s="306">
        <f t="shared" ca="1" si="446"/>
        <v>8.3461224333719741</v>
      </c>
      <c r="H973" s="307">
        <f t="shared" ca="1" si="447"/>
        <v>-103.17891773797362</v>
      </c>
      <c r="I973" s="304">
        <f t="shared" ca="1" si="448"/>
        <v>103.51592546682062</v>
      </c>
      <c r="J973" s="306">
        <f t="shared" ca="1" si="449"/>
        <v>715.24824024370969</v>
      </c>
      <c r="K973" s="307">
        <f t="shared" ca="1" si="450"/>
        <v>-10.255978210875622</v>
      </c>
      <c r="L973" s="304">
        <f t="shared" ca="1" si="435"/>
        <v>715.32176694183261</v>
      </c>
      <c r="M973" s="306">
        <f t="shared" ca="1" si="451"/>
        <v>-1.490082258370705</v>
      </c>
      <c r="N973" s="304">
        <f t="shared" ca="1" si="452"/>
        <v>-85.375424531963674</v>
      </c>
      <c r="P973" s="310">
        <f t="shared" ca="1" si="453"/>
        <v>23</v>
      </c>
      <c r="Q973" s="304">
        <f t="shared" ca="1" si="454"/>
        <v>0</v>
      </c>
      <c r="R973" s="306">
        <f t="shared" ca="1" si="455"/>
        <v>0</v>
      </c>
      <c r="S973" s="307">
        <f t="shared" ca="1" si="456"/>
        <v>3.0819999999999994</v>
      </c>
      <c r="T973" s="304">
        <f t="shared" ca="1" si="436"/>
        <v>30.234419999999997</v>
      </c>
      <c r="U973" s="311">
        <f t="shared" ca="1" si="437"/>
        <v>0</v>
      </c>
      <c r="V973" s="306">
        <f t="shared" ca="1" si="438"/>
        <v>1.2262570019200476</v>
      </c>
      <c r="W973" s="304">
        <f t="shared" ca="1" si="439"/>
        <v>26.812604364449477</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1.0783470954353476</v>
      </c>
      <c r="AH973" s="304">
        <f t="shared" ca="1" si="463"/>
        <v>-8.699714742726723</v>
      </c>
    </row>
    <row r="974" spans="1:34" x14ac:dyDescent="0.2">
      <c r="A974" s="347">
        <f t="shared" ca="1" si="441"/>
        <v>1E-4</v>
      </c>
      <c r="B974" s="304">
        <f t="shared" ca="1" si="442"/>
        <v>32.159100000002127</v>
      </c>
      <c r="D974" s="306">
        <f t="shared" ca="1" si="443"/>
        <v>-0.70142937180606402</v>
      </c>
      <c r="E974" s="307">
        <f t="shared" ca="1" si="444"/>
        <v>-1.1385811428797261</v>
      </c>
      <c r="F974" s="304">
        <f t="shared" ca="1" si="445"/>
        <v>1.3372995859393484</v>
      </c>
      <c r="G974" s="306">
        <f t="shared" ca="1" si="446"/>
        <v>8.3460522904347929</v>
      </c>
      <c r="H974" s="307">
        <f t="shared" ca="1" si="447"/>
        <v>-103.17903159608791</v>
      </c>
      <c r="I974" s="304">
        <f t="shared" ca="1" si="448"/>
        <v>103.51603329891066</v>
      </c>
      <c r="J974" s="306">
        <f t="shared" ca="1" si="449"/>
        <v>715.24824024370969</v>
      </c>
      <c r="K974" s="307">
        <f t="shared" ca="1" si="450"/>
        <v>-10.266296108342324</v>
      </c>
      <c r="L974" s="304">
        <f t="shared" ca="1" si="435"/>
        <v>715.32191494984102</v>
      </c>
      <c r="M974" s="306">
        <f t="shared" ca="1" si="451"/>
        <v>-1.490083022450944</v>
      </c>
      <c r="N974" s="304">
        <f t="shared" ca="1" si="452"/>
        <v>-85.37546831053659</v>
      </c>
      <c r="P974" s="310">
        <f t="shared" ca="1" si="453"/>
        <v>23</v>
      </c>
      <c r="Q974" s="304">
        <f t="shared" ca="1" si="454"/>
        <v>0</v>
      </c>
      <c r="R974" s="306">
        <f t="shared" ca="1" si="455"/>
        <v>0</v>
      </c>
      <c r="S974" s="307">
        <f t="shared" ca="1" si="456"/>
        <v>3.0819999999999994</v>
      </c>
      <c r="T974" s="304">
        <f t="shared" ca="1" si="436"/>
        <v>30.234419999999997</v>
      </c>
      <c r="U974" s="311">
        <f t="shared" ca="1" si="437"/>
        <v>0</v>
      </c>
      <c r="V974" s="306">
        <f t="shared" ca="1" si="438"/>
        <v>1.2262582671604343</v>
      </c>
      <c r="W974" s="304">
        <f t="shared" ca="1" si="439"/>
        <v>26.812687890675079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1.0783205981143134</v>
      </c>
      <c r="AH974" s="304">
        <f t="shared" ca="1" si="463"/>
        <v>-8.6997418444028174</v>
      </c>
    </row>
    <row r="975" spans="1:34" x14ac:dyDescent="0.2">
      <c r="A975" s="347">
        <f t="shared" ca="1" si="441"/>
        <v>1E-4</v>
      </c>
      <c r="B975" s="304">
        <f t="shared" ca="1" si="442"/>
        <v>32.15920000000213</v>
      </c>
      <c r="D975" s="306">
        <f t="shared" ca="1" si="443"/>
        <v>-0.70142493120775307</v>
      </c>
      <c r="E975" s="307">
        <f t="shared" ca="1" si="444"/>
        <v>-1.1385535938574485</v>
      </c>
      <c r="F975" s="304">
        <f t="shared" ca="1" si="445"/>
        <v>1.3372738015101893</v>
      </c>
      <c r="G975" s="306">
        <f t="shared" ca="1" si="446"/>
        <v>8.3459821479416725</v>
      </c>
      <c r="H975" s="307">
        <f t="shared" ca="1" si="447"/>
        <v>-103.1791454514473</v>
      </c>
      <c r="I975" s="304">
        <f t="shared" ca="1" si="448"/>
        <v>103.51614112835098</v>
      </c>
      <c r="J975" s="306">
        <f t="shared" ca="1" si="449"/>
        <v>715.24824024370969</v>
      </c>
      <c r="K975" s="307">
        <f t="shared" ca="1" si="450"/>
        <v>-10.276614017194701</v>
      </c>
      <c r="L975" s="304">
        <f t="shared" ca="1" si="435"/>
        <v>715.3220631068092</v>
      </c>
      <c r="M975" s="306">
        <f t="shared" ca="1" si="451"/>
        <v>-1.4900837865231695</v>
      </c>
      <c r="N975" s="304">
        <f t="shared" ca="1" si="452"/>
        <v>-85.375512088650353</v>
      </c>
      <c r="P975" s="310">
        <f t="shared" ca="1" si="453"/>
        <v>23</v>
      </c>
      <c r="Q975" s="304">
        <f t="shared" ca="1" si="454"/>
        <v>0</v>
      </c>
      <c r="R975" s="306">
        <f t="shared" ca="1" si="455"/>
        <v>0</v>
      </c>
      <c r="S975" s="307">
        <f t="shared" ca="1" si="456"/>
        <v>3.0819999999999994</v>
      </c>
      <c r="T975" s="304">
        <f t="shared" ca="1" si="436"/>
        <v>30.234419999999997</v>
      </c>
      <c r="U975" s="311">
        <f t="shared" ca="1" si="437"/>
        <v>0</v>
      </c>
      <c r="V975" s="306">
        <f t="shared" ca="1" si="438"/>
        <v>1.2262595324035241</v>
      </c>
      <c r="W975" s="304">
        <f t="shared" ca="1" si="439"/>
        <v>26.812771415760597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1.0782941011511635</v>
      </c>
      <c r="AH975" s="304">
        <f t="shared" ca="1" si="463"/>
        <v>-8.699768945708982</v>
      </c>
    </row>
    <row r="976" spans="1:34" x14ac:dyDescent="0.2">
      <c r="A976" s="347">
        <f t="shared" ca="1" si="441"/>
        <v>1E-4</v>
      </c>
      <c r="B976" s="304">
        <f t="shared" ca="1" si="442"/>
        <v>32.159300000002133</v>
      </c>
      <c r="D976" s="306">
        <f t="shared" ca="1" si="443"/>
        <v>-0.70142049060741751</v>
      </c>
      <c r="E976" s="307">
        <f t="shared" ca="1" si="444"/>
        <v>-1.1385260452112274</v>
      </c>
      <c r="F976" s="304">
        <f t="shared" ca="1" si="445"/>
        <v>1.3372480174852637</v>
      </c>
      <c r="G976" s="306">
        <f t="shared" ca="1" si="446"/>
        <v>8.3459120058926111</v>
      </c>
      <c r="H976" s="307">
        <f t="shared" ca="1" si="447"/>
        <v>-103.17925930405183</v>
      </c>
      <c r="I976" s="304">
        <f t="shared" ca="1" si="448"/>
        <v>103.51624895514166</v>
      </c>
      <c r="J976" s="306">
        <f t="shared" ca="1" si="449"/>
        <v>715.24824024370969</v>
      </c>
      <c r="K976" s="307">
        <f t="shared" ca="1" si="450"/>
        <v>-10.286931937432476</v>
      </c>
      <c r="L976" s="304">
        <f t="shared" ca="1" si="435"/>
        <v>715.32221141273726</v>
      </c>
      <c r="M976" s="306">
        <f t="shared" ca="1" si="451"/>
        <v>-1.4900845505873819</v>
      </c>
      <c r="N976" s="304">
        <f t="shared" ca="1" si="452"/>
        <v>-85.375555866304992</v>
      </c>
      <c r="P976" s="310">
        <f t="shared" ca="1" si="453"/>
        <v>23</v>
      </c>
      <c r="Q976" s="304">
        <f t="shared" ca="1" si="454"/>
        <v>0</v>
      </c>
      <c r="R976" s="306">
        <f t="shared" ca="1" si="455"/>
        <v>0</v>
      </c>
      <c r="S976" s="307">
        <f t="shared" ca="1" si="456"/>
        <v>3.0819999999999994</v>
      </c>
      <c r="T976" s="304">
        <f t="shared" ca="1" si="436"/>
        <v>30.234419999999997</v>
      </c>
      <c r="U976" s="311">
        <f t="shared" ca="1" si="437"/>
        <v>0</v>
      </c>
      <c r="V976" s="306">
        <f t="shared" ca="1" si="438"/>
        <v>1.2262607976493161</v>
      </c>
      <c r="W976" s="304">
        <f t="shared" ca="1" si="439"/>
        <v>26.812854939706032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1.0782676045458803</v>
      </c>
      <c r="AH976" s="304">
        <f t="shared" ca="1" si="463"/>
        <v>-8.6997960466452309</v>
      </c>
    </row>
    <row r="977" spans="1:34" x14ac:dyDescent="0.2">
      <c r="A977" s="347">
        <f t="shared" ca="1" si="441"/>
        <v>1E-4</v>
      </c>
      <c r="B977" s="304">
        <f t="shared" ca="1" si="442"/>
        <v>32.159400000002137</v>
      </c>
      <c r="D977" s="306">
        <f t="shared" ca="1" si="443"/>
        <v>-0.70141605000505503</v>
      </c>
      <c r="E977" s="307">
        <f t="shared" ca="1" si="444"/>
        <v>-1.1384984969410645</v>
      </c>
      <c r="F977" s="304">
        <f t="shared" ca="1" si="445"/>
        <v>1.3372222338645723</v>
      </c>
      <c r="G977" s="306">
        <f t="shared" ca="1" si="446"/>
        <v>8.3458418642876104</v>
      </c>
      <c r="H977" s="307">
        <f t="shared" ca="1" si="447"/>
        <v>-103.17937315390152</v>
      </c>
      <c r="I977" s="304">
        <f t="shared" ca="1" si="448"/>
        <v>103.51635677928272</v>
      </c>
      <c r="J977" s="306">
        <f t="shared" ca="1" si="449"/>
        <v>715.24824024370969</v>
      </c>
      <c r="K977" s="307">
        <f t="shared" ca="1" si="450"/>
        <v>-10.297249869055374</v>
      </c>
      <c r="L977" s="304">
        <f t="shared" ca="1" si="435"/>
        <v>715.32235986762589</v>
      </c>
      <c r="M977" s="306">
        <f t="shared" ca="1" si="451"/>
        <v>-1.4900853146435808</v>
      </c>
      <c r="N977" s="304">
        <f t="shared" ca="1" si="452"/>
        <v>-85.375599643500507</v>
      </c>
      <c r="P977" s="310">
        <f t="shared" ca="1" si="453"/>
        <v>23</v>
      </c>
      <c r="Q977" s="304">
        <f t="shared" ca="1" si="454"/>
        <v>0</v>
      </c>
      <c r="R977" s="306">
        <f t="shared" ca="1" si="455"/>
        <v>0</v>
      </c>
      <c r="S977" s="307">
        <f t="shared" ca="1" si="456"/>
        <v>3.0819999999999994</v>
      </c>
      <c r="T977" s="304">
        <f t="shared" ca="1" si="436"/>
        <v>30.234419999999997</v>
      </c>
      <c r="U977" s="311">
        <f t="shared" ca="1" si="437"/>
        <v>0</v>
      </c>
      <c r="V977" s="306">
        <f t="shared" ca="1" si="438"/>
        <v>1.2262620628978098</v>
      </c>
      <c r="W977" s="304">
        <f t="shared" ca="1" si="439"/>
        <v>26.812938462511376</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1.0782411082984709</v>
      </c>
      <c r="AH977" s="304">
        <f t="shared" ca="1" si="463"/>
        <v>-8.6998231472115624</v>
      </c>
    </row>
    <row r="978" spans="1:34" x14ac:dyDescent="0.2">
      <c r="A978" s="347">
        <f t="shared" ca="1" si="441"/>
        <v>1E-4</v>
      </c>
      <c r="B978" s="304">
        <f t="shared" ca="1" si="442"/>
        <v>32.15950000000214</v>
      </c>
      <c r="D978" s="306">
        <f t="shared" ca="1" si="443"/>
        <v>-0.70141160940066871</v>
      </c>
      <c r="E978" s="307">
        <f t="shared" ca="1" si="444"/>
        <v>-1.1384709490469564</v>
      </c>
      <c r="F978" s="304">
        <f t="shared" ca="1" si="445"/>
        <v>1.337196450648114</v>
      </c>
      <c r="G978" s="306">
        <f t="shared" ca="1" si="446"/>
        <v>8.3457717231266706</v>
      </c>
      <c r="H978" s="307">
        <f t="shared" ca="1" si="447"/>
        <v>-103.17948700099643</v>
      </c>
      <c r="I978" s="304">
        <f t="shared" ca="1" si="448"/>
        <v>103.51646460077417</v>
      </c>
      <c r="J978" s="306">
        <f t="shared" ca="1" si="449"/>
        <v>715.24824024370969</v>
      </c>
      <c r="K978" s="307">
        <f t="shared" ca="1" si="450"/>
        <v>-10.30756781206312</v>
      </c>
      <c r="L978" s="304">
        <f t="shared" ca="1" si="435"/>
        <v>715.3225084714752</v>
      </c>
      <c r="M978" s="306">
        <f t="shared" ca="1" si="451"/>
        <v>-1.4900860786917671</v>
      </c>
      <c r="N978" s="304">
        <f t="shared" ca="1" si="452"/>
        <v>-85.375643420236926</v>
      </c>
      <c r="P978" s="310">
        <f t="shared" ca="1" si="453"/>
        <v>23</v>
      </c>
      <c r="Q978" s="304">
        <f t="shared" ca="1" si="454"/>
        <v>0</v>
      </c>
      <c r="R978" s="306">
        <f t="shared" ca="1" si="455"/>
        <v>0</v>
      </c>
      <c r="S978" s="307">
        <f t="shared" ca="1" si="456"/>
        <v>3.0819999999999994</v>
      </c>
      <c r="T978" s="304">
        <f t="shared" ca="1" si="436"/>
        <v>30.234419999999997</v>
      </c>
      <c r="U978" s="311">
        <f t="shared" ca="1" si="437"/>
        <v>0</v>
      </c>
      <c r="V978" s="306">
        <f t="shared" ca="1" si="438"/>
        <v>1.2262633281490061</v>
      </c>
      <c r="W978" s="304">
        <f t="shared" ca="1" si="439"/>
        <v>26.81302198417665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1.0782146124089316</v>
      </c>
      <c r="AH978" s="304">
        <f t="shared" ca="1" si="463"/>
        <v>-8.6998502474079764</v>
      </c>
    </row>
    <row r="979" spans="1:34" x14ac:dyDescent="0.2">
      <c r="A979" s="347">
        <f t="shared" ca="1" si="441"/>
        <v>1E-4</v>
      </c>
      <c r="B979" s="304">
        <f t="shared" ca="1" si="442"/>
        <v>32.159600000002143</v>
      </c>
      <c r="D979" s="306">
        <f t="shared" ca="1" si="443"/>
        <v>-0.7014071687942548</v>
      </c>
      <c r="E979" s="307">
        <f t="shared" ca="1" si="444"/>
        <v>-1.1384434015289031</v>
      </c>
      <c r="F979" s="304">
        <f t="shared" ca="1" si="445"/>
        <v>1.3371706678358868</v>
      </c>
      <c r="G979" s="306">
        <f t="shared" ca="1" si="446"/>
        <v>8.3457015824097915</v>
      </c>
      <c r="H979" s="307">
        <f t="shared" ca="1" si="447"/>
        <v>-103.17960084533658</v>
      </c>
      <c r="I979" s="304">
        <f t="shared" ca="1" si="448"/>
        <v>103.51657241961607</v>
      </c>
      <c r="J979" s="306">
        <f t="shared" ca="1" si="449"/>
        <v>715.24824024370969</v>
      </c>
      <c r="K979" s="307">
        <f t="shared" ca="1" si="450"/>
        <v>-10.317885766455436</v>
      </c>
      <c r="L979" s="304">
        <f t="shared" ca="1" si="435"/>
        <v>715.32265722428588</v>
      </c>
      <c r="M979" s="306">
        <f t="shared" ca="1" si="451"/>
        <v>-1.4900868427319403</v>
      </c>
      <c r="N979" s="304">
        <f t="shared" ca="1" si="452"/>
        <v>-85.375687196514221</v>
      </c>
      <c r="P979" s="310">
        <f t="shared" ca="1" si="453"/>
        <v>23</v>
      </c>
      <c r="Q979" s="304">
        <f t="shared" ca="1" si="454"/>
        <v>0</v>
      </c>
      <c r="R979" s="306">
        <f t="shared" ca="1" si="455"/>
        <v>0</v>
      </c>
      <c r="S979" s="307">
        <f t="shared" ca="1" si="456"/>
        <v>3.0819999999999994</v>
      </c>
      <c r="T979" s="304">
        <f t="shared" ca="1" si="436"/>
        <v>30.234419999999997</v>
      </c>
      <c r="U979" s="311">
        <f t="shared" ca="1" si="437"/>
        <v>0</v>
      </c>
      <c r="V979" s="306">
        <f t="shared" ca="1" si="438"/>
        <v>1.2262645934029046</v>
      </c>
      <c r="W979" s="304">
        <f t="shared" ca="1" si="439"/>
        <v>26.813105504701873</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1.0781881168772607</v>
      </c>
      <c r="AH979" s="304">
        <f t="shared" ca="1" si="463"/>
        <v>-8.6998773472344766</v>
      </c>
    </row>
    <row r="980" spans="1:34" x14ac:dyDescent="0.2">
      <c r="A980" s="347">
        <f t="shared" ca="1" si="441"/>
        <v>1E-4</v>
      </c>
      <c r="B980" s="304">
        <f t="shared" ca="1" si="442"/>
        <v>32.159700000002147</v>
      </c>
      <c r="D980" s="306">
        <f t="shared" ca="1" si="443"/>
        <v>-0.70140272818581917</v>
      </c>
      <c r="E980" s="307">
        <f t="shared" ca="1" si="444"/>
        <v>-1.1384158543868974</v>
      </c>
      <c r="F980" s="304">
        <f t="shared" ca="1" si="445"/>
        <v>1.337144885427888</v>
      </c>
      <c r="G980" s="306">
        <f t="shared" ca="1" si="446"/>
        <v>8.3456314421369733</v>
      </c>
      <c r="H980" s="307">
        <f t="shared" ca="1" si="447"/>
        <v>-103.17971468692203</v>
      </c>
      <c r="I980" s="304">
        <f t="shared" ca="1" si="448"/>
        <v>103.51668023580845</v>
      </c>
      <c r="J980" s="306">
        <f t="shared" ca="1" si="449"/>
        <v>715.24824024370969</v>
      </c>
      <c r="K980" s="307">
        <f t="shared" ca="1" si="450"/>
        <v>-10.328203732232049</v>
      </c>
      <c r="L980" s="304">
        <f t="shared" ca="1" si="435"/>
        <v>715.32280612605803</v>
      </c>
      <c r="M980" s="306">
        <f t="shared" ca="1" si="451"/>
        <v>-1.4900876067641007</v>
      </c>
      <c r="N980" s="304">
        <f t="shared" ca="1" si="452"/>
        <v>-85.375730972332434</v>
      </c>
      <c r="P980" s="310">
        <f t="shared" ca="1" si="453"/>
        <v>23</v>
      </c>
      <c r="Q980" s="304">
        <f t="shared" ca="1" si="454"/>
        <v>0</v>
      </c>
      <c r="R980" s="306">
        <f t="shared" ca="1" si="455"/>
        <v>0</v>
      </c>
      <c r="S980" s="307">
        <f t="shared" ca="1" si="456"/>
        <v>3.0819999999999994</v>
      </c>
      <c r="T980" s="304">
        <f t="shared" ca="1" si="436"/>
        <v>30.234419999999997</v>
      </c>
      <c r="U980" s="311">
        <f t="shared" ca="1" si="437"/>
        <v>0</v>
      </c>
      <c r="V980" s="306">
        <f t="shared" ca="1" si="438"/>
        <v>1.226265858659505</v>
      </c>
      <c r="W980" s="304">
        <f t="shared" ca="1" si="439"/>
        <v>26.813189024087038</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1.0781616217034493</v>
      </c>
      <c r="AH980" s="304">
        <f t="shared" ca="1" si="463"/>
        <v>-8.69990444669107</v>
      </c>
    </row>
    <row r="981" spans="1:34" x14ac:dyDescent="0.2">
      <c r="A981" s="347">
        <f t="shared" ca="1" si="441"/>
        <v>1E-4</v>
      </c>
      <c r="B981" s="304">
        <f t="shared" ca="1" si="442"/>
        <v>32.15980000000215</v>
      </c>
      <c r="D981" s="306">
        <f t="shared" ca="1" si="443"/>
        <v>-0.70139828757535927</v>
      </c>
      <c r="E981" s="307">
        <f t="shared" ca="1" si="444"/>
        <v>-1.1383883076209376</v>
      </c>
      <c r="F981" s="304">
        <f t="shared" ca="1" si="445"/>
        <v>1.337119103424115</v>
      </c>
      <c r="G981" s="306">
        <f t="shared" ca="1" si="446"/>
        <v>8.3455613023082158</v>
      </c>
      <c r="H981" s="307">
        <f t="shared" ca="1" si="447"/>
        <v>-103.17982852575278</v>
      </c>
      <c r="I981" s="304">
        <f t="shared" ca="1" si="448"/>
        <v>103.51678804935136</v>
      </c>
      <c r="J981" s="306">
        <f t="shared" ca="1" si="449"/>
        <v>715.24824024370969</v>
      </c>
      <c r="K981" s="307">
        <f t="shared" ca="1" si="450"/>
        <v>-10.338521709392683</v>
      </c>
      <c r="L981" s="304">
        <f t="shared" ca="1" si="435"/>
        <v>715.32295517679222</v>
      </c>
      <c r="M981" s="306">
        <f t="shared" ca="1" si="451"/>
        <v>-1.4900883707882482</v>
      </c>
      <c r="N981" s="304">
        <f t="shared" ca="1" si="452"/>
        <v>-85.375774747691523</v>
      </c>
      <c r="P981" s="310">
        <f t="shared" ca="1" si="453"/>
        <v>23</v>
      </c>
      <c r="Q981" s="304">
        <f t="shared" ca="1" si="454"/>
        <v>0</v>
      </c>
      <c r="R981" s="306">
        <f t="shared" ca="1" si="455"/>
        <v>0</v>
      </c>
      <c r="S981" s="307">
        <f t="shared" ca="1" si="456"/>
        <v>3.0819999999999994</v>
      </c>
      <c r="T981" s="304">
        <f t="shared" ca="1" si="436"/>
        <v>30.234419999999997</v>
      </c>
      <c r="U981" s="311">
        <f t="shared" ca="1" si="437"/>
        <v>0</v>
      </c>
      <c r="V981" s="306">
        <f t="shared" ca="1" si="438"/>
        <v>1.2262671239188079</v>
      </c>
      <c r="W981" s="304">
        <f t="shared" ca="1" si="439"/>
        <v>26.813272542332179</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1.0781351268875028</v>
      </c>
      <c r="AH981" s="304">
        <f t="shared" ca="1" si="463"/>
        <v>-8.6999315457777548</v>
      </c>
    </row>
    <row r="982" spans="1:34" x14ac:dyDescent="0.2">
      <c r="A982" s="347">
        <f t="shared" ca="1" si="441"/>
        <v>1E-4</v>
      </c>
      <c r="B982" s="304">
        <f t="shared" ca="1" si="442"/>
        <v>32.159900000002153</v>
      </c>
      <c r="D982" s="306">
        <f t="shared" ca="1" si="443"/>
        <v>-0.70139384696287954</v>
      </c>
      <c r="E982" s="307">
        <f t="shared" ca="1" si="444"/>
        <v>-1.1383607612310147</v>
      </c>
      <c r="F982" s="304">
        <f t="shared" ca="1" si="445"/>
        <v>1.3370933218245624</v>
      </c>
      <c r="G982" s="306">
        <f t="shared" ca="1" si="446"/>
        <v>8.3454911629235191</v>
      </c>
      <c r="H982" s="307">
        <f t="shared" ca="1" si="447"/>
        <v>-103.17994236182891</v>
      </c>
      <c r="I982" s="304">
        <f t="shared" ca="1" si="448"/>
        <v>103.51689586024482</v>
      </c>
      <c r="J982" s="306">
        <f t="shared" ca="1" si="449"/>
        <v>715.24824024370969</v>
      </c>
      <c r="K982" s="307">
        <f t="shared" ca="1" si="450"/>
        <v>-10.348839697937063</v>
      </c>
      <c r="L982" s="304">
        <f t="shared" ca="1" si="435"/>
        <v>715.3231043764888</v>
      </c>
      <c r="M982" s="306">
        <f t="shared" ca="1" si="451"/>
        <v>-1.4900891348043834</v>
      </c>
      <c r="N982" s="304">
        <f t="shared" ca="1" si="452"/>
        <v>-85.375818522591558</v>
      </c>
      <c r="P982" s="310">
        <f t="shared" ca="1" si="453"/>
        <v>23</v>
      </c>
      <c r="Q982" s="304">
        <f t="shared" ca="1" si="454"/>
        <v>0</v>
      </c>
      <c r="R982" s="306">
        <f t="shared" ca="1" si="455"/>
        <v>0</v>
      </c>
      <c r="S982" s="307">
        <f t="shared" ca="1" si="456"/>
        <v>3.0819999999999994</v>
      </c>
      <c r="T982" s="304">
        <f t="shared" ca="1" si="436"/>
        <v>30.234419999999997</v>
      </c>
      <c r="U982" s="311">
        <f t="shared" ca="1" si="437"/>
        <v>0</v>
      </c>
      <c r="V982" s="306">
        <f t="shared" ca="1" si="438"/>
        <v>1.2262683891808128</v>
      </c>
      <c r="W982" s="304">
        <f t="shared" ca="1" si="439"/>
        <v>26.813356059437282</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1.0781086324294069</v>
      </c>
      <c r="AH982" s="304">
        <f t="shared" ca="1" si="463"/>
        <v>-8.6999586444945436</v>
      </c>
    </row>
    <row r="983" spans="1:34" x14ac:dyDescent="0.2">
      <c r="A983" s="347">
        <f t="shared" ca="1" si="441"/>
        <v>1E-4</v>
      </c>
      <c r="B983" s="304">
        <f t="shared" ca="1" si="442"/>
        <v>32.160000000002157</v>
      </c>
      <c r="D983" s="306">
        <f t="shared" ca="1" si="443"/>
        <v>-0.70138940634837554</v>
      </c>
      <c r="E983" s="307">
        <f t="shared" ca="1" si="444"/>
        <v>-1.1383332152171324</v>
      </c>
      <c r="F983" s="304">
        <f t="shared" ca="1" si="445"/>
        <v>1.3370675406292312</v>
      </c>
      <c r="G983" s="306">
        <f t="shared" ca="1" si="446"/>
        <v>8.345421023982885</v>
      </c>
      <c r="H983" s="307">
        <f t="shared" ca="1" si="447"/>
        <v>-103.18005619515043</v>
      </c>
      <c r="I983" s="304">
        <f t="shared" ca="1" si="448"/>
        <v>103.51700366848885</v>
      </c>
      <c r="J983" s="306">
        <f t="shared" ca="1" si="449"/>
        <v>715.24824024370969</v>
      </c>
      <c r="K983" s="307">
        <f t="shared" ca="1" si="450"/>
        <v>-10.359157697864912</v>
      </c>
      <c r="L983" s="304">
        <f t="shared" ca="1" si="435"/>
        <v>715.32325372514822</v>
      </c>
      <c r="M983" s="306">
        <f t="shared" ca="1" si="451"/>
        <v>-1.490089898812506</v>
      </c>
      <c r="N983" s="304">
        <f t="shared" ca="1" si="452"/>
        <v>-85.375862297032498</v>
      </c>
      <c r="P983" s="310">
        <f t="shared" ca="1" si="453"/>
        <v>23</v>
      </c>
      <c r="Q983" s="304">
        <f t="shared" ca="1" si="454"/>
        <v>0</v>
      </c>
      <c r="R983" s="306">
        <f t="shared" ca="1" si="455"/>
        <v>0</v>
      </c>
      <c r="S983" s="307">
        <f t="shared" ca="1" si="456"/>
        <v>3.0819999999999994</v>
      </c>
      <c r="T983" s="304">
        <f t="shared" ca="1" si="436"/>
        <v>30.234419999999997</v>
      </c>
      <c r="U983" s="311">
        <f t="shared" ca="1" si="437"/>
        <v>0</v>
      </c>
      <c r="V983" s="306">
        <f t="shared" ca="1" si="438"/>
        <v>1.2262696544455196</v>
      </c>
      <c r="W983" s="304">
        <f t="shared" ca="1" si="439"/>
        <v>26.813439575402359</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1.0780821383291688</v>
      </c>
      <c r="AH983" s="304">
        <f t="shared" ca="1" si="463"/>
        <v>-8.6999857428414309</v>
      </c>
    </row>
    <row r="984" spans="1:34" x14ac:dyDescent="0.2">
      <c r="A984" s="347">
        <f t="shared" ca="1" si="441"/>
        <v>1E-4</v>
      </c>
      <c r="B984" s="304">
        <f t="shared" ca="1" si="442"/>
        <v>32.16010000000216</v>
      </c>
      <c r="D984" s="306">
        <f t="shared" ca="1" si="443"/>
        <v>-0.70138496573185261</v>
      </c>
      <c r="E984" s="307">
        <f t="shared" ca="1" si="444"/>
        <v>-1.1383056695792906</v>
      </c>
      <c r="F984" s="304">
        <f t="shared" ca="1" si="445"/>
        <v>1.3370417598381246</v>
      </c>
      <c r="G984" s="306">
        <f t="shared" ca="1" si="446"/>
        <v>8.3453508854863117</v>
      </c>
      <c r="H984" s="307">
        <f t="shared" ca="1" si="447"/>
        <v>-103.18017002571739</v>
      </c>
      <c r="I984" s="304">
        <f t="shared" ca="1" si="448"/>
        <v>103.51711147408353</v>
      </c>
      <c r="J984" s="306">
        <f t="shared" ca="1" si="449"/>
        <v>715.24824024370969</v>
      </c>
      <c r="K984" s="307">
        <f t="shared" ca="1" si="450"/>
        <v>-10.369475709175955</v>
      </c>
      <c r="L984" s="304">
        <f t="shared" ca="1" si="435"/>
        <v>715.32340322277071</v>
      </c>
      <c r="M984" s="306">
        <f t="shared" ca="1" si="451"/>
        <v>-1.4900906628126163</v>
      </c>
      <c r="N984" s="304">
        <f t="shared" ca="1" si="452"/>
        <v>-85.375906071014356</v>
      </c>
      <c r="P984" s="310">
        <f t="shared" ca="1" si="453"/>
        <v>23</v>
      </c>
      <c r="Q984" s="304">
        <f t="shared" ca="1" si="454"/>
        <v>0</v>
      </c>
      <c r="R984" s="306">
        <f t="shared" ca="1" si="455"/>
        <v>0</v>
      </c>
      <c r="S984" s="307">
        <f t="shared" ca="1" si="456"/>
        <v>3.0819999999999994</v>
      </c>
      <c r="T984" s="304">
        <f t="shared" ca="1" si="436"/>
        <v>30.234419999999997</v>
      </c>
      <c r="U984" s="311">
        <f t="shared" ca="1" si="437"/>
        <v>0</v>
      </c>
      <c r="V984" s="306">
        <f t="shared" ca="1" si="438"/>
        <v>1.2262709197129289</v>
      </c>
      <c r="W984" s="304">
        <f t="shared" ca="1" si="439"/>
        <v>26.813523090227449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1.0780556445867848</v>
      </c>
      <c r="AH984" s="304">
        <f t="shared" ca="1" si="463"/>
        <v>-8.7000128408184185</v>
      </c>
    </row>
    <row r="985" spans="1:34" x14ac:dyDescent="0.2">
      <c r="A985" s="347">
        <f t="shared" ca="1" si="441"/>
        <v>1E-4</v>
      </c>
      <c r="B985" s="304">
        <f t="shared" ca="1" si="442"/>
        <v>32.160200000002163</v>
      </c>
      <c r="D985" s="306">
        <f t="shared" ca="1" si="443"/>
        <v>-0.70138052511330928</v>
      </c>
      <c r="E985" s="307">
        <f t="shared" ca="1" si="444"/>
        <v>-1.1382781243174716</v>
      </c>
      <c r="F985" s="304">
        <f t="shared" ca="1" si="445"/>
        <v>1.3370159794512266</v>
      </c>
      <c r="G985" s="306">
        <f t="shared" ca="1" si="446"/>
        <v>8.3452807474338009</v>
      </c>
      <c r="H985" s="307">
        <f t="shared" ca="1" si="447"/>
        <v>-103.18028385352982</v>
      </c>
      <c r="I985" s="304">
        <f t="shared" ca="1" si="448"/>
        <v>103.51721927702886</v>
      </c>
      <c r="J985" s="306">
        <f t="shared" ca="1" si="449"/>
        <v>715.24824024370969</v>
      </c>
      <c r="K985" s="307">
        <f t="shared" ca="1" si="450"/>
        <v>-10.379793731869917</v>
      </c>
      <c r="L985" s="304">
        <f t="shared" ca="1" si="435"/>
        <v>715.32355286935683</v>
      </c>
      <c r="M985" s="306">
        <f t="shared" ca="1" si="451"/>
        <v>-1.4900914268047143</v>
      </c>
      <c r="N985" s="304">
        <f t="shared" ca="1" si="452"/>
        <v>-85.375949844537161</v>
      </c>
      <c r="P985" s="310">
        <f t="shared" ca="1" si="453"/>
        <v>23</v>
      </c>
      <c r="Q985" s="304">
        <f t="shared" ca="1" si="454"/>
        <v>0</v>
      </c>
      <c r="R985" s="306">
        <f t="shared" ca="1" si="455"/>
        <v>0</v>
      </c>
      <c r="S985" s="307">
        <f t="shared" ca="1" si="456"/>
        <v>3.0819999999999994</v>
      </c>
      <c r="T985" s="304">
        <f t="shared" ca="1" si="436"/>
        <v>30.234419999999997</v>
      </c>
      <c r="U985" s="311">
        <f t="shared" ca="1" si="437"/>
        <v>0</v>
      </c>
      <c r="V985" s="306">
        <f t="shared" ca="1" si="438"/>
        <v>1.2262721849830398</v>
      </c>
      <c r="W985" s="304">
        <f t="shared" ca="1" si="439"/>
        <v>26.813606603912518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1.0780291512022426</v>
      </c>
      <c r="AH985" s="304">
        <f t="shared" ca="1" si="463"/>
        <v>-8.7000399384255207</v>
      </c>
    </row>
    <row r="986" spans="1:34" x14ac:dyDescent="0.2">
      <c r="A986" s="347">
        <f t="shared" ca="1" si="441"/>
        <v>1E-4</v>
      </c>
      <c r="B986" s="304">
        <f t="shared" ca="1" si="442"/>
        <v>32.160300000002167</v>
      </c>
      <c r="D986" s="306">
        <f t="shared" ca="1" si="443"/>
        <v>-0.70137608449274658</v>
      </c>
      <c r="E986" s="307">
        <f t="shared" ca="1" si="444"/>
        <v>-1.1382505794316877</v>
      </c>
      <c r="F986" s="304">
        <f t="shared" ca="1" si="445"/>
        <v>1.3369901994685485</v>
      </c>
      <c r="G986" s="306">
        <f t="shared" ca="1" si="446"/>
        <v>8.3452106098253509</v>
      </c>
      <c r="H986" s="307">
        <f t="shared" ca="1" si="447"/>
        <v>-103.18039767858775</v>
      </c>
      <c r="I986" s="304">
        <f t="shared" ca="1" si="448"/>
        <v>103.51732707732488</v>
      </c>
      <c r="J986" s="306">
        <f t="shared" ca="1" si="449"/>
        <v>715.24824024370969</v>
      </c>
      <c r="K986" s="307">
        <f t="shared" ca="1" si="450"/>
        <v>-10.390111765946523</v>
      </c>
      <c r="L986" s="304">
        <f t="shared" ca="1" si="435"/>
        <v>715.32370266490705</v>
      </c>
      <c r="M986" s="306">
        <f t="shared" ca="1" si="451"/>
        <v>-1.4900921907888001</v>
      </c>
      <c r="N986" s="304">
        <f t="shared" ca="1" si="452"/>
        <v>-85.375993617600884</v>
      </c>
      <c r="P986" s="310">
        <f t="shared" ca="1" si="453"/>
        <v>23</v>
      </c>
      <c r="Q986" s="304">
        <f t="shared" ca="1" si="454"/>
        <v>0</v>
      </c>
      <c r="R986" s="306">
        <f t="shared" ca="1" si="455"/>
        <v>0</v>
      </c>
      <c r="S986" s="307">
        <f t="shared" ca="1" si="456"/>
        <v>3.0819999999999994</v>
      </c>
      <c r="T986" s="304">
        <f t="shared" ca="1" si="436"/>
        <v>30.234419999999997</v>
      </c>
      <c r="U986" s="311">
        <f t="shared" ca="1" si="437"/>
        <v>0</v>
      </c>
      <c r="V986" s="306">
        <f t="shared" ca="1" si="438"/>
        <v>1.2262734502558532</v>
      </c>
      <c r="W986" s="304">
        <f t="shared" ca="1" si="439"/>
        <v>26.813690116457611</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1.0780026581755529</v>
      </c>
      <c r="AH986" s="304">
        <f t="shared" ca="1" si="463"/>
        <v>-8.7000670356627268</v>
      </c>
    </row>
    <row r="987" spans="1:34" x14ac:dyDescent="0.2">
      <c r="A987" s="347">
        <f t="shared" ca="1" si="441"/>
        <v>1E-4</v>
      </c>
      <c r="B987" s="304">
        <f t="shared" ca="1" si="442"/>
        <v>32.16040000000217</v>
      </c>
      <c r="D987" s="306">
        <f t="shared" ca="1" si="443"/>
        <v>-0.70137164387016693</v>
      </c>
      <c r="E987" s="307">
        <f t="shared" ca="1" si="444"/>
        <v>-1.1382230349219267</v>
      </c>
      <c r="F987" s="304">
        <f t="shared" ca="1" si="445"/>
        <v>1.3369644198900814</v>
      </c>
      <c r="G987" s="306">
        <f t="shared" ca="1" si="446"/>
        <v>8.3451404726609635</v>
      </c>
      <c r="H987" s="307">
        <f t="shared" ca="1" si="447"/>
        <v>-103.18051150089124</v>
      </c>
      <c r="I987" s="304">
        <f t="shared" ca="1" si="448"/>
        <v>103.51743487497164</v>
      </c>
      <c r="J987" s="306">
        <f t="shared" ca="1" si="449"/>
        <v>715.24824024370969</v>
      </c>
      <c r="K987" s="307">
        <f t="shared" ca="1" si="450"/>
        <v>-10.400429811405496</v>
      </c>
      <c r="L987" s="304">
        <f t="shared" ca="1" si="435"/>
        <v>715.32385260942158</v>
      </c>
      <c r="M987" s="306">
        <f t="shared" ca="1" si="451"/>
        <v>-1.490092954764874</v>
      </c>
      <c r="N987" s="304">
        <f t="shared" ca="1" si="452"/>
        <v>-85.376037390205568</v>
      </c>
      <c r="P987" s="310">
        <f t="shared" ca="1" si="453"/>
        <v>23</v>
      </c>
      <c r="Q987" s="304">
        <f t="shared" ca="1" si="454"/>
        <v>0</v>
      </c>
      <c r="R987" s="306">
        <f t="shared" ca="1" si="455"/>
        <v>0</v>
      </c>
      <c r="S987" s="307">
        <f t="shared" ca="1" si="456"/>
        <v>3.0819999999999994</v>
      </c>
      <c r="T987" s="304">
        <f t="shared" ca="1" si="436"/>
        <v>30.234419999999997</v>
      </c>
      <c r="U987" s="311">
        <f t="shared" ca="1" si="437"/>
        <v>0</v>
      </c>
      <c r="V987" s="306">
        <f t="shared" ca="1" si="438"/>
        <v>1.226274715531368</v>
      </c>
      <c r="W987" s="304">
        <f t="shared" ca="1" si="439"/>
        <v>26.813773627862723</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1.0779761655067013</v>
      </c>
      <c r="AH987" s="304">
        <f t="shared" ca="1" si="463"/>
        <v>-8.7000941325300509</v>
      </c>
    </row>
    <row r="988" spans="1:34" x14ac:dyDescent="0.2">
      <c r="A988" s="347">
        <f t="shared" ca="1" si="441"/>
        <v>1E-4</v>
      </c>
      <c r="B988" s="304">
        <f t="shared" ca="1" si="442"/>
        <v>32.160500000002173</v>
      </c>
      <c r="D988" s="306">
        <f t="shared" ca="1" si="443"/>
        <v>-0.70136720324556812</v>
      </c>
      <c r="E988" s="307">
        <f t="shared" ca="1" si="444"/>
        <v>-1.1381954907881884</v>
      </c>
      <c r="F988" s="304">
        <f t="shared" ca="1" si="445"/>
        <v>1.3369386407158239</v>
      </c>
      <c r="G988" s="306">
        <f t="shared" ca="1" si="446"/>
        <v>8.3450703359406386</v>
      </c>
      <c r="H988" s="307">
        <f t="shared" ca="1" si="447"/>
        <v>-103.18062532044033</v>
      </c>
      <c r="I988" s="304">
        <f t="shared" ca="1" si="448"/>
        <v>103.51754266996917</v>
      </c>
      <c r="J988" s="306">
        <f t="shared" ca="1" si="449"/>
        <v>715.24824024370969</v>
      </c>
      <c r="K988" s="307">
        <f t="shared" ca="1" si="450"/>
        <v>-10.410747868246563</v>
      </c>
      <c r="L988" s="304">
        <f t="shared" ca="1" si="435"/>
        <v>715.32400270290088</v>
      </c>
      <c r="M988" s="306">
        <f t="shared" ca="1" si="451"/>
        <v>-1.4900937187329359</v>
      </c>
      <c r="N988" s="304">
        <f t="shared" ca="1" si="452"/>
        <v>-85.376081162351198</v>
      </c>
      <c r="P988" s="310">
        <f t="shared" ca="1" si="453"/>
        <v>23</v>
      </c>
      <c r="Q988" s="304">
        <f t="shared" ca="1" si="454"/>
        <v>0</v>
      </c>
      <c r="R988" s="306">
        <f t="shared" ca="1" si="455"/>
        <v>0</v>
      </c>
      <c r="S988" s="307">
        <f t="shared" ca="1" si="456"/>
        <v>3.0819999999999994</v>
      </c>
      <c r="T988" s="304">
        <f t="shared" ca="1" si="436"/>
        <v>30.234419999999997</v>
      </c>
      <c r="U988" s="311">
        <f t="shared" ca="1" si="437"/>
        <v>0</v>
      </c>
      <c r="V988" s="306">
        <f t="shared" ca="1" si="438"/>
        <v>1.2262759808095849</v>
      </c>
      <c r="W988" s="304">
        <f t="shared" ca="1" si="439"/>
        <v>26.813857138127862</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1.0779496731956879</v>
      </c>
      <c r="AH988" s="304">
        <f t="shared" ca="1" si="463"/>
        <v>-8.7001212290274914</v>
      </c>
    </row>
    <row r="989" spans="1:34" x14ac:dyDescent="0.2">
      <c r="A989" s="347">
        <f t="shared" ca="1" si="441"/>
        <v>1E-4</v>
      </c>
      <c r="B989" s="304">
        <f t="shared" ca="1" si="442"/>
        <v>32.160600000002177</v>
      </c>
      <c r="D989" s="306">
        <f t="shared" ca="1" si="443"/>
        <v>-0.70136276261895358</v>
      </c>
      <c r="E989" s="307">
        <f t="shared" ca="1" si="444"/>
        <v>-1.1381679470304693</v>
      </c>
      <c r="F989" s="304">
        <f t="shared" ca="1" si="445"/>
        <v>1.3369128619457753</v>
      </c>
      <c r="G989" s="306">
        <f t="shared" ca="1" si="446"/>
        <v>8.3450001996643763</v>
      </c>
      <c r="H989" s="307">
        <f t="shared" ca="1" si="447"/>
        <v>-103.18073913723504</v>
      </c>
      <c r="I989" s="304">
        <f t="shared" ca="1" si="448"/>
        <v>103.5176504623175</v>
      </c>
      <c r="J989" s="306">
        <f t="shared" ca="1" si="449"/>
        <v>715.24824024370969</v>
      </c>
      <c r="K989" s="307">
        <f t="shared" ca="1" si="450"/>
        <v>-10.421065936469446</v>
      </c>
      <c r="L989" s="304">
        <f t="shared" ca="1" si="435"/>
        <v>715.3241529453453</v>
      </c>
      <c r="M989" s="306">
        <f t="shared" ca="1" si="451"/>
        <v>-1.4900944826929861</v>
      </c>
      <c r="N989" s="304">
        <f t="shared" ca="1" si="452"/>
        <v>-85.37612493403779</v>
      </c>
      <c r="P989" s="310">
        <f t="shared" ca="1" si="453"/>
        <v>23</v>
      </c>
      <c r="Q989" s="304">
        <f t="shared" ca="1" si="454"/>
        <v>0</v>
      </c>
      <c r="R989" s="306">
        <f t="shared" ca="1" si="455"/>
        <v>0</v>
      </c>
      <c r="S989" s="307">
        <f t="shared" ca="1" si="456"/>
        <v>3.0819999999999994</v>
      </c>
      <c r="T989" s="304">
        <f t="shared" ca="1" si="436"/>
        <v>30.234419999999997</v>
      </c>
      <c r="U989" s="311">
        <f t="shared" ca="1" si="437"/>
        <v>0</v>
      </c>
      <c r="V989" s="306">
        <f t="shared" ca="1" si="438"/>
        <v>1.2262772460905038</v>
      </c>
      <c r="W989" s="304">
        <f t="shared" ca="1" si="439"/>
        <v>26.813940647253041</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1.0779231812425127</v>
      </c>
      <c r="AH989" s="304">
        <f t="shared" ca="1" si="463"/>
        <v>-8.7001483251550518</v>
      </c>
    </row>
    <row r="990" spans="1:34" x14ac:dyDescent="0.2">
      <c r="A990" s="347">
        <f t="shared" ca="1" si="441"/>
        <v>1E-4</v>
      </c>
      <c r="B990" s="304">
        <f t="shared" ca="1" si="442"/>
        <v>32.16070000000218</v>
      </c>
      <c r="D990" s="306">
        <f t="shared" ca="1" si="443"/>
        <v>-0.701358321990323</v>
      </c>
      <c r="E990" s="307">
        <f t="shared" ca="1" si="444"/>
        <v>-1.1381404036487659</v>
      </c>
      <c r="F990" s="304">
        <f t="shared" ca="1" si="445"/>
        <v>1.3368870835799325</v>
      </c>
      <c r="G990" s="306">
        <f t="shared" ca="1" si="446"/>
        <v>8.3449300638321766</v>
      </c>
      <c r="H990" s="307">
        <f t="shared" ca="1" si="447"/>
        <v>-103.1808529512754</v>
      </c>
      <c r="I990" s="304">
        <f t="shared" ca="1" si="448"/>
        <v>103.51775825201668</v>
      </c>
      <c r="J990" s="306">
        <f t="shared" ca="1" si="449"/>
        <v>715.24824024370969</v>
      </c>
      <c r="K990" s="307">
        <f t="shared" ca="1" si="450"/>
        <v>-10.431384016073872</v>
      </c>
      <c r="L990" s="304">
        <f t="shared" ca="1" si="435"/>
        <v>715.32430333675529</v>
      </c>
      <c r="M990" s="306">
        <f t="shared" ca="1" si="451"/>
        <v>-1.4900952466450244</v>
      </c>
      <c r="N990" s="304">
        <f t="shared" ca="1" si="452"/>
        <v>-85.376168705265343</v>
      </c>
      <c r="P990" s="310">
        <f t="shared" ca="1" si="453"/>
        <v>23</v>
      </c>
      <c r="Q990" s="304">
        <f t="shared" ca="1" si="454"/>
        <v>0</v>
      </c>
      <c r="R990" s="306">
        <f t="shared" ca="1" si="455"/>
        <v>0</v>
      </c>
      <c r="S990" s="307">
        <f t="shared" ca="1" si="456"/>
        <v>3.0819999999999994</v>
      </c>
      <c r="T990" s="304">
        <f t="shared" ca="1" si="436"/>
        <v>30.234419999999997</v>
      </c>
      <c r="U990" s="311">
        <f t="shared" ca="1" si="437"/>
        <v>0</v>
      </c>
      <c r="V990" s="306">
        <f t="shared" ca="1" si="438"/>
        <v>1.2262785113741246</v>
      </c>
      <c r="W990" s="304">
        <f t="shared" ca="1" si="439"/>
        <v>26.814024155238275</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1.077896689647174</v>
      </c>
      <c r="AH990" s="304">
        <f t="shared" ca="1" si="463"/>
        <v>-8.7001754209127338</v>
      </c>
    </row>
    <row r="991" spans="1:34" x14ac:dyDescent="0.2">
      <c r="A991" s="347">
        <f t="shared" ca="1" si="441"/>
        <v>1E-4</v>
      </c>
      <c r="B991" s="304">
        <f t="shared" ca="1" si="442"/>
        <v>32.160800000002183</v>
      </c>
      <c r="D991" s="306">
        <f t="shared" ca="1" si="443"/>
        <v>-0.7013538813596788</v>
      </c>
      <c r="E991" s="307">
        <f t="shared" ca="1" si="444"/>
        <v>-1.1381128606430746</v>
      </c>
      <c r="F991" s="304">
        <f t="shared" ca="1" si="445"/>
        <v>1.3368613056182936</v>
      </c>
      <c r="G991" s="306">
        <f t="shared" ca="1" si="446"/>
        <v>8.3448599284440412</v>
      </c>
      <c r="H991" s="307">
        <f t="shared" ca="1" si="447"/>
        <v>-103.18096676256147</v>
      </c>
      <c r="I991" s="304">
        <f t="shared" ca="1" si="448"/>
        <v>103.51786603906673</v>
      </c>
      <c r="J991" s="306">
        <f t="shared" ca="1" si="449"/>
        <v>715.24824024370969</v>
      </c>
      <c r="K991" s="307">
        <f t="shared" ca="1" si="450"/>
        <v>-10.441702107059564</v>
      </c>
      <c r="L991" s="304">
        <f t="shared" ca="1" si="435"/>
        <v>715.32445387713119</v>
      </c>
      <c r="M991" s="306">
        <f t="shared" ca="1" si="451"/>
        <v>-1.4900960105890513</v>
      </c>
      <c r="N991" s="304">
        <f t="shared" ca="1" si="452"/>
        <v>-85.376212476033871</v>
      </c>
      <c r="P991" s="310">
        <f t="shared" ca="1" si="453"/>
        <v>23</v>
      </c>
      <c r="Q991" s="304">
        <f t="shared" ca="1" si="454"/>
        <v>0</v>
      </c>
      <c r="R991" s="306">
        <f t="shared" ca="1" si="455"/>
        <v>0</v>
      </c>
      <c r="S991" s="307">
        <f t="shared" ca="1" si="456"/>
        <v>3.0819999999999994</v>
      </c>
      <c r="T991" s="304">
        <f t="shared" ca="1" si="436"/>
        <v>30.234419999999997</v>
      </c>
      <c r="U991" s="311">
        <f t="shared" ca="1" si="437"/>
        <v>0</v>
      </c>
      <c r="V991" s="306">
        <f t="shared" ca="1" si="438"/>
        <v>1.2262797766604474</v>
      </c>
      <c r="W991" s="304">
        <f t="shared" ca="1" si="439"/>
        <v>26.814107662083575</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1.0778701984096628</v>
      </c>
      <c r="AH991" s="304">
        <f t="shared" ca="1" si="463"/>
        <v>-8.7002025163005445</v>
      </c>
    </row>
    <row r="992" spans="1:34" x14ac:dyDescent="0.2">
      <c r="A992" s="347">
        <f t="shared" ca="1" si="441"/>
        <v>1E-4</v>
      </c>
      <c r="B992" s="304">
        <f t="shared" ca="1" si="442"/>
        <v>32.160900000002187</v>
      </c>
      <c r="D992" s="306">
        <f t="shared" ca="1" si="443"/>
        <v>-0.70134944072701855</v>
      </c>
      <c r="E992" s="307">
        <f t="shared" ca="1" si="444"/>
        <v>-1.1380853180133901</v>
      </c>
      <c r="F992" s="304">
        <f t="shared" ca="1" si="445"/>
        <v>1.3368355280608535</v>
      </c>
      <c r="G992" s="306">
        <f t="shared" ca="1" si="446"/>
        <v>8.3447897934999684</v>
      </c>
      <c r="H992" s="307">
        <f t="shared" ca="1" si="447"/>
        <v>-103.18108057109328</v>
      </c>
      <c r="I992" s="304">
        <f t="shared" ca="1" si="448"/>
        <v>103.5179738234677</v>
      </c>
      <c r="J992" s="306">
        <f t="shared" ca="1" si="449"/>
        <v>715.24824024370969</v>
      </c>
      <c r="K992" s="307">
        <f t="shared" ca="1" si="450"/>
        <v>-10.452020209426246</v>
      </c>
      <c r="L992" s="304">
        <f t="shared" ca="1" si="435"/>
        <v>715.32460456647357</v>
      </c>
      <c r="M992" s="306">
        <f t="shared" ca="1" si="451"/>
        <v>-1.4900967745250666</v>
      </c>
      <c r="N992" s="304">
        <f t="shared" ca="1" si="452"/>
        <v>-85.37625624634336</v>
      </c>
      <c r="P992" s="310">
        <f t="shared" ca="1" si="453"/>
        <v>23</v>
      </c>
      <c r="Q992" s="304">
        <f t="shared" ca="1" si="454"/>
        <v>0</v>
      </c>
      <c r="R992" s="306">
        <f t="shared" ca="1" si="455"/>
        <v>0</v>
      </c>
      <c r="S992" s="307">
        <f t="shared" ca="1" si="456"/>
        <v>3.0819999999999994</v>
      </c>
      <c r="T992" s="304">
        <f t="shared" ca="1" si="436"/>
        <v>30.234419999999997</v>
      </c>
      <c r="U992" s="311">
        <f t="shared" ca="1" si="437"/>
        <v>0</v>
      </c>
      <c r="V992" s="306">
        <f t="shared" ca="1" si="438"/>
        <v>1.2262810419494719</v>
      </c>
      <c r="W992" s="304">
        <f t="shared" ca="1" si="439"/>
        <v>26.814191167788945</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1.0778437075299774</v>
      </c>
      <c r="AH992" s="304">
        <f t="shared" ca="1" si="463"/>
        <v>-8.7002296113184876</v>
      </c>
    </row>
    <row r="993" spans="1:34" x14ac:dyDescent="0.2">
      <c r="A993" s="347">
        <f t="shared" ca="1" si="441"/>
        <v>1E-4</v>
      </c>
      <c r="B993" s="304">
        <f t="shared" ca="1" si="442"/>
        <v>32.16100000000219</v>
      </c>
      <c r="D993" s="306">
        <f t="shared" ca="1" si="443"/>
        <v>-0.7013450000923459</v>
      </c>
      <c r="E993" s="307">
        <f t="shared" ca="1" si="444"/>
        <v>-1.1380577757597106</v>
      </c>
      <c r="F993" s="304">
        <f t="shared" ca="1" si="445"/>
        <v>1.3368097509076122</v>
      </c>
      <c r="G993" s="306">
        <f t="shared" ca="1" si="446"/>
        <v>8.3447196589999599</v>
      </c>
      <c r="H993" s="307">
        <f t="shared" ca="1" si="447"/>
        <v>-103.18119437687085</v>
      </c>
      <c r="I993" s="304">
        <f t="shared" ca="1" si="448"/>
        <v>103.51808160521961</v>
      </c>
      <c r="J993" s="306">
        <f t="shared" ca="1" si="449"/>
        <v>715.24824024370969</v>
      </c>
      <c r="K993" s="307">
        <f t="shared" ca="1" si="450"/>
        <v>-10.462338323173645</v>
      </c>
      <c r="L993" s="304">
        <f t="shared" ca="1" si="435"/>
        <v>715.32475540478254</v>
      </c>
      <c r="M993" s="306">
        <f t="shared" ca="1" si="451"/>
        <v>-1.4900975384530706</v>
      </c>
      <c r="N993" s="304">
        <f t="shared" ca="1" si="452"/>
        <v>-85.376300016193838</v>
      </c>
      <c r="P993" s="310">
        <f t="shared" ca="1" si="453"/>
        <v>23</v>
      </c>
      <c r="Q993" s="304">
        <f t="shared" ca="1" si="454"/>
        <v>0</v>
      </c>
      <c r="R993" s="306">
        <f t="shared" ca="1" si="455"/>
        <v>0</v>
      </c>
      <c r="S993" s="307">
        <f t="shared" ca="1" si="456"/>
        <v>3.0819999999999994</v>
      </c>
      <c r="T993" s="304">
        <f t="shared" ca="1" si="436"/>
        <v>30.234419999999997</v>
      </c>
      <c r="U993" s="311">
        <f t="shared" ca="1" si="437"/>
        <v>0</v>
      </c>
      <c r="V993" s="306">
        <f t="shared" ca="1" si="438"/>
        <v>1.2262823072411986</v>
      </c>
      <c r="W993" s="304">
        <f t="shared" ca="1" si="439"/>
        <v>26.814274672354401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1.0778172170081177</v>
      </c>
      <c r="AH993" s="304">
        <f t="shared" ca="1" si="463"/>
        <v>-8.700256705966563</v>
      </c>
    </row>
    <row r="994" spans="1:34" x14ac:dyDescent="0.2">
      <c r="A994" s="347">
        <f t="shared" ca="1" si="441"/>
        <v>1E-4</v>
      </c>
      <c r="B994" s="304">
        <f t="shared" ca="1" si="442"/>
        <v>32.161100000002193</v>
      </c>
      <c r="D994" s="306">
        <f t="shared" ca="1" si="443"/>
        <v>-0.70134055945566098</v>
      </c>
      <c r="E994" s="307">
        <f t="shared" ca="1" si="444"/>
        <v>-1.1380302338820325</v>
      </c>
      <c r="F994" s="304">
        <f t="shared" ca="1" si="445"/>
        <v>1.3367839741585674</v>
      </c>
      <c r="G994" s="306">
        <f t="shared" ca="1" si="446"/>
        <v>8.344649524944014</v>
      </c>
      <c r="H994" s="307">
        <f t="shared" ca="1" si="447"/>
        <v>-103.18130817989423</v>
      </c>
      <c r="I994" s="304">
        <f t="shared" ca="1" si="448"/>
        <v>103.5181893843225</v>
      </c>
      <c r="J994" s="306">
        <f t="shared" ca="1" si="449"/>
        <v>715.24824024370969</v>
      </c>
      <c r="K994" s="307">
        <f t="shared" ca="1" si="450"/>
        <v>-10.472656448301484</v>
      </c>
      <c r="L994" s="304">
        <f t="shared" ca="1" si="435"/>
        <v>715.32490639205878</v>
      </c>
      <c r="M994" s="306">
        <f t="shared" ca="1" si="451"/>
        <v>-1.4900983023730634</v>
      </c>
      <c r="N994" s="304">
        <f t="shared" ca="1" si="452"/>
        <v>-85.37634378558532</v>
      </c>
      <c r="P994" s="310">
        <f t="shared" ca="1" si="453"/>
        <v>23</v>
      </c>
      <c r="Q994" s="304">
        <f t="shared" ca="1" si="454"/>
        <v>0</v>
      </c>
      <c r="R994" s="306">
        <f t="shared" ca="1" si="455"/>
        <v>0</v>
      </c>
      <c r="S994" s="307">
        <f t="shared" ca="1" si="456"/>
        <v>3.0819999999999994</v>
      </c>
      <c r="T994" s="304">
        <f t="shared" ca="1" si="436"/>
        <v>30.234419999999997</v>
      </c>
      <c r="U994" s="311">
        <f t="shared" ca="1" si="437"/>
        <v>0</v>
      </c>
      <c r="V994" s="306">
        <f t="shared" ca="1" si="438"/>
        <v>1.2262835725356267</v>
      </c>
      <c r="W994" s="304">
        <f t="shared" ca="1" si="439"/>
        <v>26.81435817577994</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1.0777907268440767</v>
      </c>
      <c r="AH994" s="304">
        <f t="shared" ca="1" si="463"/>
        <v>-8.7002838002447778</v>
      </c>
    </row>
    <row r="995" spans="1:34" x14ac:dyDescent="0.2">
      <c r="A995" s="347">
        <f t="shared" ca="1" si="441"/>
        <v>1E-4</v>
      </c>
      <c r="B995" s="304">
        <f t="shared" ca="1" si="442"/>
        <v>32.161200000002196</v>
      </c>
      <c r="D995" s="306">
        <f t="shared" ca="1" si="443"/>
        <v>-0.70133611881696323</v>
      </c>
      <c r="E995" s="307">
        <f t="shared" ca="1" si="444"/>
        <v>-1.1380026923803541</v>
      </c>
      <c r="F995" s="304">
        <f t="shared" ca="1" si="445"/>
        <v>1.3367581978137171</v>
      </c>
      <c r="G995" s="306">
        <f t="shared" ca="1" si="446"/>
        <v>8.3445793913321324</v>
      </c>
      <c r="H995" s="307">
        <f t="shared" ca="1" si="447"/>
        <v>-103.18142198016346</v>
      </c>
      <c r="I995" s="304">
        <f t="shared" ca="1" si="448"/>
        <v>103.5182971607764</v>
      </c>
      <c r="J995" s="306">
        <f t="shared" ca="1" si="449"/>
        <v>715.24824024370969</v>
      </c>
      <c r="K995" s="307">
        <f t="shared" ca="1" si="450"/>
        <v>-10.482974584809487</v>
      </c>
      <c r="L995" s="304">
        <f t="shared" ca="1" si="435"/>
        <v>715.32505752830241</v>
      </c>
      <c r="M995" s="306">
        <f t="shared" ca="1" si="451"/>
        <v>-1.4900990662850448</v>
      </c>
      <c r="N995" s="304">
        <f t="shared" ca="1" si="452"/>
        <v>-85.376387554517777</v>
      </c>
      <c r="P995" s="310">
        <f t="shared" ca="1" si="453"/>
        <v>23</v>
      </c>
      <c r="Q995" s="304">
        <f t="shared" ca="1" si="454"/>
        <v>0</v>
      </c>
      <c r="R995" s="306">
        <f t="shared" ca="1" si="455"/>
        <v>0</v>
      </c>
      <c r="S995" s="307">
        <f t="shared" ca="1" si="456"/>
        <v>3.0819999999999994</v>
      </c>
      <c r="T995" s="304">
        <f t="shared" ca="1" si="436"/>
        <v>30.234419999999997</v>
      </c>
      <c r="U995" s="311">
        <f t="shared" ca="1" si="437"/>
        <v>0</v>
      </c>
      <c r="V995" s="306">
        <f t="shared" ca="1" si="438"/>
        <v>1.2262848378327567</v>
      </c>
      <c r="W995" s="304">
        <f t="shared" ca="1" si="439"/>
        <v>26.81444167806557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1.077764237037858</v>
      </c>
      <c r="AH995" s="304">
        <f t="shared" ca="1" si="463"/>
        <v>-8.7003108941531302</v>
      </c>
    </row>
    <row r="996" spans="1:34" x14ac:dyDescent="0.2">
      <c r="A996" s="347">
        <f t="shared" ca="1" si="441"/>
        <v>1E-4</v>
      </c>
      <c r="B996" s="304">
        <f t="shared" ca="1" si="442"/>
        <v>32.1613000000022</v>
      </c>
      <c r="D996" s="306">
        <f t="shared" ca="1" si="443"/>
        <v>-0.70133167817625597</v>
      </c>
      <c r="E996" s="307">
        <f t="shared" ca="1" si="444"/>
        <v>-1.1379751512546772</v>
      </c>
      <c r="F996" s="304">
        <f t="shared" ca="1" si="445"/>
        <v>1.3367324218730647</v>
      </c>
      <c r="G996" s="306">
        <f t="shared" ca="1" si="446"/>
        <v>8.3445092581643152</v>
      </c>
      <c r="H996" s="307">
        <f t="shared" ca="1" si="447"/>
        <v>-103.18153577767859</v>
      </c>
      <c r="I996" s="304">
        <f t="shared" ca="1" si="448"/>
        <v>103.51840493458135</v>
      </c>
      <c r="J996" s="306">
        <f t="shared" ca="1" si="449"/>
        <v>715.24824024370969</v>
      </c>
      <c r="K996" s="307">
        <f t="shared" ca="1" si="450"/>
        <v>-10.493292732697379</v>
      </c>
      <c r="L996" s="304">
        <f t="shared" ca="1" si="435"/>
        <v>715.32520881351411</v>
      </c>
      <c r="M996" s="306">
        <f t="shared" ca="1" si="451"/>
        <v>-1.4900998301890156</v>
      </c>
      <c r="N996" s="304">
        <f t="shared" ca="1" si="452"/>
        <v>-85.376431322991252</v>
      </c>
      <c r="P996" s="310">
        <f t="shared" ca="1" si="453"/>
        <v>23</v>
      </c>
      <c r="Q996" s="304">
        <f t="shared" ca="1" si="454"/>
        <v>0</v>
      </c>
      <c r="R996" s="306">
        <f t="shared" ca="1" si="455"/>
        <v>0</v>
      </c>
      <c r="S996" s="307">
        <f t="shared" ca="1" si="456"/>
        <v>3.0819999999999994</v>
      </c>
      <c r="T996" s="304">
        <f t="shared" ca="1" si="436"/>
        <v>30.234419999999997</v>
      </c>
      <c r="U996" s="311">
        <f t="shared" ca="1" si="437"/>
        <v>0</v>
      </c>
      <c r="V996" s="306">
        <f t="shared" ca="1" si="438"/>
        <v>1.2262861031325885</v>
      </c>
      <c r="W996" s="304">
        <f t="shared" ca="1" si="439"/>
        <v>26.814525179211323</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1.0777377475894578</v>
      </c>
      <c r="AH996" s="304">
        <f t="shared" ca="1" si="463"/>
        <v>-8.7003379876916203</v>
      </c>
    </row>
    <row r="997" spans="1:34" x14ac:dyDescent="0.2">
      <c r="A997" s="347">
        <f t="shared" ca="1" si="441"/>
        <v>1E-4</v>
      </c>
      <c r="B997" s="304">
        <f t="shared" ca="1" si="442"/>
        <v>32.161400000002203</v>
      </c>
      <c r="D997" s="306">
        <f t="shared" ca="1" si="443"/>
        <v>-0.70132723753353621</v>
      </c>
      <c r="E997" s="307">
        <f t="shared" ca="1" si="444"/>
        <v>-1.1379476105049875</v>
      </c>
      <c r="F997" s="304">
        <f t="shared" ca="1" si="445"/>
        <v>1.3367066463365969</v>
      </c>
      <c r="G997" s="306">
        <f t="shared" ca="1" si="446"/>
        <v>8.3444391254405623</v>
      </c>
      <c r="H997" s="307">
        <f t="shared" ca="1" si="447"/>
        <v>-103.18164957243964</v>
      </c>
      <c r="I997" s="304">
        <f t="shared" ca="1" si="448"/>
        <v>103.51851270573741</v>
      </c>
      <c r="J997" s="306">
        <f t="shared" ca="1" si="449"/>
        <v>715.24824024370969</v>
      </c>
      <c r="K997" s="307">
        <f t="shared" ca="1" si="450"/>
        <v>-10.503610891964884</v>
      </c>
      <c r="L997" s="304">
        <f t="shared" ca="1" si="435"/>
        <v>715.32536024769411</v>
      </c>
      <c r="M997" s="306">
        <f t="shared" ca="1" si="451"/>
        <v>-1.4901005940849752</v>
      </c>
      <c r="N997" s="304">
        <f t="shared" ca="1" si="452"/>
        <v>-85.376475091005716</v>
      </c>
      <c r="P997" s="310">
        <f t="shared" ca="1" si="453"/>
        <v>23</v>
      </c>
      <c r="Q997" s="304">
        <f t="shared" ca="1" si="454"/>
        <v>0</v>
      </c>
      <c r="R997" s="306">
        <f t="shared" ca="1" si="455"/>
        <v>0</v>
      </c>
      <c r="S997" s="307">
        <f t="shared" ca="1" si="456"/>
        <v>3.0819999999999994</v>
      </c>
      <c r="T997" s="304">
        <f t="shared" ca="1" si="436"/>
        <v>30.234419999999997</v>
      </c>
      <c r="U997" s="311">
        <f t="shared" ca="1" si="437"/>
        <v>0</v>
      </c>
      <c r="V997" s="306">
        <f t="shared" ca="1" si="438"/>
        <v>1.2262873684351219</v>
      </c>
      <c r="W997" s="304">
        <f t="shared" ca="1" si="439"/>
        <v>26.814608679217194</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1.077711258498864</v>
      </c>
      <c r="AH997" s="304">
        <f t="shared" ca="1" si="463"/>
        <v>-8.7003650808602622</v>
      </c>
    </row>
    <row r="998" spans="1:34" x14ac:dyDescent="0.2">
      <c r="A998" s="347">
        <f t="shared" ca="1" si="441"/>
        <v>1E-4</v>
      </c>
      <c r="B998" s="304">
        <f t="shared" ca="1" si="442"/>
        <v>32.161500000002206</v>
      </c>
      <c r="D998" s="306">
        <f t="shared" ca="1" si="443"/>
        <v>-0.70132279688880894</v>
      </c>
      <c r="E998" s="307">
        <f t="shared" ca="1" si="444"/>
        <v>-1.1379200701312868</v>
      </c>
      <c r="F998" s="304">
        <f t="shared" ca="1" si="445"/>
        <v>1.3366808712043179</v>
      </c>
      <c r="G998" s="306">
        <f t="shared" ca="1" si="446"/>
        <v>8.3443689931608738</v>
      </c>
      <c r="H998" s="307">
        <f t="shared" ca="1" si="447"/>
        <v>-103.18176336444665</v>
      </c>
      <c r="I998" s="304">
        <f t="shared" ca="1" si="448"/>
        <v>103.51862047424459</v>
      </c>
      <c r="J998" s="306">
        <f t="shared" ca="1" si="449"/>
        <v>715.24824024370969</v>
      </c>
      <c r="K998" s="307">
        <f t="shared" ca="1" si="450"/>
        <v>-10.513929062611728</v>
      </c>
      <c r="L998" s="304">
        <f t="shared" ca="1" si="435"/>
        <v>715.32551183084274</v>
      </c>
      <c r="M998" s="306">
        <f t="shared" ca="1" si="451"/>
        <v>-1.4901013579729241</v>
      </c>
      <c r="N998" s="304">
        <f t="shared" ca="1" si="452"/>
        <v>-85.376518858561212</v>
      </c>
      <c r="P998" s="310">
        <f t="shared" ca="1" si="453"/>
        <v>23</v>
      </c>
      <c r="Q998" s="304">
        <f t="shared" ca="1" si="454"/>
        <v>0</v>
      </c>
      <c r="R998" s="306">
        <f t="shared" ca="1" si="455"/>
        <v>0</v>
      </c>
      <c r="S998" s="307">
        <f t="shared" ca="1" si="456"/>
        <v>3.0819999999999994</v>
      </c>
      <c r="T998" s="304">
        <f t="shared" ca="1" si="436"/>
        <v>30.234419999999997</v>
      </c>
      <c r="U998" s="311">
        <f t="shared" ca="1" si="437"/>
        <v>0</v>
      </c>
      <c r="V998" s="306">
        <f t="shared" ca="1" si="438"/>
        <v>1.2262886337403565</v>
      </c>
      <c r="W998" s="304">
        <f t="shared" ca="1" si="439"/>
        <v>26.814692178083185</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1.0776847697660834</v>
      </c>
      <c r="AH998" s="304">
        <f t="shared" ca="1" si="463"/>
        <v>-8.7003921736590524</v>
      </c>
    </row>
    <row r="999" spans="1:34" x14ac:dyDescent="0.2">
      <c r="A999" s="347">
        <f t="shared" ca="1" si="441"/>
        <v>1E-4</v>
      </c>
      <c r="B999" s="304">
        <f t="shared" ca="1" si="442"/>
        <v>32.16160000000221</v>
      </c>
      <c r="D999" s="306">
        <f t="shared" ca="1" si="443"/>
        <v>-0.70131835624207195</v>
      </c>
      <c r="E999" s="307">
        <f t="shared" ca="1" si="444"/>
        <v>-1.1378925301335769</v>
      </c>
      <c r="F999" s="304">
        <f t="shared" ca="1" si="445"/>
        <v>1.3366550964762283</v>
      </c>
      <c r="G999" s="306">
        <f t="shared" ca="1" si="446"/>
        <v>8.3442988613252496</v>
      </c>
      <c r="H999" s="307">
        <f t="shared" ca="1" si="447"/>
        <v>-103.18187715369966</v>
      </c>
      <c r="I999" s="304">
        <f t="shared" ca="1" si="448"/>
        <v>103.51872824010292</v>
      </c>
      <c r="J999" s="306">
        <f t="shared" ca="1" si="449"/>
        <v>715.24824024370969</v>
      </c>
      <c r="K999" s="307">
        <f t="shared" ca="1" si="450"/>
        <v>-10.524247244637635</v>
      </c>
      <c r="L999" s="304">
        <f t="shared" ca="1" si="435"/>
        <v>715.32566356296047</v>
      </c>
      <c r="M999" s="306">
        <f t="shared" ca="1" si="451"/>
        <v>-1.4901021218528623</v>
      </c>
      <c r="N999" s="304">
        <f t="shared" ca="1" si="452"/>
        <v>-85.376562625657726</v>
      </c>
      <c r="P999" s="310">
        <f t="shared" ca="1" si="453"/>
        <v>23</v>
      </c>
      <c r="Q999" s="304">
        <f t="shared" ca="1" si="454"/>
        <v>0</v>
      </c>
      <c r="R999" s="306">
        <f t="shared" ca="1" si="455"/>
        <v>0</v>
      </c>
      <c r="S999" s="307">
        <f t="shared" ca="1" si="456"/>
        <v>3.0819999999999994</v>
      </c>
      <c r="T999" s="304">
        <f t="shared" ca="1" si="436"/>
        <v>30.234419999999997</v>
      </c>
      <c r="U999" s="311">
        <f t="shared" ca="1" si="437"/>
        <v>0</v>
      </c>
      <c r="V999" s="306">
        <f t="shared" ca="1" si="438"/>
        <v>1.2262898990482933</v>
      </c>
      <c r="W999" s="304">
        <f t="shared" ca="1" si="439"/>
        <v>26.814775675809322</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1.0776582813911144</v>
      </c>
      <c r="AH999" s="304">
        <f t="shared" ca="1" si="463"/>
        <v>-8.7004192660879909</v>
      </c>
    </row>
    <row r="1000" spans="1:34" x14ac:dyDescent="0.2">
      <c r="A1000" s="347">
        <f t="shared" ca="1" si="441"/>
        <v>1E-4</v>
      </c>
      <c r="B1000" s="304">
        <f t="shared" ca="1" si="442"/>
        <v>32.161700000002213</v>
      </c>
      <c r="D1000" s="306">
        <f t="shared" ca="1" si="443"/>
        <v>-0.70131391559332745</v>
      </c>
      <c r="E1000" s="307">
        <f t="shared" ca="1" si="444"/>
        <v>-1.1378649905118472</v>
      </c>
      <c r="F1000" s="304">
        <f t="shared" ca="1" si="445"/>
        <v>1.3366293221523202</v>
      </c>
      <c r="G1000" s="306">
        <f t="shared" ca="1" si="446"/>
        <v>8.3442287299336897</v>
      </c>
      <c r="H1000" s="307">
        <f t="shared" ca="1" si="447"/>
        <v>-103.18199094019872</v>
      </c>
      <c r="I1000" s="304">
        <f t="shared" ca="1" si="448"/>
        <v>103.51883600331247</v>
      </c>
      <c r="J1000" s="306">
        <f t="shared" ca="1" si="449"/>
        <v>715.24824024370969</v>
      </c>
      <c r="K1000" s="307">
        <f t="shared" ca="1" si="450"/>
        <v>-10.53456543804233</v>
      </c>
      <c r="L1000" s="304">
        <f t="shared" ca="1" si="435"/>
        <v>715.32581544404775</v>
      </c>
      <c r="M1000" s="306">
        <f t="shared" ca="1" si="451"/>
        <v>-1.4901028857247898</v>
      </c>
      <c r="N1000" s="304">
        <f t="shared" ca="1" si="452"/>
        <v>-85.376606392295258</v>
      </c>
      <c r="P1000" s="310">
        <f t="shared" ca="1" si="453"/>
        <v>23</v>
      </c>
      <c r="Q1000" s="304">
        <f t="shared" ca="1" si="454"/>
        <v>0</v>
      </c>
      <c r="R1000" s="306">
        <f t="shared" ca="1" si="455"/>
        <v>0</v>
      </c>
      <c r="S1000" s="307">
        <f t="shared" ca="1" si="456"/>
        <v>3.0819999999999994</v>
      </c>
      <c r="T1000" s="304">
        <f t="shared" ca="1" si="436"/>
        <v>30.234419999999997</v>
      </c>
      <c r="U1000" s="311">
        <f t="shared" ca="1" si="437"/>
        <v>0</v>
      </c>
      <c r="V1000" s="306">
        <f t="shared" ca="1" si="438"/>
        <v>1.226291164358932</v>
      </c>
      <c r="W1000" s="304">
        <f t="shared" ca="1" si="439"/>
        <v>26.814859172395636</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1.0776317933739445</v>
      </c>
      <c r="AH1000" s="304">
        <f t="shared" ca="1" si="463"/>
        <v>-8.7004463581470883</v>
      </c>
    </row>
    <row r="1001" spans="1:34" x14ac:dyDescent="0.2">
      <c r="A1001" s="347">
        <f t="shared" ca="1" si="441"/>
        <v>1E-4</v>
      </c>
      <c r="B1001" s="304">
        <f t="shared" ca="1" si="442"/>
        <v>32.161800000002216</v>
      </c>
      <c r="D1001" s="306">
        <f t="shared" ca="1" si="443"/>
        <v>-0.70130947494257756</v>
      </c>
      <c r="E1001" s="307">
        <f t="shared" ca="1" si="444"/>
        <v>-1.1378374512660869</v>
      </c>
      <c r="F1001" s="304">
        <f t="shared" ca="1" si="445"/>
        <v>1.336603548232586</v>
      </c>
      <c r="G1001" s="306">
        <f t="shared" ca="1" si="446"/>
        <v>8.3441585989861959</v>
      </c>
      <c r="H1001" s="307">
        <f t="shared" ca="1" si="447"/>
        <v>-103.18210472394384</v>
      </c>
      <c r="I1001" s="304">
        <f t="shared" ca="1" si="448"/>
        <v>103.51894376387324</v>
      </c>
      <c r="J1001" s="306">
        <f t="shared" ca="1" si="449"/>
        <v>715.24824024370969</v>
      </c>
      <c r="K1001" s="307">
        <f t="shared" ca="1" si="450"/>
        <v>-10.544883642825537</v>
      </c>
      <c r="L1001" s="304">
        <f t="shared" ca="1" si="435"/>
        <v>715.32596747410491</v>
      </c>
      <c r="M1001" s="306">
        <f t="shared" ca="1" si="451"/>
        <v>-1.490103649588707</v>
      </c>
      <c r="N1001" s="304">
        <f t="shared" ca="1" si="452"/>
        <v>-85.376650158473836</v>
      </c>
      <c r="P1001" s="310">
        <f t="shared" ca="1" si="453"/>
        <v>23</v>
      </c>
      <c r="Q1001" s="304">
        <f t="shared" ca="1" si="454"/>
        <v>0</v>
      </c>
      <c r="R1001" s="306">
        <f t="shared" ca="1" si="455"/>
        <v>0</v>
      </c>
      <c r="S1001" s="307">
        <f t="shared" ca="1" si="456"/>
        <v>3.0819999999999994</v>
      </c>
      <c r="T1001" s="304">
        <f t="shared" ca="1" si="436"/>
        <v>30.234419999999997</v>
      </c>
      <c r="U1001" s="311">
        <f t="shared" ca="1" si="437"/>
        <v>0</v>
      </c>
      <c r="V1001" s="306">
        <f t="shared" ca="1" si="438"/>
        <v>1.2262924296722719</v>
      </c>
      <c r="W1001" s="304">
        <f t="shared" ca="1" si="439"/>
        <v>26.814942667842086</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1.0776053057145685</v>
      </c>
      <c r="AH1001" s="304">
        <f t="shared" ca="1" si="463"/>
        <v>-8.7004734498363536</v>
      </c>
    </row>
    <row r="1002" spans="1:34" x14ac:dyDescent="0.2">
      <c r="A1002" s="347">
        <f t="shared" ca="1" si="441"/>
        <v>1E-4</v>
      </c>
      <c r="B1002" s="304">
        <f t="shared" ca="1" si="442"/>
        <v>32.16190000000222</v>
      </c>
      <c r="D1002" s="306">
        <f t="shared" ca="1" si="443"/>
        <v>-0.70130503428981916</v>
      </c>
      <c r="E1002" s="307">
        <f t="shared" ca="1" si="444"/>
        <v>-1.1378099123963139</v>
      </c>
      <c r="F1002" s="304">
        <f t="shared" ca="1" si="445"/>
        <v>1.3365777747170391</v>
      </c>
      <c r="G1002" s="306">
        <f t="shared" ca="1" si="446"/>
        <v>8.3440884684827665</v>
      </c>
      <c r="H1002" s="307">
        <f t="shared" ca="1" si="447"/>
        <v>-103.18221850493508</v>
      </c>
      <c r="I1002" s="304">
        <f t="shared" ca="1" si="448"/>
        <v>103.51905152178529</v>
      </c>
      <c r="J1002" s="306">
        <f t="shared" ca="1" si="449"/>
        <v>715.24824024370969</v>
      </c>
      <c r="K1002" s="307">
        <f t="shared" ca="1" si="450"/>
        <v>-10.555201858986981</v>
      </c>
      <c r="L1002" s="304">
        <f t="shared" ca="1" si="435"/>
        <v>715.32611965313231</v>
      </c>
      <c r="M1002" s="306">
        <f t="shared" ca="1" si="451"/>
        <v>-1.4901044134446138</v>
      </c>
      <c r="N1002" s="304">
        <f t="shared" ca="1" si="452"/>
        <v>-85.376693924193447</v>
      </c>
      <c r="P1002" s="310">
        <f t="shared" ca="1" si="453"/>
        <v>23</v>
      </c>
      <c r="Q1002" s="304">
        <f t="shared" ca="1" si="454"/>
        <v>0</v>
      </c>
      <c r="R1002" s="306">
        <f t="shared" ca="1" si="455"/>
        <v>0</v>
      </c>
      <c r="S1002" s="307">
        <f t="shared" ca="1" si="456"/>
        <v>3.0819999999999994</v>
      </c>
      <c r="T1002" s="304">
        <f t="shared" ca="1" si="436"/>
        <v>30.234419999999997</v>
      </c>
      <c r="U1002" s="311">
        <f t="shared" ca="1" si="437"/>
        <v>0</v>
      </c>
      <c r="V1002" s="306">
        <f t="shared" ca="1" si="438"/>
        <v>1.2262936949883134</v>
      </c>
      <c r="W1002" s="304">
        <f t="shared" ca="1" si="439"/>
        <v>26.815026162148712</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1.0775788184129969</v>
      </c>
      <c r="AH1002" s="304">
        <f t="shared" ca="1" si="463"/>
        <v>-8.7005005411557725</v>
      </c>
    </row>
    <row r="1003" spans="1:34" x14ac:dyDescent="0.2">
      <c r="A1003" s="347">
        <f t="shared" ca="1" si="441"/>
        <v>1E-4</v>
      </c>
      <c r="B1003" s="304">
        <f t="shared" ca="1" si="442"/>
        <v>32.162000000002223</v>
      </c>
      <c r="D1003" s="306">
        <f t="shared" ca="1" si="443"/>
        <v>-0.70130059363505648</v>
      </c>
      <c r="E1003" s="307">
        <f t="shared" ca="1" si="444"/>
        <v>-1.1377823739025086</v>
      </c>
      <c r="F1003" s="304">
        <f t="shared" ca="1" si="445"/>
        <v>1.3365520016056653</v>
      </c>
      <c r="G1003" s="306">
        <f t="shared" ca="1" si="446"/>
        <v>8.3440183384234032</v>
      </c>
      <c r="H1003" s="307">
        <f t="shared" ca="1" si="447"/>
        <v>-103.18233228317247</v>
      </c>
      <c r="I1003" s="304">
        <f t="shared" ca="1" si="448"/>
        <v>103.51915927704863</v>
      </c>
      <c r="J1003" s="306">
        <f t="shared" ca="1" si="449"/>
        <v>715.24824024370969</v>
      </c>
      <c r="K1003" s="307">
        <f t="shared" ca="1" si="450"/>
        <v>-10.565520086526387</v>
      </c>
      <c r="L1003" s="304">
        <f t="shared" ca="1" si="435"/>
        <v>715.3262719811305</v>
      </c>
      <c r="M1003" s="306">
        <f t="shared" ca="1" si="451"/>
        <v>-1.4901051772925102</v>
      </c>
      <c r="N1003" s="304">
        <f t="shared" ca="1" si="452"/>
        <v>-85.376737689454117</v>
      </c>
      <c r="P1003" s="310">
        <f t="shared" ca="1" si="453"/>
        <v>23</v>
      </c>
      <c r="Q1003" s="304">
        <f t="shared" ca="1" si="454"/>
        <v>0</v>
      </c>
      <c r="R1003" s="306">
        <f t="shared" ca="1" si="455"/>
        <v>0</v>
      </c>
      <c r="S1003" s="307">
        <f t="shared" ca="1" si="456"/>
        <v>3.0819999999999994</v>
      </c>
      <c r="T1003" s="304">
        <f t="shared" ca="1" si="436"/>
        <v>30.234419999999997</v>
      </c>
      <c r="U1003" s="311">
        <f t="shared" ca="1" si="437"/>
        <v>0</v>
      </c>
      <c r="V1003" s="306">
        <f ca="1">Rho_moyen*(20000-Alt_rampe-pos_z)/(20000+Alt_rampe+pos_z)</f>
        <v>1.2262949603070563</v>
      </c>
      <c r="W1003" s="304">
        <f t="shared" ca="1" si="439"/>
        <v>26.81510965531551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1.0775523314692208</v>
      </c>
      <c r="AH1003" s="304">
        <f t="shared" ca="1" si="463"/>
        <v>-8.7005276321053593</v>
      </c>
    </row>
    <row r="1004" spans="1:34" x14ac:dyDescent="0.2">
      <c r="A1004" s="348">
        <f t="shared" ca="1" si="441"/>
        <v>1E-4</v>
      </c>
      <c r="B1004" s="305">
        <f t="shared" ca="1" si="442"/>
        <v>32.162100000002226</v>
      </c>
      <c r="D1004" s="308">
        <f t="shared" ca="1" si="443"/>
        <v>-0.70129615297828907</v>
      </c>
      <c r="E1004" s="309">
        <f t="shared" ca="1" si="444"/>
        <v>-1.1377548357846781</v>
      </c>
      <c r="F1004" s="305">
        <f t="shared" ca="1" si="445"/>
        <v>1.3365262288984707</v>
      </c>
      <c r="G1004" s="308">
        <f t="shared" ca="1" si="446"/>
        <v>8.3439482088081061</v>
      </c>
      <c r="H1004" s="309">
        <f t="shared" ca="1" si="447"/>
        <v>-103.18244605865605</v>
      </c>
      <c r="I1004" s="305">
        <f t="shared" ca="1" si="448"/>
        <v>103.51926702966333</v>
      </c>
      <c r="J1004" s="308">
        <f t="shared" ca="1" si="449"/>
        <v>715.24824024370969</v>
      </c>
      <c r="K1004" s="309">
        <f t="shared" ca="1" si="450"/>
        <v>-10.575838325443479</v>
      </c>
      <c r="L1004" s="305">
        <f t="shared" ca="1" si="435"/>
        <v>715.32642445809972</v>
      </c>
      <c r="M1004" s="308">
        <f t="shared" ca="1" si="451"/>
        <v>-1.4901059411323967</v>
      </c>
      <c r="N1004" s="305">
        <f t="shared" ca="1" si="452"/>
        <v>-85.376781454255834</v>
      </c>
      <c r="P1004" s="312">
        <f t="shared" ca="1" si="453"/>
        <v>23</v>
      </c>
      <c r="Q1004" s="305">
        <f t="shared" ca="1" si="454"/>
        <v>0</v>
      </c>
      <c r="R1004" s="308">
        <f t="shared" ca="1" si="455"/>
        <v>0</v>
      </c>
      <c r="S1004" s="309">
        <f t="shared" ca="1" si="456"/>
        <v>3.0819999999999994</v>
      </c>
      <c r="T1004" s="305">
        <f t="shared" ca="1" si="436"/>
        <v>30.234419999999997</v>
      </c>
      <c r="U1004" s="313">
        <f t="shared" ca="1" si="437"/>
        <v>0</v>
      </c>
      <c r="V1004" s="308">
        <f t="shared" ca="1" si="438"/>
        <v>1.226296225628501</v>
      </c>
      <c r="W1004" s="305">
        <f ca="1">1/2*Rho*Sref*Cx*vit_xz^2</f>
        <v>26.815193147342512</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1.0775258448832368</v>
      </c>
      <c r="AH1004" s="305">
        <f t="shared" ca="1" si="463"/>
        <v>-8.7005547226851121</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76" t="s">
        <v>281</v>
      </c>
      <c r="D2" s="576"/>
      <c r="M2" s="75"/>
    </row>
    <row r="3" spans="1:13" ht="12.75" customHeight="1" x14ac:dyDescent="0.2">
      <c r="A3" s="56"/>
      <c r="B3" s="2"/>
      <c r="C3" s="576"/>
      <c r="D3" s="576"/>
      <c r="M3" s="75"/>
    </row>
    <row r="4" spans="1:13" x14ac:dyDescent="0.2">
      <c r="A4" s="56"/>
      <c r="B4" s="2"/>
      <c r="C4" s="580" t="str">
        <f>IF(Lang="Français","Abaques de performance",IF(Lang="English","Performance charts",""))</f>
        <v>Abaques de performance</v>
      </c>
      <c r="D4" s="580"/>
      <c r="M4" s="75"/>
    </row>
    <row r="5" spans="1:13" x14ac:dyDescent="0.2">
      <c r="A5" s="56"/>
      <c r="B5" s="2"/>
      <c r="C5" s="580" t="str">
        <f>IF(Lang="Français","Calcul analytique simple",IF(Lang="English","Analytical computation",""))</f>
        <v>Calcul analytique simple</v>
      </c>
      <c r="D5" s="580"/>
      <c r="M5" s="75"/>
    </row>
    <row r="6" spans="1:13" x14ac:dyDescent="0.2">
      <c r="A6" s="56"/>
      <c r="B6" s="87"/>
      <c r="C6" s="1"/>
      <c r="D6" s="1"/>
      <c r="M6" s="75"/>
    </row>
    <row r="7" spans="1:13" x14ac:dyDescent="0.2">
      <c r="A7" s="59"/>
      <c r="B7" s="6"/>
      <c r="C7" s="556" t="str">
        <f>IF(Lang="Français","Fusée",IF(Lang="English","Rocket",""))</f>
        <v>Fusée</v>
      </c>
      <c r="D7" s="556"/>
      <c r="M7" s="75"/>
    </row>
    <row r="8" spans="1:13" ht="15.75" x14ac:dyDescent="0.25">
      <c r="A8" s="59"/>
      <c r="B8" s="140" t="str">
        <f>IF(Lang="Français","Nom",IF(Lang="English","Name",""))</f>
        <v>Nom</v>
      </c>
      <c r="C8" s="577" t="str">
        <f>Nom</f>
        <v>SP02-Alpha</v>
      </c>
      <c r="D8" s="577"/>
      <c r="M8" s="75"/>
    </row>
    <row r="9" spans="1:13" ht="15.75" x14ac:dyDescent="0.25">
      <c r="A9" s="59"/>
      <c r="B9" s="140" t="s">
        <v>4</v>
      </c>
      <c r="C9" s="577" t="str">
        <f>Club</f>
        <v>L'AéroIPSA</v>
      </c>
      <c r="D9" s="577"/>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MasseSans</f>
        <v>3.0819999999999999</v>
      </c>
      <c r="D11" s="664"/>
      <c r="M11" s="75"/>
    </row>
    <row r="12" spans="1:13" x14ac:dyDescent="0.2">
      <c r="A12" s="59"/>
      <c r="B12" s="140" t="str">
        <f>IF(Lang="Français","Masse totale",IF(Lang="English","Total mass",""))</f>
        <v>Masse totale</v>
      </c>
      <c r="C12" s="667" t="str">
        <f ca="1">MassePlein &amp; " kg ±" &amp; MasseSans &amp; " kg"</f>
        <v>3,0821 kg ±3,082 kg</v>
      </c>
      <c r="D12" s="667"/>
      <c r="M12" s="75"/>
    </row>
    <row r="13" spans="1:13" x14ac:dyDescent="0.2">
      <c r="A13" s="59"/>
      <c r="B13" s="227" t="str">
        <f>IF(Lang="Français","Propulseur",IF(Lang="English","Motor",""))</f>
        <v>Propulseur</v>
      </c>
      <c r="C13" s="554" t="str">
        <f>Propu</f>
        <v>Aucun (2e ét. inerte)</v>
      </c>
      <c r="D13" s="555"/>
      <c r="M13" s="75"/>
    </row>
    <row r="14" spans="1:13" x14ac:dyDescent="0.2">
      <c r="A14" s="59"/>
      <c r="B14" s="1"/>
      <c r="C14" s="1"/>
      <c r="D14" s="1"/>
      <c r="M14" s="75"/>
    </row>
    <row r="15" spans="1:13" x14ac:dyDescent="0.2">
      <c r="A15" s="74"/>
      <c r="C15" s="556" t="str">
        <f>IF(Lang="Français","Traînée Aérdynamique",IF(Lang="English","Drag",""))</f>
        <v>Traînée Aérdynamique</v>
      </c>
      <c r="D15" s="556"/>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0.77059999999999995</v>
      </c>
      <c r="E44" s="401">
        <f t="shared" ca="1" si="2"/>
        <v>0.77054999999999996</v>
      </c>
      <c r="F44" s="401">
        <f t="shared" ca="1" si="3"/>
        <v>0.77049999999999996</v>
      </c>
      <c r="G44" s="408">
        <f t="shared" ca="1" si="4"/>
        <v>0</v>
      </c>
      <c r="H44" s="404">
        <f t="shared" ca="1" si="5"/>
        <v>6.6076188097548999E-4</v>
      </c>
      <c r="I44" s="404">
        <f t="shared" ca="1" si="6"/>
        <v>6.6080475974777909E-4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1.5410999999999999</v>
      </c>
      <c r="E45" s="401">
        <f t="shared" ca="1" si="2"/>
        <v>1.5410499999999998</v>
      </c>
      <c r="F45" s="401">
        <f t="shared" ca="1" si="3"/>
        <v>1.5409999999999999</v>
      </c>
      <c r="G45" s="408">
        <f t="shared" ca="1" si="4"/>
        <v>0</v>
      </c>
      <c r="H45" s="404">
        <f t="shared" ca="1" si="5"/>
        <v>3.3039165983301242E-4</v>
      </c>
      <c r="I45" s="404">
        <f t="shared" ca="1" si="6"/>
        <v>3.3040237987388955E-4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2.3115999999999999</v>
      </c>
      <c r="E46" s="401">
        <f t="shared" ca="1" si="2"/>
        <v>2.31155</v>
      </c>
      <c r="F46" s="401">
        <f t="shared" ca="1" si="3"/>
        <v>2.3114999999999997</v>
      </c>
      <c r="G46" s="408">
        <f t="shared" ca="1" si="4"/>
        <v>0</v>
      </c>
      <c r="H46" s="404">
        <f t="shared" ca="1" si="5"/>
        <v>2.2026348873511876E-4</v>
      </c>
      <c r="I46" s="404">
        <f t="shared" ca="1" si="6"/>
        <v>2.2026825324925972E-4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3.0821000000000001</v>
      </c>
      <c r="E47" s="401">
        <f t="shared" ca="1" si="2"/>
        <v>3.0820500000000002</v>
      </c>
      <c r="F47" s="401">
        <f t="shared" ca="1" si="3"/>
        <v>3.0819999999999999</v>
      </c>
      <c r="G47" s="408">
        <f t="shared" ca="1" si="4"/>
        <v>0</v>
      </c>
      <c r="H47" s="404">
        <f t="shared" ca="1" si="5"/>
        <v>1.6519850988324776E-4</v>
      </c>
      <c r="I47" s="404">
        <f t="shared" ca="1" si="6"/>
        <v>1.6520118993694477E-4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3.8526000000000002</v>
      </c>
      <c r="E48" s="401">
        <f t="shared" ca="1" si="2"/>
        <v>3.8525500000000004</v>
      </c>
      <c r="F48" s="401">
        <f t="shared" ca="1" si="3"/>
        <v>3.8525</v>
      </c>
      <c r="G48" s="408">
        <f t="shared" ca="1" si="4"/>
        <v>0</v>
      </c>
      <c r="H48" s="404">
        <f t="shared" ca="1" si="5"/>
        <v>1.3215923670962447E-4</v>
      </c>
      <c r="I48" s="404">
        <f t="shared" ca="1" si="6"/>
        <v>1.3216095194955581E-4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4.6230999999999991</v>
      </c>
      <c r="E49" s="401">
        <f t="shared" ca="1" si="2"/>
        <v>4.6230499999999992</v>
      </c>
      <c r="F49" s="401">
        <f t="shared" ca="1" si="3"/>
        <v>4.6229999999999993</v>
      </c>
      <c r="G49" s="408">
        <f t="shared" ca="1" si="4"/>
        <v>0</v>
      </c>
      <c r="H49" s="404">
        <f t="shared" ca="1" si="5"/>
        <v>1.1013293548321213E-4</v>
      </c>
      <c r="I49" s="404">
        <f t="shared" ca="1" si="6"/>
        <v>1.1013412662462986E-4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5.3935999999999993</v>
      </c>
      <c r="E50" s="401">
        <f t="shared" ca="1" si="2"/>
        <v>5.3935499999999994</v>
      </c>
      <c r="F50" s="401">
        <f t="shared" ca="1" si="3"/>
        <v>5.3934999999999995</v>
      </c>
      <c r="G50" s="408">
        <f t="shared" ca="1" si="4"/>
        <v>0</v>
      </c>
      <c r="H50" s="404">
        <f t="shared" ca="1" si="5"/>
        <v>9.4399804838309431E-5</v>
      </c>
      <c r="I50" s="404">
        <f t="shared" ca="1" si="6"/>
        <v>9.4400679963968449E-5</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6.1640999999999995</v>
      </c>
      <c r="E51" s="402">
        <f t="shared" ca="1" si="2"/>
        <v>6.1640499999999996</v>
      </c>
      <c r="F51" s="402">
        <f t="shared" ca="1" si="3"/>
        <v>6.1639999999999997</v>
      </c>
      <c r="G51" s="409">
        <f t="shared" ca="1" si="4"/>
        <v>0</v>
      </c>
      <c r="H51" s="405">
        <f t="shared" ca="1" si="5"/>
        <v>8.2599924949613293E-5</v>
      </c>
      <c r="I51" s="405">
        <f t="shared" ca="1" si="6"/>
        <v>8.2600594968472386E-5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0.77059999999999995</v>
      </c>
      <c r="E53" s="401">
        <f t="shared" ca="1" si="2"/>
        <v>0.77054999999999996</v>
      </c>
      <c r="F53" s="401">
        <f t="shared" ca="1" si="3"/>
        <v>0.77049999999999996</v>
      </c>
      <c r="G53" s="408">
        <f t="shared" ca="1" si="4"/>
        <v>0</v>
      </c>
      <c r="H53" s="404">
        <f t="shared" ca="1" si="5"/>
        <v>2.6430475239019599E-3</v>
      </c>
      <c r="I53" s="404">
        <f t="shared" ca="1" si="6"/>
        <v>2.6432190389911164E-3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1.5410999999999999</v>
      </c>
      <c r="E54" s="401">
        <f t="shared" ca="1" si="2"/>
        <v>1.5410499999999998</v>
      </c>
      <c r="F54" s="401">
        <f t="shared" ca="1" si="3"/>
        <v>1.5409999999999999</v>
      </c>
      <c r="G54" s="408">
        <f t="shared" ca="1" si="4"/>
        <v>0</v>
      </c>
      <c r="H54" s="404">
        <f t="shared" ca="1" si="5"/>
        <v>1.3215666393320497E-3</v>
      </c>
      <c r="I54" s="404">
        <f t="shared" ca="1" si="6"/>
        <v>1.3216095194955582E-3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2.3115999999999999</v>
      </c>
      <c r="E55" s="401">
        <f t="shared" ca="1" si="2"/>
        <v>2.31155</v>
      </c>
      <c r="F55" s="401">
        <f t="shared" ca="1" si="3"/>
        <v>2.3114999999999997</v>
      </c>
      <c r="G55" s="408">
        <f t="shared" ca="1" si="4"/>
        <v>0</v>
      </c>
      <c r="H55" s="404">
        <f t="shared" ca="1" si="5"/>
        <v>8.8105395494047503E-4</v>
      </c>
      <c r="I55" s="404">
        <f t="shared" ca="1" si="6"/>
        <v>8.810730129970389E-4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3.0821000000000001</v>
      </c>
      <c r="E56" s="401">
        <f t="shared" ca="1" si="2"/>
        <v>3.0820500000000002</v>
      </c>
      <c r="F56" s="401">
        <f t="shared" ca="1" si="3"/>
        <v>3.0819999999999999</v>
      </c>
      <c r="G56" s="408">
        <f t="shared" ca="1" si="4"/>
        <v>0</v>
      </c>
      <c r="H56" s="404">
        <f t="shared" ca="1" si="5"/>
        <v>6.6079403953299106E-4</v>
      </c>
      <c r="I56" s="404">
        <f t="shared" ca="1" si="6"/>
        <v>6.6080475974777909E-4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3.8526000000000002</v>
      </c>
      <c r="E57" s="401">
        <f t="shared" ca="1" si="2"/>
        <v>3.8525500000000004</v>
      </c>
      <c r="F57" s="401">
        <f t="shared" ca="1" si="3"/>
        <v>3.8525</v>
      </c>
      <c r="G57" s="408">
        <f t="shared" ca="1" si="4"/>
        <v>0</v>
      </c>
      <c r="H57" s="404">
        <f t="shared" ca="1" si="5"/>
        <v>5.2863694683849788E-4</v>
      </c>
      <c r="I57" s="404">
        <f t="shared" ca="1" si="6"/>
        <v>5.2864380779822325E-4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4.6230999999999991</v>
      </c>
      <c r="E58" s="401">
        <f t="shared" ca="1" si="2"/>
        <v>4.6230499999999992</v>
      </c>
      <c r="F58" s="401">
        <f t="shared" ca="1" si="3"/>
        <v>4.6229999999999993</v>
      </c>
      <c r="G58" s="408">
        <f t="shared" ca="1" si="4"/>
        <v>0</v>
      </c>
      <c r="H58" s="404">
        <f t="shared" ca="1" si="5"/>
        <v>4.4053174193284852E-4</v>
      </c>
      <c r="I58" s="404">
        <f t="shared" ca="1" si="6"/>
        <v>4.4053650649851945E-4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5.3935999999999993</v>
      </c>
      <c r="E59" s="401">
        <f t="shared" ca="1" si="2"/>
        <v>5.3935499999999994</v>
      </c>
      <c r="F59" s="401">
        <f t="shared" ca="1" si="3"/>
        <v>5.3934999999999995</v>
      </c>
      <c r="G59" s="408">
        <f t="shared" ca="1" si="4"/>
        <v>0</v>
      </c>
      <c r="H59" s="404">
        <f t="shared" ca="1" si="5"/>
        <v>3.7759921935323772E-4</v>
      </c>
      <c r="I59" s="404">
        <f t="shared" ca="1" si="6"/>
        <v>3.776027198558738E-4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6.1640999999999995</v>
      </c>
      <c r="E60" s="402">
        <f t="shared" ca="1" si="2"/>
        <v>6.1640499999999996</v>
      </c>
      <c r="F60" s="402">
        <f t="shared" ca="1" si="3"/>
        <v>6.1639999999999997</v>
      </c>
      <c r="G60" s="409">
        <f t="shared" ca="1" si="4"/>
        <v>0</v>
      </c>
      <c r="H60" s="405">
        <f t="shared" ca="1" si="5"/>
        <v>3.3039969979845317E-4</v>
      </c>
      <c r="I60" s="405">
        <f t="shared" ca="1" si="6"/>
        <v>3.3040237987388955E-4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0.77059999999999995</v>
      </c>
      <c r="E62" s="401">
        <f t="shared" ca="1" si="2"/>
        <v>0.77054999999999996</v>
      </c>
      <c r="F62" s="401">
        <f t="shared" ca="1" si="3"/>
        <v>0.77049999999999996</v>
      </c>
      <c r="G62" s="408">
        <f t="shared" ca="1" si="4"/>
        <v>0</v>
      </c>
      <c r="H62" s="404">
        <f t="shared" ca="1" si="5"/>
        <v>5.9468569287794105E-3</v>
      </c>
      <c r="I62" s="404">
        <f t="shared" ca="1" si="6"/>
        <v>5.9472428377300131E-3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1.5410999999999999</v>
      </c>
      <c r="E63" s="401">
        <f t="shared" ca="1" si="2"/>
        <v>1.5410499999999998</v>
      </c>
      <c r="F63" s="401">
        <f t="shared" ca="1" si="3"/>
        <v>1.5409999999999999</v>
      </c>
      <c r="G63" s="408">
        <f t="shared" ca="1" si="4"/>
        <v>0</v>
      </c>
      <c r="H63" s="404">
        <f t="shared" ca="1" si="5"/>
        <v>2.9735249384971124E-3</v>
      </c>
      <c r="I63" s="404">
        <f t="shared" ca="1" si="6"/>
        <v>2.9736214188650066E-3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2.3115999999999999</v>
      </c>
      <c r="E64" s="401">
        <f t="shared" ca="1" si="2"/>
        <v>2.31155</v>
      </c>
      <c r="F64" s="401">
        <f t="shared" ca="1" si="3"/>
        <v>2.3114999999999997</v>
      </c>
      <c r="G64" s="408">
        <f t="shared" ca="1" si="4"/>
        <v>0</v>
      </c>
      <c r="H64" s="404">
        <f t="shared" ca="1" si="5"/>
        <v>1.9823713986160691E-3</v>
      </c>
      <c r="I64" s="404">
        <f t="shared" ca="1" si="6"/>
        <v>1.9824142792433377E-3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3.0821000000000001</v>
      </c>
      <c r="E65" s="401">
        <f t="shared" ca="1" si="2"/>
        <v>3.0820500000000002</v>
      </c>
      <c r="F65" s="401">
        <f t="shared" ca="1" si="3"/>
        <v>3.0819999999999999</v>
      </c>
      <c r="G65" s="408">
        <f t="shared" ca="1" si="4"/>
        <v>0</v>
      </c>
      <c r="H65" s="404">
        <f t="shared" ca="1" si="5"/>
        <v>1.48678658894923E-3</v>
      </c>
      <c r="I65" s="404">
        <f t="shared" ca="1" si="6"/>
        <v>1.4868107094325033E-3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3.8526000000000002</v>
      </c>
      <c r="E66" s="401">
        <f t="shared" ca="1" si="2"/>
        <v>3.8525500000000004</v>
      </c>
      <c r="F66" s="401">
        <f t="shared" ca="1" si="3"/>
        <v>3.8525</v>
      </c>
      <c r="G66" s="408">
        <f t="shared" ca="1" si="4"/>
        <v>0</v>
      </c>
      <c r="H66" s="404">
        <f t="shared" ca="1" si="5"/>
        <v>1.1894331303866203E-3</v>
      </c>
      <c r="I66" s="404">
        <f t="shared" ca="1" si="6"/>
        <v>1.1894485675460024E-3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4.6230999999999991</v>
      </c>
      <c r="E67" s="401">
        <f t="shared" ca="1" si="2"/>
        <v>4.6230499999999992</v>
      </c>
      <c r="F67" s="401">
        <f t="shared" ca="1" si="3"/>
        <v>4.6229999999999993</v>
      </c>
      <c r="G67" s="408">
        <f t="shared" ca="1" si="4"/>
        <v>0</v>
      </c>
      <c r="H67" s="404">
        <f t="shared" ca="1" si="5"/>
        <v>9.9119641934890929E-4</v>
      </c>
      <c r="I67" s="404">
        <f t="shared" ca="1" si="6"/>
        <v>9.9120713962166885E-4</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5.3935999999999993</v>
      </c>
      <c r="E68" s="401">
        <f t="shared" ca="1" si="2"/>
        <v>5.3935499999999994</v>
      </c>
      <c r="F68" s="401">
        <f t="shared" ca="1" si="3"/>
        <v>5.3934999999999995</v>
      </c>
      <c r="G68" s="408">
        <f t="shared" ca="1" si="4"/>
        <v>0</v>
      </c>
      <c r="H68" s="404">
        <f t="shared" ca="1" si="5"/>
        <v>8.4959824354478505E-4</v>
      </c>
      <c r="I68" s="404">
        <f t="shared" ca="1" si="6"/>
        <v>8.4960611967571621E-4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6.1640999999999995</v>
      </c>
      <c r="E69" s="402">
        <f t="shared" ca="1" si="2"/>
        <v>6.1640499999999996</v>
      </c>
      <c r="F69" s="402">
        <f t="shared" ca="1" si="3"/>
        <v>6.1639999999999997</v>
      </c>
      <c r="G69" s="409">
        <f t="shared" ca="1" si="4"/>
        <v>0</v>
      </c>
      <c r="H69" s="405">
        <f t="shared" ca="1" si="5"/>
        <v>7.4339932454651971E-4</v>
      </c>
      <c r="I69" s="405">
        <f t="shared" ca="1" si="6"/>
        <v>7.4340535471625164E-4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76" t="s">
        <v>178</v>
      </c>
      <c r="D2" s="576"/>
    </row>
    <row r="3" spans="3:8" x14ac:dyDescent="0.2">
      <c r="C3" s="576"/>
      <c r="D3" s="576"/>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Aucun (2e ét. inerte)</v>
      </c>
      <c r="G5" t="s">
        <v>459</v>
      </c>
      <c r="H5">
        <f>MasseSans</f>
        <v>3.0819999999999999</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3.0819999999999999</v>
      </c>
      <c r="F11" s="246" t="s">
        <v>123</v>
      </c>
      <c r="G11" s="246" t="s">
        <v>125</v>
      </c>
      <c r="H11" s="668" t="e">
        <f ca="1">Vsortie_de_rampe</f>
        <v>#N/A</v>
      </c>
      <c r="I11" s="669"/>
      <c r="J11" s="76"/>
      <c r="N11" s="75"/>
      <c r="P11" s="48"/>
      <c r="Q11" s="436"/>
      <c r="R11" s="48"/>
      <c r="S11" s="48"/>
      <c r="T11" s="48"/>
      <c r="U11" s="440">
        <f>IF(RIGHT(Nb_diam,1)=",", "", X_j)</f>
        <v>0</v>
      </c>
    </row>
    <row r="12" spans="2:21" ht="13.5" thickBot="1" x14ac:dyDescent="0.25">
      <c r="B12" s="74"/>
      <c r="C12" s="12"/>
      <c r="D12" s="276"/>
      <c r="E12" s="244"/>
      <c r="F12" s="6" t="s">
        <v>123</v>
      </c>
      <c r="G12" s="6" t="s">
        <v>126</v>
      </c>
      <c r="H12" s="670">
        <f>Finesse</f>
        <v>14.011904761904763</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15.188330654492475</v>
      </c>
      <c r="I13" s="671"/>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2.3404030468568133</v>
      </c>
      <c r="I14" s="254">
        <f ca="1">MS_max</f>
        <v>2.3404830016186402</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35.546815340442926</v>
      </c>
      <c r="I15" s="254">
        <f ca="1">MS_Cn_max</f>
        <v>35.548029719802955</v>
      </c>
      <c r="J15" s="76"/>
      <c r="K15" s="76"/>
      <c r="N15" s="75"/>
      <c r="P15" s="48"/>
      <c r="Q15" s="436"/>
      <c r="R15" s="48"/>
      <c r="S15" s="48"/>
      <c r="T15" s="48"/>
    </row>
    <row r="16" spans="2:21" x14ac:dyDescent="0.2">
      <c r="B16" s="74"/>
      <c r="C16" s="12"/>
      <c r="D16" s="276" t="s">
        <v>145</v>
      </c>
      <c r="E16" s="244">
        <f>Q_ail</f>
        <v>4</v>
      </c>
      <c r="F16" s="6" t="s">
        <v>128</v>
      </c>
      <c r="G16" s="6" t="s">
        <v>129</v>
      </c>
      <c r="H16" s="247">
        <f ca="1">V_para</f>
        <v>10.135637703124805</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0">
        <f>T_para</f>
        <v>13.7</v>
      </c>
      <c r="I17" s="671"/>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579">
        <f ca="1">T_para-Combustion-Depotage</f>
        <v>13.7</v>
      </c>
      <c r="I18" s="674"/>
      <c r="N18" s="75"/>
      <c r="P18" s="48"/>
      <c r="Q18" s="436"/>
      <c r="R18" s="48"/>
      <c r="S18" s="48"/>
    </row>
    <row r="19" spans="2:21" x14ac:dyDescent="0.2">
      <c r="B19" s="74"/>
      <c r="C19" s="531"/>
      <c r="D19" s="269"/>
      <c r="E19" s="271"/>
      <c r="F19" s="519" t="s">
        <v>132</v>
      </c>
      <c r="G19" s="274" t="s">
        <v>426</v>
      </c>
      <c r="H19" s="675">
        <f ca="1">Portee_balistique</f>
        <v>715.24824024370969</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735</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1177</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1132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160</v>
      </c>
    </row>
    <row r="31" spans="2:21" ht="13.5" thickBot="1" x14ac:dyDescent="0.25">
      <c r="B31" s="74"/>
      <c r="C31" s="83">
        <f>Beta_rampe</f>
        <v>75.473742154207713</v>
      </c>
      <c r="D31" s="84">
        <f ca="1">Portee_balistique</f>
        <v>715.24824024370969</v>
      </c>
      <c r="E31" s="677">
        <f ca="1">T_para+Dt_para</f>
        <v>134.13713193110908</v>
      </c>
      <c r="F31" s="677"/>
      <c r="G31" s="677"/>
      <c r="H31" s="678">
        <f ca="1">Altitude_culmi</f>
        <v>1220.7071352571656</v>
      </c>
      <c r="I31" s="678"/>
      <c r="J31" s="85">
        <f ca="1">Temps_culmi</f>
        <v>13.699999999999946</v>
      </c>
      <c r="K31" s="86">
        <f ca="1">Vit_culmi</f>
        <v>22.458195279369839</v>
      </c>
      <c r="L31" s="84">
        <f ca="1">Acc_max</f>
        <v>27.954848532543167</v>
      </c>
      <c r="M31" s="86">
        <f ca="1">Vit_max</f>
        <v>154.77051376708334</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3.0819999999999999</v>
      </c>
      <c r="I41" s="6">
        <f ca="1">MasseVide</f>
        <v>3.0819999999999999</v>
      </c>
      <c r="J41" s="244">
        <f ca="1">MassePlein</f>
        <v>3.0821000000000001</v>
      </c>
      <c r="N41" s="75"/>
    </row>
    <row r="42" spans="2:21" x14ac:dyDescent="0.2">
      <c r="B42" s="74"/>
      <c r="D42" s="276" t="s">
        <v>150</v>
      </c>
      <c r="E42" s="6">
        <f>X_ail-m_ail</f>
        <v>962</v>
      </c>
      <c r="F42" s="255"/>
      <c r="G42" s="255" t="s">
        <v>218</v>
      </c>
      <c r="H42" s="263">
        <f>XcgSans</f>
        <v>735</v>
      </c>
      <c r="I42" s="263">
        <f ca="1">XcgVide</f>
        <v>735</v>
      </c>
      <c r="J42" s="245">
        <f ca="1">XcgPlein</f>
        <v>735.00671619999343</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120</v>
      </c>
      <c r="F45" s="6" t="s">
        <v>203</v>
      </c>
      <c r="G45" s="6" t="s">
        <v>208</v>
      </c>
      <c r="H45" s="670">
        <f>Finesse</f>
        <v>14.011904761904763</v>
      </c>
      <c r="I45" s="671"/>
      <c r="N45" s="75"/>
    </row>
    <row r="46" spans="2:21" x14ac:dyDescent="0.2">
      <c r="B46" s="74"/>
      <c r="D46" s="276" t="str">
        <f>IF(Lang="Français","Envergure   'E'",IF(Lang="English","Span          'E'",""))</f>
        <v>Envergure   'E'</v>
      </c>
      <c r="E46" s="244">
        <f>E_ail</f>
        <v>105</v>
      </c>
      <c r="F46" s="6" t="s">
        <v>204</v>
      </c>
      <c r="G46" s="6" t="s">
        <v>209</v>
      </c>
      <c r="H46" s="670">
        <f>Cn</f>
        <v>15.188330654492475</v>
      </c>
      <c r="I46" s="671"/>
      <c r="N46" s="75"/>
    </row>
    <row r="47" spans="2:21" x14ac:dyDescent="0.2">
      <c r="B47" s="74"/>
      <c r="D47" s="276" t="s">
        <v>144</v>
      </c>
      <c r="E47" s="244">
        <f>ep_ail</f>
        <v>3</v>
      </c>
      <c r="F47" s="6" t="s">
        <v>205</v>
      </c>
      <c r="G47" s="6" t="s">
        <v>210</v>
      </c>
      <c r="H47" s="247">
        <f ca="1">MS_min</f>
        <v>2.3404030468568133</v>
      </c>
      <c r="I47" s="254">
        <f ca="1">MS_max</f>
        <v>2.3404830016186402</v>
      </c>
      <c r="N47" s="75"/>
    </row>
    <row r="48" spans="2:21" x14ac:dyDescent="0.2">
      <c r="B48" s="74"/>
      <c r="D48" s="276" t="s">
        <v>145</v>
      </c>
      <c r="E48" s="244">
        <f>Q_ail</f>
        <v>4</v>
      </c>
      <c r="F48" s="274" t="s">
        <v>206</v>
      </c>
      <c r="G48" s="274" t="s">
        <v>211</v>
      </c>
      <c r="H48" s="256">
        <f ca="1">MS_Cn_min</f>
        <v>35.546815340442926</v>
      </c>
      <c r="I48" s="264">
        <f ca="1">MS_Cn_max</f>
        <v>35.548029719802955</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1177</v>
      </c>
      <c r="G51" s="276" t="s">
        <v>212</v>
      </c>
      <c r="H51" s="6">
        <f>Sref</f>
        <v>6.8017694409323948E-3</v>
      </c>
      <c r="J51" s="267"/>
      <c r="N51" s="75"/>
    </row>
    <row r="52" spans="2:14" x14ac:dyDescent="0.2">
      <c r="B52" s="74"/>
      <c r="D52" s="276" t="s">
        <v>196</v>
      </c>
      <c r="E52" s="244">
        <f>MAX(D_ref,D_ail,D_og,(RIGHT(Nb_diam,1)=",")*MAX(D1j,D1r,D2j,D2r))</f>
        <v>84</v>
      </c>
      <c r="G52" s="276" t="s">
        <v>213</v>
      </c>
      <c r="H52" s="6">
        <f>Beta_rampe</f>
        <v>75.473742154207713</v>
      </c>
      <c r="I52" s="6">
        <v>80</v>
      </c>
      <c r="J52" s="244">
        <v>90</v>
      </c>
      <c r="N52" s="75"/>
    </row>
    <row r="53" spans="2:14" x14ac:dyDescent="0.2">
      <c r="B53" s="74"/>
      <c r="D53" s="277" t="s">
        <v>197</v>
      </c>
      <c r="E53" s="260">
        <f>E_ail*2+D_ail</f>
        <v>294</v>
      </c>
      <c r="G53" s="278" t="s">
        <v>215</v>
      </c>
      <c r="H53" s="247">
        <f ca="1">Temps_culmi</f>
        <v>13.699999999999946</v>
      </c>
      <c r="I53" s="259"/>
      <c r="J53" s="268"/>
      <c r="N53" s="75"/>
    </row>
    <row r="54" spans="2:14" x14ac:dyDescent="0.2">
      <c r="B54" s="74"/>
      <c r="G54" s="278" t="s">
        <v>216</v>
      </c>
      <c r="H54" s="242">
        <f ca="1">Altitude_culmi</f>
        <v>1220.7071352571656</v>
      </c>
      <c r="I54" s="259"/>
      <c r="J54" s="268"/>
      <c r="N54" s="75"/>
    </row>
    <row r="55" spans="2:14" x14ac:dyDescent="0.2">
      <c r="B55" s="74"/>
      <c r="C55" s="275" t="s">
        <v>233</v>
      </c>
      <c r="D55" s="249" t="s">
        <v>60</v>
      </c>
      <c r="E55" s="243">
        <f>Long_tot</f>
        <v>1177</v>
      </c>
      <c r="G55" s="278" t="s">
        <v>217</v>
      </c>
      <c r="H55" s="248">
        <f ca="1">Vit_culmi</f>
        <v>22.458195279369839</v>
      </c>
      <c r="I55" s="259"/>
      <c r="J55" s="268"/>
      <c r="N55" s="75"/>
    </row>
    <row r="56" spans="2:14" x14ac:dyDescent="0.2">
      <c r="B56" s="74"/>
      <c r="C56" s="276"/>
      <c r="D56" s="2" t="s">
        <v>219</v>
      </c>
      <c r="E56" s="244">
        <f>MAX(D_ref,D_ail,D_og,(RIGHT(Nb_diam,1)=",")*MAX(D1j,D1r,D2j,D2r))</f>
        <v>84</v>
      </c>
      <c r="G56" s="278" t="s">
        <v>133</v>
      </c>
      <c r="H56" s="242">
        <f ca="1">Portee_balistique</f>
        <v>715.24824024370969</v>
      </c>
      <c r="I56" s="259"/>
      <c r="J56" s="268"/>
      <c r="N56" s="75"/>
    </row>
    <row r="57" spans="2:14" x14ac:dyDescent="0.2">
      <c r="B57" s="74"/>
      <c r="C57" s="276"/>
      <c r="D57" s="2" t="s">
        <v>220</v>
      </c>
      <c r="E57" s="244">
        <f>E_ail*2+D_ail</f>
        <v>294</v>
      </c>
      <c r="G57" s="278" t="s">
        <v>214</v>
      </c>
      <c r="H57" s="242">
        <f ca="1">T_balistique</f>
        <v>32.100000000000165</v>
      </c>
      <c r="I57" s="259"/>
      <c r="J57" s="268"/>
      <c r="N57" s="75"/>
    </row>
    <row r="58" spans="2:14" x14ac:dyDescent="0.2">
      <c r="B58" s="74"/>
      <c r="C58" s="276"/>
      <c r="D58" s="2" t="s">
        <v>221</v>
      </c>
      <c r="E58" s="244">
        <f ca="1">MassePlein</f>
        <v>3.0821000000000001</v>
      </c>
      <c r="G58" s="278" t="s">
        <v>137</v>
      </c>
      <c r="H58" s="248">
        <f ca="1">Vit_max</f>
        <v>154.77051376708334</v>
      </c>
      <c r="I58" s="259"/>
      <c r="J58" s="268"/>
      <c r="N58" s="75"/>
    </row>
    <row r="59" spans="2:14" x14ac:dyDescent="0.2">
      <c r="B59" s="74"/>
      <c r="C59" s="277" t="s">
        <v>234</v>
      </c>
      <c r="D59" s="255" t="s">
        <v>145</v>
      </c>
      <c r="E59" s="260">
        <f>Q_ail</f>
        <v>4</v>
      </c>
      <c r="G59" s="278" t="s">
        <v>136</v>
      </c>
      <c r="H59" s="242">
        <f ca="1">Acc_max</f>
        <v>27.954848532543167</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172.31927732430259</v>
      </c>
      <c r="F62" s="280">
        <f ca="1">E62/9.81</f>
        <v>17.565675568226563</v>
      </c>
      <c r="H62" s="2"/>
      <c r="I62" s="2"/>
      <c r="J62" s="2"/>
      <c r="K62" s="2"/>
      <c r="N62" s="75"/>
    </row>
    <row r="63" spans="2:14" x14ac:dyDescent="0.2">
      <c r="B63" s="74"/>
      <c r="C63" s="276"/>
      <c r="D63" s="2" t="s">
        <v>223</v>
      </c>
      <c r="E63" s="242">
        <f ca="1">2*Acc_max*Masse_ail</f>
        <v>4.4028886438755492</v>
      </c>
      <c r="F63" s="248">
        <f ca="1">E63/9.81</f>
        <v>0.44881637552248205</v>
      </c>
      <c r="G63" s="246" t="s">
        <v>229</v>
      </c>
      <c r="H63" s="288">
        <f>S_ail*(ep_ail/1000)*2000</f>
        <v>7.8750000000000001E-2</v>
      </c>
      <c r="I63" s="2"/>
      <c r="J63" s="2"/>
      <c r="K63" s="2"/>
      <c r="N63" s="75"/>
    </row>
    <row r="64" spans="2:14" x14ac:dyDescent="0.2">
      <c r="B64" s="74"/>
      <c r="C64" s="277"/>
      <c r="D64" s="255" t="s">
        <v>224</v>
      </c>
      <c r="E64" s="263">
        <f ca="1">0.104*S_ail*Vit_max^2</f>
        <v>32.697089786807268</v>
      </c>
      <c r="F64" s="281">
        <f ca="1">E64/9.81</f>
        <v>3.3330366755155216</v>
      </c>
      <c r="G64" s="274" t="s">
        <v>228</v>
      </c>
      <c r="H64" s="289">
        <f>(E_ail*(m_ail+n_ail)/2)/10^6</f>
        <v>1.3125E-2</v>
      </c>
      <c r="I64" s="2"/>
      <c r="J64" s="2"/>
      <c r="K64" s="2"/>
      <c r="N64" s="75"/>
    </row>
    <row r="65" spans="2:14" x14ac:dyDescent="0.2">
      <c r="B65" s="74"/>
      <c r="C65" s="282" t="s">
        <v>242</v>
      </c>
      <c r="D65" s="285" t="s">
        <v>240</v>
      </c>
      <c r="E65" s="286">
        <f ca="1">2*Acc_max*H65</f>
        <v>86.159638662151295</v>
      </c>
      <c r="F65" s="286">
        <f ca="1">E65/9.81</f>
        <v>8.7828377841132816</v>
      </c>
      <c r="G65" s="287" t="s">
        <v>241</v>
      </c>
      <c r="H65" s="279">
        <f ca="1">E58/2</f>
        <v>1.54105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13.7</v>
      </c>
      <c r="I67" s="251">
        <f ca="1">Temps_culmi</f>
        <v>13.699999999999946</v>
      </c>
      <c r="J67" s="2"/>
      <c r="K67" s="2"/>
      <c r="N67" s="75"/>
    </row>
    <row r="68" spans="2:14" x14ac:dyDescent="0.2">
      <c r="B68" s="74"/>
      <c r="C68" s="6"/>
      <c r="D68" s="2"/>
      <c r="E68" s="2"/>
      <c r="F68" s="275" t="s">
        <v>231</v>
      </c>
      <c r="G68" s="249" t="s">
        <v>129</v>
      </c>
      <c r="H68" s="250">
        <f ca="1">V_para</f>
        <v>10.135637703124805</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22.458195279369839</v>
      </c>
      <c r="I70" s="253">
        <f ca="1">V_ouv_sat</f>
        <v>119.2476772245635</v>
      </c>
      <c r="N70" s="75"/>
    </row>
    <row r="71" spans="2:14" x14ac:dyDescent="0.2">
      <c r="B71" s="74"/>
      <c r="C71" s="226"/>
      <c r="F71" s="276"/>
      <c r="G71" s="2" t="s">
        <v>201</v>
      </c>
      <c r="H71" s="247">
        <f ca="1">m_vide</f>
        <v>3.0819999999999999</v>
      </c>
      <c r="I71" s="253">
        <f>m_satellite</f>
        <v>1</v>
      </c>
      <c r="N71" s="75"/>
    </row>
    <row r="72" spans="2:14" x14ac:dyDescent="0.2">
      <c r="B72" s="74"/>
      <c r="C72" s="226"/>
      <c r="F72" s="276"/>
      <c r="G72" s="2" t="s">
        <v>238</v>
      </c>
      <c r="H72" s="283">
        <f ca="1">1/2*Rho_moyen*S_para*V_ouverture^2</f>
        <v>148.439400827062</v>
      </c>
      <c r="I72" s="284">
        <f ca="1">1/2*Rho_moyen*S_satellite*V_ouv_sat^2</f>
        <v>870.97552206153807</v>
      </c>
      <c r="N72" s="75"/>
    </row>
    <row r="73" spans="2:14" x14ac:dyDescent="0.2">
      <c r="B73" s="74"/>
      <c r="D73" s="2"/>
      <c r="F73" s="277"/>
      <c r="G73" s="255" t="s">
        <v>239</v>
      </c>
      <c r="H73" s="256">
        <f ca="1">H72/9.81</f>
        <v>15.131437393176554</v>
      </c>
      <c r="I73" s="257">
        <f ca="1">I72/9.81</f>
        <v>88.784456887006939</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46139</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962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3.0819999999999999</v>
      </c>
      <c r="F107" s="244">
        <f ca="1">MassePlein</f>
        <v>3.0821000000000001</v>
      </c>
      <c r="N107" s="75"/>
    </row>
    <row r="108" spans="2:14" x14ac:dyDescent="0.2">
      <c r="B108" s="74"/>
      <c r="D108" s="431" t="s">
        <v>352</v>
      </c>
      <c r="E108" s="274">
        <f>XcgSans</f>
        <v>735</v>
      </c>
      <c r="F108" s="260">
        <f ca="1">XcgPlein</f>
        <v>735.00671619999343</v>
      </c>
      <c r="N108" s="75"/>
    </row>
    <row r="109" spans="2:14" x14ac:dyDescent="0.2">
      <c r="B109" s="74"/>
      <c r="N109" s="75"/>
    </row>
    <row r="110" spans="2:14" x14ac:dyDescent="0.2">
      <c r="B110" s="74"/>
      <c r="D110" s="438" t="s">
        <v>355</v>
      </c>
      <c r="E110" s="439">
        <f ca="1">MasseVide</f>
        <v>3.0819999999999999</v>
      </c>
      <c r="G110" s="429" t="s">
        <v>356</v>
      </c>
      <c r="H110" s="265"/>
      <c r="I110" s="265"/>
      <c r="J110" s="266"/>
      <c r="N110" s="75"/>
    </row>
    <row r="111" spans="2:14" x14ac:dyDescent="0.2">
      <c r="B111" s="74"/>
      <c r="G111" s="276" t="s">
        <v>213</v>
      </c>
      <c r="H111" s="6">
        <f>Beta_rampe</f>
        <v>75.473742154207713</v>
      </c>
      <c r="I111" s="6">
        <v>80</v>
      </c>
      <c r="J111" s="244">
        <v>90</v>
      </c>
      <c r="N111" s="75"/>
    </row>
    <row r="112" spans="2:14" x14ac:dyDescent="0.2">
      <c r="B112" s="74"/>
      <c r="G112" s="278" t="s">
        <v>215</v>
      </c>
      <c r="H112" s="247">
        <f ca="1">Temps_culmi</f>
        <v>13.699999999999946</v>
      </c>
      <c r="I112" s="259"/>
      <c r="J112" s="268"/>
      <c r="N112" s="75"/>
    </row>
    <row r="113" spans="2:14" ht="12.75" customHeight="1" x14ac:dyDescent="0.25">
      <c r="B113" s="74"/>
      <c r="D113" s="435" t="s">
        <v>357</v>
      </c>
      <c r="E113" s="48"/>
      <c r="G113" s="278" t="s">
        <v>216</v>
      </c>
      <c r="H113" s="242">
        <f ca="1">Altitude_culmi</f>
        <v>1220.7071352571656</v>
      </c>
      <c r="I113" s="259"/>
      <c r="J113" s="268"/>
      <c r="N113" s="75"/>
    </row>
    <row r="114" spans="2:14" ht="12.75" customHeight="1" x14ac:dyDescent="0.25">
      <c r="B114" s="74"/>
      <c r="D114" s="48"/>
      <c r="E114" s="48"/>
      <c r="F114" s="435"/>
      <c r="G114" s="278" t="s">
        <v>217</v>
      </c>
      <c r="H114" s="248">
        <f ca="1">Vit_culmi</f>
        <v>22.458195279369839</v>
      </c>
      <c r="I114" s="259"/>
      <c r="J114" s="268"/>
      <c r="N114" s="75"/>
    </row>
    <row r="115" spans="2:14" x14ac:dyDescent="0.2">
      <c r="B115" s="74"/>
      <c r="C115" s="429" t="s">
        <v>358</v>
      </c>
      <c r="D115" s="249"/>
      <c r="E115" s="446">
        <v>0.1</v>
      </c>
      <c r="G115" s="278" t="s">
        <v>133</v>
      </c>
      <c r="H115" s="242">
        <f ca="1">Portee_balistique</f>
        <v>715.24824024370969</v>
      </c>
      <c r="I115" s="259"/>
      <c r="J115" s="268"/>
      <c r="N115" s="75"/>
    </row>
    <row r="116" spans="2:14" ht="12.75" customHeight="1" x14ac:dyDescent="0.2">
      <c r="B116" s="74"/>
      <c r="C116" s="431" t="s">
        <v>359</v>
      </c>
      <c r="D116" s="255"/>
      <c r="E116" s="447">
        <f>E_ail*(m_ail+n_ail)/2</f>
        <v>13125</v>
      </c>
      <c r="G116" s="278" t="s">
        <v>137</v>
      </c>
      <c r="H116" s="248">
        <f ca="1">Vit_max</f>
        <v>154.77051376708334</v>
      </c>
      <c r="I116" s="259"/>
      <c r="J116" s="268"/>
      <c r="N116" s="75"/>
    </row>
    <row r="117" spans="2:14" ht="12.75" customHeight="1" x14ac:dyDescent="0.2">
      <c r="B117" s="74"/>
      <c r="D117" s="48"/>
      <c r="E117" s="48"/>
      <c r="F117" s="48"/>
      <c r="G117" s="278" t="s">
        <v>136</v>
      </c>
      <c r="H117" s="242">
        <f ca="1">Acc_max</f>
        <v>27.954848532543167</v>
      </c>
      <c r="I117" s="259"/>
      <c r="J117" s="268"/>
      <c r="N117" s="75"/>
    </row>
    <row r="118" spans="2:14" x14ac:dyDescent="0.2">
      <c r="B118" s="74"/>
      <c r="C118" s="429" t="s">
        <v>360</v>
      </c>
      <c r="D118" s="249"/>
      <c r="E118" s="457"/>
      <c r="F118" s="458">
        <f>J90/100</f>
        <v>9.6199999999999992</v>
      </c>
      <c r="G118" s="276" t="s">
        <v>5</v>
      </c>
      <c r="H118" s="6">
        <f>Cx</f>
        <v>0.6</v>
      </c>
      <c r="I118" s="259"/>
      <c r="J118" s="268"/>
      <c r="N118" s="75"/>
    </row>
    <row r="119" spans="2:14" x14ac:dyDescent="0.2">
      <c r="B119" s="74"/>
      <c r="C119" s="437" t="s">
        <v>361</v>
      </c>
      <c r="D119" s="2"/>
      <c r="E119" s="459">
        <f ca="1">2*Acc_max*MasseSans</f>
        <v>172.31368635459609</v>
      </c>
      <c r="F119" s="460">
        <f ca="1">E119/g</f>
        <v>17.565105642670343</v>
      </c>
      <c r="G119" s="269" t="s">
        <v>222</v>
      </c>
      <c r="H119" s="270"/>
      <c r="I119" s="270"/>
      <c r="J119" s="271"/>
      <c r="N119" s="75"/>
    </row>
    <row r="120" spans="2:14" x14ac:dyDescent="0.2">
      <c r="B120" s="74"/>
      <c r="C120" s="437" t="s">
        <v>362</v>
      </c>
      <c r="D120" s="2"/>
      <c r="E120" s="459">
        <f ca="1">2*Acc_max*E115</f>
        <v>5.5909697065086341</v>
      </c>
      <c r="F120" s="460">
        <f ca="1">E120/g</f>
        <v>0.56992555621902485</v>
      </c>
      <c r="N120" s="75"/>
    </row>
    <row r="121" spans="2:14" x14ac:dyDescent="0.2">
      <c r="B121" s="74"/>
      <c r="C121" s="431" t="s">
        <v>363</v>
      </c>
      <c r="D121" s="255"/>
      <c r="E121" s="452">
        <f ca="1">0.104*E116/1000000*Vit_max^2</f>
        <v>32.697089786807268</v>
      </c>
      <c r="F121" s="453">
        <f ca="1">E121/g</f>
        <v>3.3330366755155216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148.439400827062</v>
      </c>
      <c r="F128" s="451">
        <f ca="1">E128/g</f>
        <v>15.131437393176554</v>
      </c>
      <c r="H128" s="48"/>
      <c r="I128" s="48"/>
      <c r="J128" s="48"/>
      <c r="K128" s="48"/>
      <c r="N128" s="75"/>
    </row>
    <row r="129" spans="2:14" x14ac:dyDescent="0.2">
      <c r="B129" s="74"/>
      <c r="C129" s="679" t="s">
        <v>369</v>
      </c>
      <c r="D129" s="680"/>
      <c r="E129" s="452">
        <f ca="1">E128/E126*2</f>
        <v>74.219700413531001</v>
      </c>
      <c r="F129" s="453">
        <f ca="1">E129/g</f>
        <v>7.5657186965882772</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5.6992555621902481</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2026-04-27T18:20:38Z</dcterms:modified>
</cp:coreProperties>
</file>