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
    </mc:Choice>
  </mc:AlternateContent>
  <xr:revisionPtr revIDLastSave="0" documentId="13_ncr:1_{7A38A0BC-D05D-4634-8C01-80DD8DE468C8}"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Q3" i="4"/>
  <c r="T3" i="4"/>
  <c r="Y4"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J3" i="4"/>
  <c r="U3" i="4"/>
  <c r="J2" i="4"/>
  <c r="S3" i="4"/>
  <c r="H2" i="4"/>
  <c r="N3" i="4"/>
  <c r="T2" i="4"/>
  <c r="T4" i="4"/>
  <c r="O3" i="4"/>
  <c r="Q4" i="4"/>
  <c r="V4" i="4"/>
  <c r="P2" i="4"/>
  <c r="C4" i="4"/>
  <c r="R3" i="4"/>
  <c r="I4" i="4"/>
  <c r="L4" i="4"/>
  <c r="O4" i="4"/>
  <c r="I3" i="4"/>
  <c r="P3" i="4"/>
  <c r="D3" i="4"/>
  <c r="R4" i="4"/>
  <c r="G3" i="4"/>
  <c r="H3" i="4"/>
  <c r="K3" i="4"/>
  <c r="P4" i="4"/>
  <c r="B3" i="4"/>
  <c r="E3" i="4"/>
  <c r="D4" i="4"/>
  <c r="X2" i="4"/>
  <c r="N2" i="4"/>
  <c r="K4" i="4"/>
  <c r="F3" i="4"/>
  <c r="X4" i="4"/>
  <c r="X3" i="4"/>
  <c r="M4" i="4"/>
  <c r="L3" i="4"/>
  <c r="Y3" i="4"/>
  <c r="S4" i="4"/>
  <c r="U4" i="4"/>
  <c r="N4" i="4"/>
  <c r="E4" i="4"/>
  <c r="M3" i="4"/>
  <c r="W4" i="4"/>
  <c r="W3" i="4"/>
  <c r="R2" i="4"/>
  <c r="C3" i="4"/>
  <c r="H4" i="4"/>
  <c r="J4" i="4"/>
  <c r="G4" i="4"/>
  <c r="L2" i="4"/>
  <c r="Z2" i="4"/>
  <c r="F4" i="4"/>
  <c r="V3" i="4"/>
  <c r="V2" i="4"/>
  <c r="P14" i="6" l="1"/>
  <c r="N14" i="6" s="1"/>
  <c r="I41" i="7" s="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D69" i="8"/>
  <c r="F69" i="8" s="1"/>
  <c r="I69" i="8" s="1"/>
  <c r="D62" i="8"/>
  <c r="F62" i="8" s="1"/>
  <c r="I62"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D64" i="8" l="1"/>
  <c r="E64" i="8" s="1"/>
  <c r="H64" i="8" s="1"/>
  <c r="D56" i="8"/>
  <c r="F56" i="8" s="1"/>
  <c r="I56" i="8" s="1"/>
  <c r="D54" i="8"/>
  <c r="E54" i="8" s="1"/>
  <c r="H54" i="8" s="1"/>
  <c r="D63" i="8"/>
  <c r="E63" i="8" s="1"/>
  <c r="H63" i="8" s="1"/>
  <c r="D60" i="8"/>
  <c r="E60" i="8" s="1"/>
  <c r="D49" i="8"/>
  <c r="E49" i="8" s="1"/>
  <c r="H49" i="8" s="1"/>
  <c r="D55" i="8"/>
  <c r="F55" i="8" s="1"/>
  <c r="I55" i="8" s="1"/>
  <c r="D45" i="8"/>
  <c r="E45" i="8" s="1"/>
  <c r="H45" i="8" s="1"/>
  <c r="D43" i="8"/>
  <c r="E43" i="8" s="1"/>
  <c r="H43" i="8" s="1"/>
  <c r="D61" i="8"/>
  <c r="F61" i="8" s="1"/>
  <c r="I61" i="8" s="1"/>
  <c r="D47" i="8"/>
  <c r="E47" i="8" s="1"/>
  <c r="D58" i="8"/>
  <c r="F58" i="8" s="1"/>
  <c r="I58" i="8" s="1"/>
  <c r="D48" i="8"/>
  <c r="F48" i="8" s="1"/>
  <c r="I48" i="8" s="1"/>
  <c r="D67" i="8"/>
  <c r="E67" i="8" s="1"/>
  <c r="H67" i="8" s="1"/>
  <c r="M14" i="6"/>
  <c r="F107" i="7" s="1"/>
  <c r="D51" i="8"/>
  <c r="E51" i="8" s="1"/>
  <c r="H51" i="8" s="1"/>
  <c r="D50" i="8"/>
  <c r="F50" i="8" s="1"/>
  <c r="I50" i="8" s="1"/>
  <c r="D44" i="8"/>
  <c r="E44" i="8" s="1"/>
  <c r="H44" i="8" s="1"/>
  <c r="D53" i="8"/>
  <c r="E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M15" i="6" s="1"/>
  <c r="J42" i="7" s="1"/>
  <c r="E35" i="6"/>
  <c r="O22" i="6" s="1"/>
  <c r="O19" i="6" s="1"/>
  <c r="H28" i="6" s="1"/>
  <c r="C190" i="6" s="1"/>
  <c r="M22" i="6"/>
  <c r="C164" i="6"/>
  <c r="C165" i="6"/>
  <c r="AC5" i="3"/>
  <c r="P5" i="3"/>
  <c r="Q5" i="3" s="1"/>
  <c r="A6" i="3"/>
  <c r="B6" i="3" s="1"/>
  <c r="AC6" i="3" s="1"/>
  <c r="E110" i="7"/>
  <c r="C25" i="1"/>
  <c r="C32" i="1" s="1"/>
  <c r="K49" i="1" s="1"/>
  <c r="AA5" i="3"/>
  <c r="AD5" i="3"/>
  <c r="F63" i="8"/>
  <c r="I63" i="8" s="1"/>
  <c r="C204" i="6"/>
  <c r="H53" i="8"/>
  <c r="H60" i="8"/>
  <c r="F53" i="8"/>
  <c r="I53" i="8" s="1"/>
  <c r="E69" i="8"/>
  <c r="H69" i="8" s="1"/>
  <c r="Q194" i="4"/>
  <c r="O196" i="4"/>
  <c r="E46" i="8"/>
  <c r="H47" i="8"/>
  <c r="F60" i="8"/>
  <c r="I60" i="8" s="1"/>
  <c r="E62" i="8"/>
  <c r="H62" i="8" s="1"/>
  <c r="E58" i="8"/>
  <c r="V111" i="4"/>
  <c r="X110" i="4"/>
  <c r="E128" i="6"/>
  <c r="D129" i="6"/>
  <c r="X200" i="4"/>
  <c r="V201" i="4"/>
  <c r="W226" i="4"/>
  <c r="X226" i="4"/>
  <c r="X191" i="4"/>
  <c r="W191" i="4"/>
  <c r="W216" i="4"/>
  <c r="X216" i="4"/>
  <c r="V236" i="4"/>
  <c r="X235" i="4"/>
  <c r="C153" i="6"/>
  <c r="F54" i="8" l="1"/>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H29" i="6" s="1"/>
  <c r="H47" i="7" s="1"/>
  <c r="AA6" i="3"/>
  <c r="P29" i="1"/>
  <c r="A7" i="3"/>
  <c r="B7" i="3" s="1"/>
  <c r="P7" i="3" s="1"/>
  <c r="Q7" i="3" s="1"/>
  <c r="AD6" i="3"/>
  <c r="P6" i="3"/>
  <c r="Q6" i="3" s="1"/>
  <c r="H71" i="7"/>
  <c r="Z6" i="3"/>
  <c r="H68" i="7"/>
  <c r="H16" i="7"/>
  <c r="P28" i="1"/>
  <c r="C149" i="6"/>
  <c r="H46" i="8"/>
  <c r="H46" i="7"/>
  <c r="D152" i="6"/>
  <c r="H13" i="7"/>
  <c r="H58" i="8"/>
  <c r="R194" i="4"/>
  <c r="P196" i="4"/>
  <c r="F108" i="7"/>
  <c r="D213" i="4"/>
  <c r="F213" i="4" s="1"/>
  <c r="B191" i="6"/>
  <c r="C194" i="6"/>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Y560" i="3"/>
  <c r="T562" i="3"/>
  <c r="AH562" i="3" s="1"/>
  <c r="AG562" i="3" l="1"/>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J774" i="3"/>
  <c r="P775" i="3"/>
  <c r="Q775" i="3" s="1"/>
  <c r="R775" i="3" s="1"/>
  <c r="S775" i="3" s="1"/>
  <c r="Z775" i="3"/>
  <c r="AD775" i="3"/>
  <c r="AA775" i="3"/>
  <c r="AC775" i="3"/>
  <c r="I774" i="3" l="1"/>
  <c r="W774" i="3" s="1"/>
  <c r="L774" i="3"/>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<sst xmlns="http://schemas.openxmlformats.org/spreadsheetml/2006/main" count="1732" uniqueCount="573">
  <si>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</si>
  <si>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</si>
  <si>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</si>
  <si>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</si>
  <si>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</si>
  <si>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</si>
  <si>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</si>
  <si>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</si>
  <si>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</si>
  <si>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</si>
  <si>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</si>
  <si>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</si>
  <si>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</si>
  <si>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</si>
  <si>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</si>
  <si>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</si>
  <si>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</si>
  <si>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</si>
  <si>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</si>
  <si>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</si>
  <si>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</si>
  <si>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</si>
  <si>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</si>
  <si>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</si>
  <si>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</si>
  <si>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</si>
  <si>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</si>
  <si>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</si>
  <si>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</si>
  <si>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</si>
  <si>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</si>
  <si>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</si>
  <si>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</si>
  <si>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</si>
  <si>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</si>
  <si>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</si>
  <si>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</si>
  <si>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</si>
  <si>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</si>
  <si>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</si>
  <si>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</si>
  <si>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</si>
  <si>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</si>
  <si>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</si>
  <si>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</si>
  <si>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</si>
  <si>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</si>
  <si>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</si>
  <si>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</si>
  <si>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</si>
  <si>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</si>
  <si>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</si>
  <si>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</si>
  <si>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</si>
  <si>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</si>
  <si>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</si>
  <si>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</si>
  <si>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</si>
  <si>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</si>
  <si>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</si>
  <si>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</si>
  <si>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</si>
  <si>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</si>
  <si>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</si>
  <si>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</si>
  <si>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</si>
  <si>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</si>
  <si>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</si>
  <si>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</si>
  <si>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</si>
  <si>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</si>
  <si>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</si>
  <si>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</si>
  <si>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</si>
  <si>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</si>
  <si>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</si>
  <si>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</si>
  <si>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</si>
  <si>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</si>
  <si>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</si>
  <si>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</si>
  <si>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</si>
  <si>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</si>
  <si>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</si>
  <si>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</si>
  <si>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</si>
  <si>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</si>
  <si>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</si>
  <si>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</si>
  <si>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</si>
  <si>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</si>
  <si>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</si>
  <si>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</si>
  <si>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</si>
  <si>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</si>
  <si>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</si>
  <si>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</si>
  <si>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</si>
  <si>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</si>
  <si>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</si>
  <si>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</si>
  <si>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</si>
  <si>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</si>
  <si>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</si>
  <si>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</si>
  <si>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</si>
  <si>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</si>
  <si>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</si>
  <si>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</si>
  <si>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</si>
  <si>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</si>
  <si>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</si>
  <si>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</si>
  <si>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</si>
  <si>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</si>
  <si>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</si>
  <si>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</si>
  <si>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</si>
  <si>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</si>
  <si>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</si>
  <si>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</si>
  <si>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</si>
  <si>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</si>
  <si>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</si>
  <si>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</si>
  <si>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</si>
  <si>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</si>
  <si>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</si>
  <si>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</si>
  <si>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</si>
  <si>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</si>
  <si>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</si>
  <si>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</si>
  <si>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</si>
  <si>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</si>
  <si>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</si>
  <si>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</si>
  <si>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</si>
  <si>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</si>
  <si>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</si>
  <si>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</si>
  <si>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</si>
  <si>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</si>
  <si>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</si>
  <si>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</si>
  <si>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</si>
  <si>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</si>
  <si>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</si>
  <si>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</si>
  <si>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</si>
  <si>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</si>
  <si>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</si>
  <si>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</si>
  <si>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</si>
  <si>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</si>
  <si>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</si>
  <si>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</si>
  <si>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</si>
  <si>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</si>
  <si>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</si>
  <si>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</si>
  <si>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</si>
  <si>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</si>
  <si>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</si>
  <si>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</si>
  <si>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</si>
  <si>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</si>
  <si>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</si>
  <si>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</si>
  <si>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</si>
  <si>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</si>
  <si>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</si>
  <si>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</si>
  <si>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</si>
  <si>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</si>
  <si>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</si>
  <si>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</si>
  <si>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</si>
  <si>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</si>
  <si>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</si>
  <si>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</si>
  <si>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</si>
  <si>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</si>
  <si>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</si>
  <si>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</si>
  <si>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</si>
  <si>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</si>
  <si>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</si>
  <si>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</si>
  <si>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</si>
  <si>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</si>
  <si>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</si>
  <si>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</si>
  <si>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</si>
  <si>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</si>
  <si>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</si>
  <si>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</si>
  <si>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</si>
  <si>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</si>
  <si>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</si>
  <si>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</si>
  <si>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</si>
  <si>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</si>
  <si>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</si>
  <si>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</si>
  <si>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</si>
  <si>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</si>
  <si>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</si>
  <si>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</si>
  <si>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</si>
  <si>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</si>
  <si>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</si>
  <si>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</si>
  <si>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</si>
  <si>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</si>
  <si>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</si>
  <si>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</si>
  <si>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</si>
  <si>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</si>
  <si>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</si>
  <si>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</si>
  <si>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</si>
  <si>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</si>
  <si>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</si>
  <si>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</si>
  <si>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</si>
  <si>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</si>
  <si>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</si>
  <si>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</si>
  <si>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</si>
  <si>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</si>
  <si>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</si>
  <si>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</si>
  <si>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</si>
  <si>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</si>
  <si>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</si>
  <si>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</si>
  <si>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</si>
  <si>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</si>
  <si>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</si>
  <si>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</si>
  <si>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</si>
  <si>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</si>
  <si>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</si>
  <si>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</si>
  <si>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</si>
  <si>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</si>
  <si>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</si>
  <si>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</si>
  <si>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</si>
  <si>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</si>
  <si>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</si>
  <si>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</si>
  <si>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</si>
  <si>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</si>
  <si>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</si>
  <si>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</si>
  <si>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</si>
  <si>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</si>
  <si>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</si>
  <si>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</si>
  <si>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</si>
  <si>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</si>
  <si>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</si>
  <si>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</si>
  <si>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</si>
  <si>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</si>
  <si>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</si>
  <si>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</si>
  <si>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</si>
  <si>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</si>
  <si>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</si>
  <si>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</si>
  <si>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</si>
  <si>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</si>
  <si>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</si>
  <si>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</si>
  <si>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</si>
  <si>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</si>
  <si>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</si>
  <si>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</si>
  <si>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</si>
  <si>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</si>
  <si>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</si>
  <si>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</si>
  <si>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</si>
  <si>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</si>
  <si>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</si>
  <si>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</si>
  <si>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</si>
  <si>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</si>
  <si>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</si>
  <si>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</si>
  <si>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</si>
  <si>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</si>
  <si>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</si>
  <si>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</si>
  <si>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</si>
  <si>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</si>
  <si>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</si>
  <si>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</si>
  <si>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</si>
  <si>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</si>
  <si>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</si>
  <si>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</si>
  <si>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</si>
  <si>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</si>
  <si>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</si>
  <si>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</si>
  <si>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</si>
  <si>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</si>
  <si>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</si>
  <si>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</si>
  <si>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</si>
  <si>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</si>
  <si>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</si>
  <si>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</si>
  <si>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</si>
  <si>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</si>
  <si>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</si>
  <si>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</si>
  <si>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</si>
  <si>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</si>
  <si>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</si>
  <si>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</si>
  <si>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</si>
  <si>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</si>
  <si>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</si>
  <si>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</si>
  <si>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</si>
  <si>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</si>
  <si>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</si>
  <si>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</si>
  <si>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</si>
  <si>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</si>
  <si>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</si>
  <si>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</si>
  <si>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</si>
  <si>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</si>
  <si>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</si>
  <si>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</si>
  <si>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</si>
  <si>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</si>
  <si>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</si>
  <si>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</si>
  <si>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</si>
  <si>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</si>
  <si>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</si>
  <si>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</si>
  <si>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</si>
  <si>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</si>
  <si>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</si>
  <si>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</si>
  <si>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</si>
  <si>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</si>
  <si>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</si>
  <si>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</si>
  <si>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</si>
  <si>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</si>
  <si>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</si>
  <si>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</si>
  <si>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</si>
  <si>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</si>
  <si>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</si>
  <si>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</si>
  <si>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</si>
  <si>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</si>
  <si>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</si>
  <si>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</si>
  <si>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</si>
  <si>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</si>
  <si>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</si>
  <si>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</si>
  <si>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</si>
  <si>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</si>
  <si>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</si>
  <si>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</si>
  <si>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</si>
  <si>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</si>
  <si>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</si>
  <si>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</si>
  <si>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</si>
  <si>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</si>
  <si>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</si>
  <si>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</si>
  <si>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</si>
  <si>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</si>
  <si>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</si>
  <si>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</si>
  <si>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</si>
  <si>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</si>
  <si>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</si>
  <si>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</si>
  <si>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</si>
  <si>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</si>
  <si>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</si>
  <si>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</si>
  <si>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</si>
  <si>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</si>
  <si>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</si>
  <si>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</si>
  <si>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</si>
  <si>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</si>
  <si>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</si>
  <si>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</si>
  <si>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</si>
  <si>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</si>
  <si>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</si>
  <si>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</si>
  <si>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</si>
  <si>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</si>
  <si>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</si>
  <si>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</si>
  <si>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</si>
  <si>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</si>
  <si>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</si>
  <si>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</si>
  <si>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</si>
  <si>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</si>
  <si>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</si>
  <si>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</si>
  <si>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</si>
  <si>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</si>
  <si>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</si>
  <si>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</si>
  <si>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</si>
  <si>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</si>
  <si>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</si>
  <si>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</si>
  <si>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</si>
  <si>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</si>
  <si>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</si>
  <si>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</si>
  <si>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</si>
  <si>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</si>
  <si>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</si>
  <si>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</si>
  <si>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</si>
  <si>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</si>
  <si>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</si>
  <si>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</si>
  <si>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</si>
  <si>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</si>
  <si>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</si>
  <si>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</si>
  <si>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</si>
  <si>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</si>
  <si>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</si>
  <si>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</si>
  <si>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</si>
  <si>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</si>
  <si>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</si>
  <si>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</si>
  <si>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</si>
  <si>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</si>
  <si>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</si>
  <si>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</si>
  <si>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</si>
  <si>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</si>
  <si>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</si>
  <si>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</si>
  <si>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</si>
  <si>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</si>
  <si>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</si>
  <si>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</si>
  <si>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</si>
  <si>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</si>
  <si>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</si>
  <si>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</si>
  <si>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</si>
  <si>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</si>
  <si>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</si>
  <si>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</si>
  <si>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</si>
  <si>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</si>
  <si>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</si>
  <si>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</si>
  <si>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</si>
  <si>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</si>
  <si>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</si>
  <si>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</si>
  <si>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</si>
  <si>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</si>
  <si>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</si>
  <si>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</si>
  <si>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</si>
  <si>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</si>
  <si>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</si>
  <si>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</si>
  <si>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</si>
  <si>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</si>
  <si>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</si>
  <si>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</si>
  <si>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</si>
  <si>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</si>
  <si>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</si>
  <si>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</si>
  <si>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</si>
  <si>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</si>
  <si>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</si>
  <si>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</si>
  <si>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</si>
  <si>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</si>
  <si>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</si>
  <si>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</si>
  <si>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</si>
  <si>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</si>
  <si>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</si>
  <si>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</si>
  <si>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</si>
  <si>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</si>
  <si>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</si>
  <si>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</si>
  <si>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</si>
  <si>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</si>
  <si>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</si>
  <si>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</si>
  <si>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</si>
  <si>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</si>
  <si>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</si>
  <si>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</si>
  <si>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</si>
  <si>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</si>
  <si>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</si>
  <si>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</si>
  <si>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</si>
  <si>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</si>
  <si>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</si>
  <si>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</si>
  <si>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</si>
  <si>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</si>
  <si>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</si>
  <si>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</si>
  <si>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</si>
  <si>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</si>
  <si>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</si>
  <si>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</si>
  <si>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</si>
  <si>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</si>
  <si>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</si>
  <si>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</si>
  <si>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</si>
  <si>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</si>
  <si>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</si>
  <si>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</si>
  <si>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</si>
  <si>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</si>
  <si>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</si>
  <si>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</si>
  <si>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</si>
  <si>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</si>
  <si>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</si>
  <si>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</si>
  <si>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</si>
  <si>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</si>
  <si>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</si>
  <si>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</si>
  <si>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</si>
  <si>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</si>
  <si>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</si>
  <si>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</si>
  <si>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</si>
  <si>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</si>
  <si>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</si>
  <si>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</si>
  <si>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</si>
  <si>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</si>
  <si>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</si>
  <si>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</si>
  <si>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</si>
  <si>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</si>
  <si>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</si>
  <si>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avec propu 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</si>
</sst>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-1060</c:v>
                </c:pt>
                <c:pt idx="5">
                  <c:v>-1100</c:v>
                </c:pt>
                <c:pt idx="6">
                  <c:v>-1110</c:v>
                </c:pt>
                <c:pt idx="7">
                  <c:v>-1110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-860</c:v>
                </c:pt>
                <c:pt idx="1">
                  <c:v>-1050</c:v>
                </c:pt>
                <c:pt idx="2">
                  <c:v>-1130</c:v>
                </c:pt>
                <c:pt idx="3">
                  <c:v>-1060</c:v>
                </c:pt>
                <c:pt idx="4">
                  <c:v>-860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-1060</c:v>
                </c:pt>
                <c:pt idx="5">
                  <c:v>-1100</c:v>
                </c:pt>
                <c:pt idx="6">
                  <c:v>-1110</c:v>
                </c:pt>
                <c:pt idx="7">
                  <c:v>-1110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-860</c:v>
                </c:pt>
                <c:pt idx="1">
                  <c:v>-1050</c:v>
                </c:pt>
                <c:pt idx="2">
                  <c:v>-1130</c:v>
                </c:pt>
                <c:pt idx="3">
                  <c:v>-1060</c:v>
                </c:pt>
                <c:pt idx="4">
                  <c:v>-860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-453.63107472565764</c:v>
                </c:pt>
                <c:pt idx="1">
                  <c:v>-368.00000000000006</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109.50486885969433</c:v>
                </c:pt>
                <c:pt idx="2">
                  <c:v>109.50486885969433</c:v>
                </c:pt>
                <c:pt idx="3">
                  <c:v>0</c:v>
                </c:pt>
              </c:numCache>
            </c:numRef>
          </c:xVal>
          <c:yVal>
            <c:numRef>
              <c:f>Stabilito!$C$151:$C$154</c:f>
              <c:numCache>
                <c:formatCode>0</c:formatCode>
                <c:ptCount val="4"/>
                <c:pt idx="0">
                  <c:v>-851.68713559035155</c:v>
                </c:pt>
                <c:pt idx="1">
                  <c:v>-851.68713559035155</c:v>
                </c:pt>
                <c:pt idx="2">
                  <c:v>-851.68713559035155</c:v>
                </c:pt>
                <c:pt idx="3">
                  <c:v>-851.68713559035155</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370</c:v>
                </c:pt>
                <c:pt idx="1">
                  <c:v>-370</c:v>
                </c:pt>
              </c:numCache>
            </c:numRef>
          </c:xVal>
          <c:yVal>
            <c:numRef>
              <c:f>Stabilito!$C$168:$C$169</c:f>
              <c:numCache>
                <c:formatCode>0</c:formatCode>
                <c:ptCount val="2"/>
                <c:pt idx="0">
                  <c:v>-1141.3</c:v>
                </c:pt>
                <c:pt idx="1">
                  <c:v>-1141.3</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-612</c:v>
                </c:pt>
                <c:pt idx="1">
                  <c:v>-612</c:v>
                </c:pt>
                <c:pt idx="2">
                  <c:v>-1100</c:v>
                </c:pt>
                <c:pt idx="3">
                  <c:v>-1100</c:v>
                </c:pt>
                <c:pt idx="4">
                  <c:v>-612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-1167</c:v>
                </c:pt>
                <c:pt idx="1">
                  <c:v>-1167</c:v>
                </c:pt>
                <c:pt idx="2">
                  <c:v>-1167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-234</c:v>
                </c:pt>
                <c:pt idx="1">
                  <c:v>-234</c:v>
                </c:pt>
                <c:pt idx="2">
                  <c:v>-234</c:v>
                </c:pt>
              </c:numCache>
            </c:numRef>
          </c:xVal>
          <c:yVal>
            <c:numRef>
              <c:f>Stabilito!$C$143:$C$145</c:f>
              <c:numCache>
                <c:formatCode>0</c:formatCode>
                <c:ptCount val="3"/>
                <c:pt idx="0">
                  <c:v>-860</c:v>
                </c:pt>
                <c:pt idx="1">
                  <c:v>-955</c:v>
                </c:pt>
                <c:pt idx="2">
                  <c:v>-1050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-252.5</c:v>
                </c:pt>
                <c:pt idx="1">
                  <c:v>-252.5</c:v>
                </c:pt>
                <c:pt idx="2">
                  <c:v>-252.5</c:v>
                </c:pt>
              </c:numCache>
            </c:numRef>
          </c:xVal>
          <c:yVal>
            <c:numRef>
              <c:f>Stabilito!$C$146:$C$148</c:f>
              <c:numCache>
                <c:formatCode>0</c:formatCode>
                <c:ptCount val="3"/>
                <c:pt idx="0">
                  <c:v>-1050</c:v>
                </c:pt>
                <c:pt idx="1">
                  <c:v>-1090</c:v>
                </c:pt>
                <c:pt idx="2">
                  <c:v>-1130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252.5</c:v>
                </c:pt>
                <c:pt idx="1">
                  <c:v>252.5</c:v>
                </c:pt>
                <c:pt idx="2">
                  <c:v>252.5</c:v>
                </c:pt>
              </c:numCache>
            </c:numRef>
          </c:xVal>
          <c:yVal>
            <c:numRef>
              <c:f>Stabilito!$C$140:$C$142</c:f>
              <c:numCache>
                <c:formatCode>0</c:formatCode>
                <c:ptCount val="3"/>
                <c:pt idx="0">
                  <c:v>-860</c:v>
                </c:pt>
                <c:pt idx="1">
                  <c:v>-960</c:v>
                </c:pt>
                <c:pt idx="2">
                  <c:v>-1060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-252.5</c:v>
                </c:pt>
                <c:pt idx="1">
                  <c:v>-252.5</c:v>
                </c:pt>
                <c:pt idx="2">
                  <c:v>-252.5</c:v>
                </c:pt>
              </c:numCache>
            </c:numRef>
          </c:xVal>
          <c:yVal>
            <c:numRef>
              <c:f>Stabilito!$C$155:$C$157</c:f>
              <c:numCache>
                <c:formatCode>0</c:formatCode>
                <c:ptCount val="3"/>
                <c:pt idx="0">
                  <c:v>-410.81553736282888</c:v>
                </c:pt>
                <c:pt idx="1">
                  <c:v>-631.25133647659027</c:v>
                </c:pt>
                <c:pt idx="2">
                  <c:v>-851.68713559035155</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Abaco!$K$43:$K$51</c:f>
              <c:numCache>
                <c:formatCode>General" m/s"</c:formatCode>
                <c:ptCount val="9"/>
                <c:pt idx="0">
                  <c:v>1059.1052405465541</c:v>
                </c:pt>
                <c:pt idx="1">
                  <c:v>759.44358630826196</c:v>
                </c:pt>
                <c:pt idx="2">
                  <c:v>558.78986792769058</c:v>
                </c:pt>
                <c:pt idx="3">
                  <c:v>434.36249189684816</c:v>
                </c:pt>
                <c:pt idx="4">
                  <c:v>352.36693141732769</c:v>
                </c:pt>
                <c:pt idx="5">
                  <c:v>294.9252342982283</c:v>
                </c:pt>
                <c:pt idx="6">
                  <c:v>252.66248998164687</c:v>
                </c:pt>
                <c:pt idx="7">
                  <c:v>220.35005785909752</c:v>
                </c:pt>
                <c:pt idx="8">
                  <c:v>194.8824024141361</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Abaco!$K$52:$K$60</c:f>
              <c:numCache>
                <c:formatCode>General" m/s"</c:formatCode>
                <c:ptCount val="9"/>
                <c:pt idx="0">
                  <c:v>606.53083624323062</c:v>
                </c:pt>
                <c:pt idx="1">
                  <c:v>549.05717529812659</c:v>
                </c:pt>
                <c:pt idx="2">
                  <c:v>462.42046399353012</c:v>
                </c:pt>
                <c:pt idx="3">
                  <c:v>385.48044162990476</c:v>
                </c:pt>
                <c:pt idx="4">
                  <c:v>325.02587754625193</c:v>
                </c:pt>
                <c:pt idx="5">
                  <c:v>278.3810102551231</c:v>
                </c:pt>
                <c:pt idx="6">
                  <c:v>242.01358362416795</c:v>
                </c:pt>
                <c:pt idx="7">
                  <c:v>213.15246847638034</c:v>
                </c:pt>
                <c:pt idx="8">
                  <c:v>189.82279140610768</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Abaco!$K$61:$K$69</c:f>
              <c:numCache>
                <c:formatCode>General" m/s"</c:formatCode>
                <c:ptCount val="9"/>
                <c:pt idx="0">
                  <c:v>406.95910944410974</c:v>
                </c:pt>
                <c:pt idx="1">
                  <c:v>396.13272607484214</c:v>
                </c:pt>
                <c:pt idx="2">
                  <c:v>365.88992896524098</c:v>
                </c:pt>
                <c:pt idx="3">
                  <c:v>326.71839865156744</c:v>
                </c:pt>
                <c:pt idx="4">
                  <c:v>288.42765429799857</c:v>
                </c:pt>
                <c:pt idx="5">
                  <c:v>254.70253333582545</c:v>
                </c:pt>
                <c:pt idx="6">
                  <c:v>226.08966197306776</c:v>
                </c:pt>
                <c:pt idx="7">
                  <c:v>202.06159945579518</c:v>
                </c:pt>
                <c:pt idx="8">
                  <c:v>181.85832451562027</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Abaco!$L$43:$L$51</c:f>
              <c:numCache>
                <c:formatCode>General" m"</c:formatCode>
                <c:ptCount val="9"/>
                <c:pt idx="0">
                  <c:v>3061.3138476180256</c:v>
                </c:pt>
                <c:pt idx="1">
                  <c:v>4108.4622574120403</c:v>
                </c:pt>
                <c:pt idx="2">
                  <c:v>4334.1568000994121</c:v>
                </c:pt>
                <c:pt idx="3">
                  <c:v>4091.3020159804159</c:v>
                </c:pt>
                <c:pt idx="4">
                  <c:v>3626.5206379699048</c:v>
                </c:pt>
                <c:pt idx="5">
                  <c:v>3101.1661242720011</c:v>
                </c:pt>
                <c:pt idx="6">
                  <c:v>2604.3716694202744</c:v>
                </c:pt>
                <c:pt idx="7">
                  <c:v>2173.2878192609751</c:v>
                </c:pt>
                <c:pt idx="8">
                  <c:v>1815.0997145937517</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Abaco!$L$52:$L$60</c:f>
              <c:numCache>
                <c:formatCode>General" m"</c:formatCode>
                <c:ptCount val="9"/>
                <c:pt idx="0">
                  <c:v>1327.3172653379916</c:v>
                </c:pt>
                <c:pt idx="1">
                  <c:v>1678.4389553744304</c:v>
                </c:pt>
                <c:pt idx="2">
                  <c:v>1862.1810125036525</c:v>
                </c:pt>
                <c:pt idx="3">
                  <c:v>1918.9180946957622</c:v>
                </c:pt>
                <c:pt idx="4">
                  <c:v>1883.1125557936357</c:v>
                </c:pt>
                <c:pt idx="5">
                  <c:v>1785.0643136803712</c:v>
                </c:pt>
                <c:pt idx="6">
                  <c:v>1650.0583257786691</c:v>
                </c:pt>
                <c:pt idx="7">
                  <c:v>1497.923004402166</c:v>
                </c:pt>
                <c:pt idx="8">
                  <c:v>1342.9737728269772</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Abaco!$L$61:$L$69</c:f>
              <c:numCache>
                <c:formatCode>General" m"</c:formatCode>
                <c:ptCount val="9"/>
                <c:pt idx="0">
                  <c:v>820.6911852370938</c:v>
                </c:pt>
                <c:pt idx="1">
                  <c:v>982.42687775843501</c:v>
                </c:pt>
                <c:pt idx="2">
                  <c:v>1084.7471247099286</c:v>
                </c:pt>
                <c:pt idx="3">
                  <c:v>1140.0840859182022</c:v>
                </c:pt>
                <c:pt idx="4">
                  <c:v>1156.3184349703758</c:v>
                </c:pt>
                <c:pt idx="5">
                  <c:v>1141.3477202850224</c:v>
                </c:pt>
                <c:pt idx="6">
                  <c:v>1102.755715849944</c:v>
                </c:pt>
                <c:pt idx="7">
                  <c:v>1047.4695641001581</c:v>
                </c:pt>
                <c:pt idx="8">
                  <c:v>981.54335812821409</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Abaco!$M$43:$M$51</c:f>
              <c:numCache>
                <c:formatCode>General" s"</c:formatCode>
                <c:ptCount val="9"/>
                <c:pt idx="0">
                  <c:v>14.909619717772436</c:v>
                </c:pt>
                <c:pt idx="1">
                  <c:v>21.49311897124932</c:v>
                </c:pt>
                <c:pt idx="2">
                  <c:v>24.561093056553172</c:v>
                </c:pt>
                <c:pt idx="3">
                  <c:v>25.577887800714514</c:v>
                </c:pt>
                <c:pt idx="4">
                  <c:v>25.266293434427567</c:v>
                </c:pt>
                <c:pt idx="5">
                  <c:v>24.170792547800726</c:v>
                </c:pt>
                <c:pt idx="6">
                  <c:v>22.696850234579742</c:v>
                </c:pt>
                <c:pt idx="7">
                  <c:v>21.109764597901776</c:v>
                </c:pt>
                <c:pt idx="8">
                  <c:v>19.559172089694528</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Abaco!$M$52:$M$60</c:f>
              <c:numCache>
                <c:formatCode>General" s"</c:formatCode>
                <c:ptCount val="9"/>
                <c:pt idx="0">
                  <c:v>8.5939636005069602</c:v>
                </c:pt>
                <c:pt idx="1">
                  <c:v>12.351712376975073</c:v>
                </c:pt>
                <c:pt idx="2">
                  <c:v>14.612028055302323</c:v>
                </c:pt>
                <c:pt idx="3">
                  <c:v>16.016378351755854</c:v>
                </c:pt>
                <c:pt idx="4">
                  <c:v>16.795168838397554</c:v>
                </c:pt>
                <c:pt idx="5">
                  <c:v>17.091022555058707</c:v>
                </c:pt>
                <c:pt idx="6">
                  <c:v>17.018372129581387</c:v>
                </c:pt>
                <c:pt idx="7">
                  <c:v>16.677458995720695</c:v>
                </c:pt>
                <c:pt idx="8">
                  <c:v>16.155101504599767</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1.6319999999999999</c:v>
                </c:pt>
                <c:pt idx="1">
                  <c:v>2.6592500000000001</c:v>
                </c:pt>
                <c:pt idx="2">
                  <c:v>3.6864999999999997</c:v>
                </c:pt>
                <c:pt idx="3">
                  <c:v>4.7137500000000001</c:v>
                </c:pt>
                <c:pt idx="4">
                  <c:v>5.7409999999999997</c:v>
                </c:pt>
                <c:pt idx="5">
                  <c:v>6.7682500000000001</c:v>
                </c:pt>
                <c:pt idx="6">
                  <c:v>7.7954999999999997</c:v>
                </c:pt>
                <c:pt idx="7">
                  <c:v>8.8227499999999992</c:v>
                </c:pt>
                <c:pt idx="8">
                  <c:v>9.85</c:v>
                </c:pt>
              </c:numCache>
            </c:numRef>
          </c:xVal>
          <c:yVal>
            <c:numRef>
              <c:f>Abaco!$M$61:$M$69</c:f>
              <c:numCache>
                <c:formatCode>General" s"</c:formatCode>
                <c:ptCount val="9"/>
                <c:pt idx="0">
                  <c:v>6.2974327332248148</c:v>
                </c:pt>
                <c:pt idx="1">
                  <c:v>8.8499111634724699</c:v>
                </c:pt>
                <c:pt idx="2">
                  <c:v>10.498236542749732</c:v>
                </c:pt>
                <c:pt idx="3">
                  <c:v>11.659249382762047</c:v>
                </c:pt>
                <c:pt idx="4">
                  <c:v>12.46476504456907</c:v>
                </c:pt>
                <c:pt idx="5">
                  <c:v>12.985005813883671</c:v>
                </c:pt>
                <c:pt idx="6">
                  <c:v>13.269280106634612</c:v>
                </c:pt>
                <c:pt idx="7">
                  <c:v>13.358548371487625</c:v>
                </c:pt>
                <c:pt idx="8">
                  <c:v>13.289814013950764</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3.8274621236989796</c:v>
                </c:pt>
                <c:pt idx="1">
                  <c:v>3.8274621236989796</c:v>
                </c:pt>
                <c:pt idx="2">
                  <c:v>4.6508378422149184</c:v>
                </c:pt>
                <c:pt idx="3">
                  <c:v>4.6508378422149184</c:v>
                </c:pt>
              </c:numCache>
            </c:numRef>
          </c:xVal>
          <c:yVal>
            <c:numRef>
              <c:f>Stabilito!$C$190:$C$193</c:f>
              <c:numCache>
                <c:formatCode>0.00</c:formatCode>
                <c:ptCount val="4"/>
                <c:pt idx="0">
                  <c:v>15.79397147014822</c:v>
                </c:pt>
                <c:pt idx="1">
                  <c:v>15.79397147014822</c:v>
                </c:pt>
                <c:pt idx="2">
                  <c:v>15.79397147014822</c:v>
                </c:pt>
                <c:pt idx="3">
                  <c:v>15.79397147014822</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4.6508378422149184</c:v>
                </c:pt>
                <c:pt idx="1">
                  <c:v>3.8274621236989796</c:v>
                </c:pt>
              </c:numCache>
            </c:numRef>
          </c:xVal>
          <c:yVal>
            <c:numRef>
              <c:f>Stabilito!$C$193:$C$194</c:f>
              <c:numCache>
                <c:formatCode>0.00</c:formatCode>
                <c:ptCount val="2"/>
                <c:pt idx="0">
                  <c:v>15.79397147014822</c:v>
                </c:pt>
                <c:pt idx="1">
                  <c:v>15.79397147014822</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2056.8222884772949</c:v>
                </c:pt>
              </c:numCache>
            </c:numRef>
          </c:xVal>
          <c:yVal>
            <c:numRef>
              <c:f>Trajecto!$C$121</c:f>
              <c:numCache>
                <c:formatCode>0</c:formatCode>
                <c:ptCount val="1"/>
                <c:pt idx="0">
                  <c:v>2056.8222884772949</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35.984480345096252</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100.72339534715542</c:v>
                </c:pt>
                <c:pt idx="201">
                  <c:v>#N/A</c:v>
                </c:pt>
                <c:pt idx="202">
                  <c:v>#N/A</c:v>
                </c:pt>
                <c:pt idx="203">
                  <c:v>#N/A</c:v>
                </c:pt>
                <c:pt idx="204">
                  <c:v>#N/A</c:v>
                </c:pt>
                <c:pt idx="205">
                  <c:v>#N/A</c:v>
                </c:pt>
                <c:pt idx="206">
                  <c:v>#N/A</c:v>
                </c:pt>
                <c:pt idx="207">
                  <c:v>#N/A</c:v>
                </c:pt>
                <c:pt idx="208">
                  <c:v>#N/A</c:v>
                </c:pt>
                <c:pt idx="209">
                  <c:v>#N/A</c:v>
                </c:pt>
                <c:pt idx="210">
                  <c:v>157.56358718460234</c:v>
                </c:pt>
                <c:pt idx="211">
                  <c:v>#N/A</c:v>
                </c:pt>
                <c:pt idx="212">
                  <c:v>#N/A</c:v>
                </c:pt>
                <c:pt idx="213">
                  <c:v>#N/A</c:v>
                </c:pt>
                <c:pt idx="214">
                  <c:v>#N/A</c:v>
                </c:pt>
                <c:pt idx="215">
                  <c:v>#N/A</c:v>
                </c:pt>
                <c:pt idx="216">
                  <c:v>#N/A</c:v>
                </c:pt>
                <c:pt idx="217">
                  <c:v>#N/A</c:v>
                </c:pt>
                <c:pt idx="218">
                  <c:v>#N/A</c:v>
                </c:pt>
                <c:pt idx="219">
                  <c:v>#N/A</c:v>
                </c:pt>
                <c:pt idx="220">
                  <c:v>204.17146599325133</c:v>
                </c:pt>
                <c:pt idx="221">
                  <c:v>#N/A</c:v>
                </c:pt>
                <c:pt idx="222">
                  <c:v>#N/A</c:v>
                </c:pt>
                <c:pt idx="223">
                  <c:v>#N/A</c:v>
                </c:pt>
                <c:pt idx="224">
                  <c:v>#N/A</c:v>
                </c:pt>
                <c:pt idx="225">
                  <c:v>#N/A</c:v>
                </c:pt>
                <c:pt idx="226">
                  <c:v>#N/A</c:v>
                </c:pt>
                <c:pt idx="227">
                  <c:v>#N/A</c:v>
                </c:pt>
                <c:pt idx="228">
                  <c:v>#N/A</c:v>
                </c:pt>
                <c:pt idx="229">
                  <c:v>#N/A</c:v>
                </c:pt>
                <c:pt idx="230">
                  <c:v>244.08351660629268</c:v>
                </c:pt>
                <c:pt idx="231">
                  <c:v>#N/A</c:v>
                </c:pt>
                <c:pt idx="232">
                  <c:v>#N/A</c:v>
                </c:pt>
                <c:pt idx="233">
                  <c:v>#N/A</c:v>
                </c:pt>
                <c:pt idx="234">
                  <c:v>#N/A</c:v>
                </c:pt>
                <c:pt idx="235">
                  <c:v>#N/A</c:v>
                </c:pt>
                <c:pt idx="236">
                  <c:v>#N/A</c:v>
                </c:pt>
                <c:pt idx="237">
                  <c:v>#N/A</c:v>
                </c:pt>
                <c:pt idx="238">
                  <c:v>#N/A</c:v>
                </c:pt>
                <c:pt idx="239">
                  <c:v>#N/A</c:v>
                </c:pt>
                <c:pt idx="240">
                  <c:v>279.29284327571105</c:v>
                </c:pt>
                <c:pt idx="241">
                  <c:v>#N/A</c:v>
                </c:pt>
                <c:pt idx="242">
                  <c:v>#N/A</c:v>
                </c:pt>
                <c:pt idx="243">
                  <c:v>#N/A</c:v>
                </c:pt>
                <c:pt idx="244">
                  <c:v>#N/A</c:v>
                </c:pt>
                <c:pt idx="245">
                  <c:v>#N/A</c:v>
                </c:pt>
                <c:pt idx="246">
                  <c:v>#N/A</c:v>
                </c:pt>
                <c:pt idx="247">
                  <c:v>#N/A</c:v>
                </c:pt>
                <c:pt idx="248">
                  <c:v>#N/A</c:v>
                </c:pt>
                <c:pt idx="249">
                  <c:v>#N/A</c:v>
                </c:pt>
                <c:pt idx="250">
                  <c:v>311.04232902736976</c:v>
                </c:pt>
                <c:pt idx="251">
                  <c:v>#N/A</c:v>
                </c:pt>
                <c:pt idx="252">
                  <c:v>#N/A</c:v>
                </c:pt>
                <c:pt idx="253">
                  <c:v>#N/A</c:v>
                </c:pt>
                <c:pt idx="254">
                  <c:v>#N/A</c:v>
                </c:pt>
                <c:pt idx="255">
                  <c:v>#N/A</c:v>
                </c:pt>
                <c:pt idx="256">
                  <c:v>#N/A</c:v>
                </c:pt>
                <c:pt idx="257">
                  <c:v>#N/A</c:v>
                </c:pt>
                <c:pt idx="258">
                  <c:v>#N/A</c:v>
                </c:pt>
                <c:pt idx="259">
                  <c:v>#N/A</c:v>
                </c:pt>
                <c:pt idx="260">
                  <c:v>340.16459866618311</c:v>
                </c:pt>
                <c:pt idx="261">
                  <c:v>#N/A</c:v>
                </c:pt>
                <c:pt idx="262">
                  <c:v>#N/A</c:v>
                </c:pt>
                <c:pt idx="263">
                  <c:v>#N/A</c:v>
                </c:pt>
                <c:pt idx="264">
                  <c:v>#N/A</c:v>
                </c:pt>
                <c:pt idx="265">
                  <c:v>#N/A</c:v>
                </c:pt>
                <c:pt idx="266">
                  <c:v>#N/A</c:v>
                </c:pt>
                <c:pt idx="267">
                  <c:v>#N/A</c:v>
                </c:pt>
                <c:pt idx="268">
                  <c:v>#N/A</c:v>
                </c:pt>
                <c:pt idx="269">
                  <c:v>#N/A</c:v>
                </c:pt>
                <c:pt idx="270">
                  <c:v>367.24857890642954</c:v>
                </c:pt>
                <c:pt idx="271">
                  <c:v>#N/A</c:v>
                </c:pt>
                <c:pt idx="272">
                  <c:v>#N/A</c:v>
                </c:pt>
                <c:pt idx="273">
                  <c:v>#N/A</c:v>
                </c:pt>
                <c:pt idx="274">
                  <c:v>#N/A</c:v>
                </c:pt>
                <c:pt idx="275">
                  <c:v>#N/A</c:v>
                </c:pt>
                <c:pt idx="276">
                  <c:v>#N/A</c:v>
                </c:pt>
                <c:pt idx="277">
                  <c:v>#N/A</c:v>
                </c:pt>
                <c:pt idx="278">
                  <c:v>#N/A</c:v>
                </c:pt>
                <c:pt idx="279">
                  <c:v>#N/A</c:v>
                </c:pt>
                <c:pt idx="280">
                  <c:v>392.72927684990447</c:v>
                </c:pt>
                <c:pt idx="281">
                  <c:v>#N/A</c:v>
                </c:pt>
                <c:pt idx="282">
                  <c:v>#N/A</c:v>
                </c:pt>
                <c:pt idx="283">
                  <c:v>#N/A</c:v>
                </c:pt>
                <c:pt idx="284">
                  <c:v>#N/A</c:v>
                </c:pt>
                <c:pt idx="285">
                  <c:v>#N/A</c:v>
                </c:pt>
                <c:pt idx="286">
                  <c:v>#N/A</c:v>
                </c:pt>
                <c:pt idx="287">
                  <c:v>#N/A</c:v>
                </c:pt>
                <c:pt idx="288">
                  <c:v>#N/A</c:v>
                </c:pt>
                <c:pt idx="289">
                  <c:v>#N/A</c:v>
                </c:pt>
                <c:pt idx="290">
                  <c:v>416.93974626323921</c:v>
                </c:pt>
                <c:pt idx="291">
                  <c:v>#N/A</c:v>
                </c:pt>
                <c:pt idx="292">
                  <c:v>#N/A</c:v>
                </c:pt>
                <c:pt idx="293">
                  <c:v>#N/A</c:v>
                </c:pt>
                <c:pt idx="294">
                  <c:v>#N/A</c:v>
                </c:pt>
                <c:pt idx="295">
                  <c:v>#N/A</c:v>
                </c:pt>
                <c:pt idx="296">
                  <c:v>#N/A</c:v>
                </c:pt>
                <c:pt idx="297">
                  <c:v>#N/A</c:v>
                </c:pt>
                <c:pt idx="298">
                  <c:v>#N/A</c:v>
                </c:pt>
                <c:pt idx="299">
                  <c:v>#N/A</c:v>
                </c:pt>
                <c:pt idx="300">
                  <c:v>440.14279413069249</c:v>
                </c:pt>
                <c:pt idx="301">
                  <c:v>#N/A</c:v>
                </c:pt>
                <c:pt idx="302">
                  <c:v>#N/A</c:v>
                </c:pt>
                <c:pt idx="303">
                  <c:v>#N/A</c:v>
                </c:pt>
                <c:pt idx="304">
                  <c:v>#N/A</c:v>
                </c:pt>
                <c:pt idx="305">
                  <c:v>#N/A</c:v>
                </c:pt>
                <c:pt idx="306">
                  <c:v>#N/A</c:v>
                </c:pt>
                <c:pt idx="307">
                  <c:v>#N/A</c:v>
                </c:pt>
                <c:pt idx="308">
                  <c:v>#N/A</c:v>
                </c:pt>
                <c:pt idx="309">
                  <c:v>#N/A</c:v>
                </c:pt>
                <c:pt idx="310">
                  <c:v>462.55094210540477</c:v>
                </c:pt>
                <c:pt idx="311">
                  <c:v>#N/A</c:v>
                </c:pt>
                <c:pt idx="312">
                  <c:v>#N/A</c:v>
                </c:pt>
                <c:pt idx="313">
                  <c:v>#N/A</c:v>
                </c:pt>
                <c:pt idx="314">
                  <c:v>#N/A</c:v>
                </c:pt>
                <c:pt idx="315">
                  <c:v>#N/A</c:v>
                </c:pt>
                <c:pt idx="316">
                  <c:v>#N/A</c:v>
                </c:pt>
                <c:pt idx="317">
                  <c:v>#N/A</c:v>
                </c:pt>
                <c:pt idx="318">
                  <c:v>#N/A</c:v>
                </c:pt>
                <c:pt idx="319">
                  <c:v>#N/A</c:v>
                </c:pt>
                <c:pt idx="320">
                  <c:v>484.33882293277344</c:v>
                </c:pt>
                <c:pt idx="321">
                  <c:v>#N/A</c:v>
                </c:pt>
                <c:pt idx="322">
                  <c:v>#N/A</c:v>
                </c:pt>
                <c:pt idx="323">
                  <c:v>#N/A</c:v>
                </c:pt>
                <c:pt idx="324">
                  <c:v>#N/A</c:v>
                </c:pt>
                <c:pt idx="325">
                  <c:v>#N/A</c:v>
                </c:pt>
                <c:pt idx="326">
                  <c:v>#N/A</c:v>
                </c:pt>
                <c:pt idx="327">
                  <c:v>#N/A</c:v>
                </c:pt>
                <c:pt idx="328">
                  <c:v>#N/A</c:v>
                </c:pt>
                <c:pt idx="329">
                  <c:v>#N/A</c:v>
                </c:pt>
                <c:pt idx="330">
                  <c:v>505.64959811054297</c:v>
                </c:pt>
                <c:pt idx="331">
                  <c:v>#N/A</c:v>
                </c:pt>
                <c:pt idx="332">
                  <c:v>#N/A</c:v>
                </c:pt>
                <c:pt idx="333">
                  <c:v>#N/A</c:v>
                </c:pt>
                <c:pt idx="334">
                  <c:v>#N/A</c:v>
                </c:pt>
                <c:pt idx="335">
                  <c:v>#N/A</c:v>
                </c:pt>
                <c:pt idx="336">
                  <c:v>#N/A</c:v>
                </c:pt>
                <c:pt idx="337">
                  <c:v>#N/A</c:v>
                </c:pt>
                <c:pt idx="338">
                  <c:v>#N/A</c:v>
                </c:pt>
                <c:pt idx="339">
                  <c:v>#N/A</c:v>
                </c:pt>
                <c:pt idx="340">
                  <c:v>526.59467642709853</c:v>
                </c:pt>
                <c:pt idx="341">
                  <c:v>#N/A</c:v>
                </c:pt>
                <c:pt idx="342">
                  <c:v>#N/A</c:v>
                </c:pt>
                <c:pt idx="343">
                  <c:v>#N/A</c:v>
                </c:pt>
                <c:pt idx="344">
                  <c:v>#N/A</c:v>
                </c:pt>
                <c:pt idx="345">
                  <c:v>#N/A</c:v>
                </c:pt>
                <c:pt idx="346">
                  <c:v>#N/A</c:v>
                </c:pt>
                <c:pt idx="347">
                  <c:v>#N/A</c:v>
                </c:pt>
                <c:pt idx="348">
                  <c:v>#N/A</c:v>
                </c:pt>
                <c:pt idx="349">
                  <c:v>#N/A</c:v>
                </c:pt>
                <c:pt idx="350">
                  <c:v>547.24443138737354</c:v>
                </c:pt>
                <c:pt idx="351">
                  <c:v>#N/A</c:v>
                </c:pt>
                <c:pt idx="352">
                  <c:v>#N/A</c:v>
                </c:pt>
                <c:pt idx="353">
                  <c:v>#N/A</c:v>
                </c:pt>
                <c:pt idx="354">
                  <c:v>#N/A</c:v>
                </c:pt>
                <c:pt idx="355">
                  <c:v>#N/A</c:v>
                </c:pt>
                <c:pt idx="356">
                  <c:v>#N/A</c:v>
                </c:pt>
                <c:pt idx="357">
                  <c:v>#N/A</c:v>
                </c:pt>
                <c:pt idx="358">
                  <c:v>#N/A</c:v>
                </c:pt>
                <c:pt idx="359">
                  <c:v>#N/A</c:v>
                </c:pt>
                <c:pt idx="360">
                  <c:v>567.61432292408688</c:v>
                </c:pt>
                <c:pt idx="361">
                  <c:v>#N/A</c:v>
                </c:pt>
                <c:pt idx="362">
                  <c:v>#N/A</c:v>
                </c:pt>
                <c:pt idx="363">
                  <c:v>#N/A</c:v>
                </c:pt>
                <c:pt idx="364">
                  <c:v>#N/A</c:v>
                </c:pt>
                <c:pt idx="365">
                  <c:v>#N/A</c:v>
                </c:pt>
                <c:pt idx="366">
                  <c:v>#N/A</c:v>
                </c:pt>
                <c:pt idx="367">
                  <c:v>#N/A</c:v>
                </c:pt>
                <c:pt idx="368">
                  <c:v>#N/A</c:v>
                </c:pt>
                <c:pt idx="369">
                  <c:v>#N/A</c:v>
                </c:pt>
                <c:pt idx="370">
                  <c:v>587.66612053624783</c:v>
                </c:pt>
                <c:pt idx="371">
                  <c:v>#N/A</c:v>
                </c:pt>
                <c:pt idx="372">
                  <c:v>#N/A</c:v>
                </c:pt>
                <c:pt idx="373">
                  <c:v>#N/A</c:v>
                </c:pt>
                <c:pt idx="374">
                  <c:v>#N/A</c:v>
                </c:pt>
                <c:pt idx="375">
                  <c:v>#N/A</c:v>
                </c:pt>
                <c:pt idx="376">
                  <c:v>#N/A</c:v>
                </c:pt>
                <c:pt idx="377">
                  <c:v>#N/A</c:v>
                </c:pt>
                <c:pt idx="378">
                  <c:v>#N/A</c:v>
                </c:pt>
                <c:pt idx="379">
                  <c:v>#N/A</c:v>
                </c:pt>
                <c:pt idx="380">
                  <c:v>607.32895352157436</c:v>
                </c:pt>
                <c:pt idx="381">
                  <c:v>#N/A</c:v>
                </c:pt>
                <c:pt idx="382">
                  <c:v>#N/A</c:v>
                </c:pt>
                <c:pt idx="383">
                  <c:v>#N/A</c:v>
                </c:pt>
                <c:pt idx="384">
                  <c:v>#N/A</c:v>
                </c:pt>
                <c:pt idx="385">
                  <c:v>#N/A</c:v>
                </c:pt>
                <c:pt idx="386">
                  <c:v>#N/A</c:v>
                </c:pt>
                <c:pt idx="387">
                  <c:v>#N/A</c:v>
                </c:pt>
                <c:pt idx="388">
                  <c:v>#N/A</c:v>
                </c:pt>
                <c:pt idx="389">
                  <c:v>#N/A</c:v>
                </c:pt>
                <c:pt idx="390">
                  <c:v>626.52019310598916</c:v>
                </c:pt>
                <c:pt idx="391">
                  <c:v>#N/A</c:v>
                </c:pt>
                <c:pt idx="392">
                  <c:v>#N/A</c:v>
                </c:pt>
                <c:pt idx="393">
                  <c:v>#N/A</c:v>
                </c:pt>
                <c:pt idx="394">
                  <c:v>#N/A</c:v>
                </c:pt>
                <c:pt idx="395">
                  <c:v>#N/A</c:v>
                </c:pt>
                <c:pt idx="396">
                  <c:v>#N/A</c:v>
                </c:pt>
                <c:pt idx="397">
                  <c:v>#N/A</c:v>
                </c:pt>
                <c:pt idx="398">
                  <c:v>#N/A</c:v>
                </c:pt>
                <c:pt idx="399">
                  <c:v>#N/A</c:v>
                </c:pt>
                <c:pt idx="400">
                  <c:v>645.15773755386329</c:v>
                </c:pt>
                <c:pt idx="401">
                  <c:v>#N/A</c:v>
                </c:pt>
                <c:pt idx="402">
                  <c:v>#N/A</c:v>
                </c:pt>
                <c:pt idx="403">
                  <c:v>#N/A</c:v>
                </c:pt>
                <c:pt idx="404">
                  <c:v>#N/A</c:v>
                </c:pt>
                <c:pt idx="405">
                  <c:v>#N/A</c:v>
                </c:pt>
                <c:pt idx="406">
                  <c:v>#N/A</c:v>
                </c:pt>
                <c:pt idx="407">
                  <c:v>#N/A</c:v>
                </c:pt>
                <c:pt idx="408">
                  <c:v>#N/A</c:v>
                </c:pt>
                <c:pt idx="409">
                  <c:v>#N/A</c:v>
                </c:pt>
                <c:pt idx="410">
                  <c:v>663.16650563519283</c:v>
                </c:pt>
                <c:pt idx="411">
                  <c:v>#N/A</c:v>
                </c:pt>
                <c:pt idx="412">
                  <c:v>#N/A</c:v>
                </c:pt>
                <c:pt idx="413">
                  <c:v>#N/A</c:v>
                </c:pt>
                <c:pt idx="414">
                  <c:v>#N/A</c:v>
                </c:pt>
                <c:pt idx="415">
                  <c:v>#N/A</c:v>
                </c:pt>
                <c:pt idx="416">
                  <c:v>#N/A</c:v>
                </c:pt>
                <c:pt idx="417">
                  <c:v>#N/A</c:v>
                </c:pt>
                <c:pt idx="418">
                  <c:v>#N/A</c:v>
                </c:pt>
                <c:pt idx="419">
                  <c:v>#N/A</c:v>
                </c:pt>
                <c:pt idx="420">
                  <c:v>680.48191669608696</c:v>
                </c:pt>
                <c:pt idx="421">
                  <c:v>#N/A</c:v>
                </c:pt>
                <c:pt idx="422">
                  <c:v>#N/A</c:v>
                </c:pt>
                <c:pt idx="423">
                  <c:v>#N/A</c:v>
                </c:pt>
                <c:pt idx="424">
                  <c:v>#N/A</c:v>
                </c:pt>
                <c:pt idx="425">
                  <c:v>#N/A</c:v>
                </c:pt>
                <c:pt idx="426">
                  <c:v>#N/A</c:v>
                </c:pt>
                <c:pt idx="427">
                  <c:v>#N/A</c:v>
                </c:pt>
                <c:pt idx="428">
                  <c:v>#N/A</c:v>
                </c:pt>
                <c:pt idx="429">
                  <c:v>#N/A</c:v>
                </c:pt>
                <c:pt idx="430">
                  <c:v>697.05166063240324</c:v>
                </c:pt>
                <c:pt idx="431">
                  <c:v>#N/A</c:v>
                </c:pt>
                <c:pt idx="432">
                  <c:v>#N/A</c:v>
                </c:pt>
                <c:pt idx="433">
                  <c:v>#N/A</c:v>
                </c:pt>
                <c:pt idx="434">
                  <c:v>#N/A</c:v>
                </c:pt>
                <c:pt idx="435">
                  <c:v>#N/A</c:v>
                </c:pt>
                <c:pt idx="436">
                  <c:v>#N/A</c:v>
                </c:pt>
                <c:pt idx="437">
                  <c:v>#N/A</c:v>
                </c:pt>
                <c:pt idx="438">
                  <c:v>#N/A</c:v>
                </c:pt>
                <c:pt idx="439">
                  <c:v>#N/A</c:v>
                </c:pt>
                <c:pt idx="440">
                  <c:v>712.83635473972151</c:v>
                </c:pt>
                <c:pt idx="441">
                  <c:v>#N/A</c:v>
                </c:pt>
                <c:pt idx="442">
                  <c:v>#N/A</c:v>
                </c:pt>
                <c:pt idx="443">
                  <c:v>#N/A</c:v>
                </c:pt>
                <c:pt idx="444">
                  <c:v>#N/A</c:v>
                </c:pt>
                <c:pt idx="445">
                  <c:v>#N/A</c:v>
                </c:pt>
                <c:pt idx="446">
                  <c:v>#N/A</c:v>
                </c:pt>
                <c:pt idx="447">
                  <c:v>#N/A</c:v>
                </c:pt>
                <c:pt idx="448">
                  <c:v>#N/A</c:v>
                </c:pt>
                <c:pt idx="449">
                  <c:v>#N/A</c:v>
                </c:pt>
                <c:pt idx="450">
                  <c:v>727.80941493125204</c:v>
                </c:pt>
                <c:pt idx="451">
                  <c:v>#N/A</c:v>
                </c:pt>
                <c:pt idx="452">
                  <c:v>#N/A</c:v>
                </c:pt>
                <c:pt idx="453">
                  <c:v>#N/A</c:v>
                </c:pt>
                <c:pt idx="454">
                  <c:v>#N/A</c:v>
                </c:pt>
                <c:pt idx="455">
                  <c:v>#N/A</c:v>
                </c:pt>
                <c:pt idx="456">
                  <c:v>#N/A</c:v>
                </c:pt>
                <c:pt idx="457">
                  <c:v>#N/A</c:v>
                </c:pt>
                <c:pt idx="458">
                  <c:v>#N/A</c:v>
                </c:pt>
                <c:pt idx="459">
                  <c:v>#N/A</c:v>
                </c:pt>
                <c:pt idx="460">
                  <c:v>741.95636494650319</c:v>
                </c:pt>
                <c:pt idx="461">
                  <c:v>#N/A</c:v>
                </c:pt>
                <c:pt idx="462">
                  <c:v>#N/A</c:v>
                </c:pt>
                <c:pt idx="463">
                  <c:v>#N/A</c:v>
                </c:pt>
                <c:pt idx="464">
                  <c:v>#N/A</c:v>
                </c:pt>
                <c:pt idx="465">
                  <c:v>#N/A</c:v>
                </c:pt>
                <c:pt idx="466">
                  <c:v>#N/A</c:v>
                </c:pt>
                <c:pt idx="467">
                  <c:v>#N/A</c:v>
                </c:pt>
                <c:pt idx="468">
                  <c:v>#N/A</c:v>
                </c:pt>
                <c:pt idx="469">
                  <c:v>#N/A</c:v>
                </c:pt>
                <c:pt idx="470">
                  <c:v>755.27376007883709</c:v>
                </c:pt>
                <c:pt idx="471">
                  <c:v>#N/A</c:v>
                </c:pt>
                <c:pt idx="472">
                  <c:v>#N/A</c:v>
                </c:pt>
                <c:pt idx="473">
                  <c:v>#N/A</c:v>
                </c:pt>
                <c:pt idx="474">
                  <c:v>#N/A</c:v>
                </c:pt>
                <c:pt idx="475">
                  <c:v>#N/A</c:v>
                </c:pt>
                <c:pt idx="476">
                  <c:v>#N/A</c:v>
                </c:pt>
                <c:pt idx="477">
                  <c:v>#N/A</c:v>
                </c:pt>
                <c:pt idx="478">
                  <c:v>#N/A</c:v>
                </c:pt>
                <c:pt idx="479">
                  <c:v>#N/A</c:v>
                </c:pt>
                <c:pt idx="480">
                  <c:v>767.76787220316533</c:v>
                </c:pt>
                <c:pt idx="481">
                  <c:v>#N/A</c:v>
                </c:pt>
                <c:pt idx="482">
                  <c:v>#N/A</c:v>
                </c:pt>
                <c:pt idx="483">
                  <c:v>#N/A</c:v>
                </c:pt>
                <c:pt idx="484">
                  <c:v>#N/A</c:v>
                </c:pt>
                <c:pt idx="485">
                  <c:v>#N/A</c:v>
                </c:pt>
                <c:pt idx="486">
                  <c:v>#N/A</c:v>
                </c:pt>
                <c:pt idx="487">
                  <c:v>#N/A</c:v>
                </c:pt>
                <c:pt idx="488">
                  <c:v>#N/A</c:v>
                </c:pt>
                <c:pt idx="489">
                  <c:v>#N/A</c:v>
                </c:pt>
                <c:pt idx="490">
                  <c:v>779.45325726049668</c:v>
                </c:pt>
                <c:pt idx="491">
                  <c:v>#N/A</c:v>
                </c:pt>
                <c:pt idx="492">
                  <c:v>#N/A</c:v>
                </c:pt>
                <c:pt idx="493">
                  <c:v>#N/A</c:v>
                </c:pt>
                <c:pt idx="494">
                  <c:v>#N/A</c:v>
                </c:pt>
                <c:pt idx="495">
                  <c:v>#N/A</c:v>
                </c:pt>
                <c:pt idx="496">
                  <c:v>#N/A</c:v>
                </c:pt>
                <c:pt idx="497">
                  <c:v>#N/A</c:v>
                </c:pt>
                <c:pt idx="498">
                  <c:v>#N/A</c:v>
                </c:pt>
                <c:pt idx="499">
                  <c:v>#N/A</c:v>
                </c:pt>
                <c:pt idx="500">
                  <c:v>790.35130148061648</c:v>
                </c:pt>
                <c:pt idx="501">
                  <c:v>#N/A</c:v>
                </c:pt>
                <c:pt idx="502">
                  <c:v>#N/A</c:v>
                </c:pt>
                <c:pt idx="503">
                  <c:v>#N/A</c:v>
                </c:pt>
                <c:pt idx="504">
                  <c:v>#N/A</c:v>
                </c:pt>
                <c:pt idx="505">
                  <c:v>#N/A</c:v>
                </c:pt>
                <c:pt idx="506">
                  <c:v>#N/A</c:v>
                </c:pt>
                <c:pt idx="507">
                  <c:v>#N/A</c:v>
                </c:pt>
                <c:pt idx="508">
                  <c:v>#N/A</c:v>
                </c:pt>
                <c:pt idx="509">
                  <c:v>#N/A</c:v>
                </c:pt>
                <c:pt idx="510">
                  <c:v>800.48881863859185</c:v>
                </c:pt>
                <c:pt idx="511">
                  <c:v>#N/A</c:v>
                </c:pt>
                <c:pt idx="512">
                  <c:v>#N/A</c:v>
                </c:pt>
                <c:pt idx="513">
                  <c:v>#N/A</c:v>
                </c:pt>
                <c:pt idx="514">
                  <c:v>#N/A</c:v>
                </c:pt>
                <c:pt idx="515">
                  <c:v>#N/A</c:v>
                </c:pt>
                <c:pt idx="516">
                  <c:v>#N/A</c:v>
                </c:pt>
                <c:pt idx="517">
                  <c:v>#N/A</c:v>
                </c:pt>
                <c:pt idx="518">
                  <c:v>#N/A</c:v>
                </c:pt>
                <c:pt idx="519">
                  <c:v>#N/A</c:v>
                </c:pt>
                <c:pt idx="520">
                  <c:v>809.89674862413165</c:v>
                </c:pt>
                <c:pt idx="521">
                  <c:v>#N/A</c:v>
                </c:pt>
                <c:pt idx="522">
                  <c:v>#N/A</c:v>
                </c:pt>
                <c:pt idx="523">
                  <c:v>#N/A</c:v>
                </c:pt>
                <c:pt idx="524">
                  <c:v>#N/A</c:v>
                </c:pt>
                <c:pt idx="525">
                  <c:v>#N/A</c:v>
                </c:pt>
                <c:pt idx="526">
                  <c:v>#N/A</c:v>
                </c:pt>
                <c:pt idx="527">
                  <c:v>#N/A</c:v>
                </c:pt>
                <c:pt idx="528">
                  <c:v>#N/A</c:v>
                </c:pt>
                <c:pt idx="529">
                  <c:v>#N/A</c:v>
                </c:pt>
                <c:pt idx="530">
                  <c:v>818.60898854283619</c:v>
                </c:pt>
                <c:pt idx="531">
                  <c:v>#N/A</c:v>
                </c:pt>
                <c:pt idx="532">
                  <c:v>#N/A</c:v>
                </c:pt>
                <c:pt idx="533">
                  <c:v>#N/A</c:v>
                </c:pt>
                <c:pt idx="534">
                  <c:v>#N/A</c:v>
                </c:pt>
                <c:pt idx="535">
                  <c:v>#N/A</c:v>
                </c:pt>
                <c:pt idx="536">
                  <c:v>#N/A</c:v>
                </c:pt>
                <c:pt idx="537">
                  <c:v>#N/A</c:v>
                </c:pt>
                <c:pt idx="538">
                  <c:v>#N/A</c:v>
                </c:pt>
                <c:pt idx="539">
                  <c:v>#N/A</c:v>
                </c:pt>
                <c:pt idx="540">
                  <c:v>826.66137202287712</c:v>
                </c:pt>
                <c:pt idx="541">
                  <c:v>#N/A</c:v>
                </c:pt>
                <c:pt idx="542">
                  <c:v>#N/A</c:v>
                </c:pt>
                <c:pt idx="543">
                  <c:v>#N/A</c:v>
                </c:pt>
                <c:pt idx="544">
                  <c:v>#N/A</c:v>
                </c:pt>
                <c:pt idx="545">
                  <c:v>#N/A</c:v>
                </c:pt>
                <c:pt idx="546">
                  <c:v>#N/A</c:v>
                </c:pt>
                <c:pt idx="547">
                  <c:v>#N/A</c:v>
                </c:pt>
                <c:pt idx="548">
                  <c:v>#N/A</c:v>
                </c:pt>
                <c:pt idx="549">
                  <c:v>#N/A</c:v>
                </c:pt>
                <c:pt idx="550">
                  <c:v>834.09080047332839</c:v>
                </c:pt>
                <c:pt idx="551">
                  <c:v>#N/A</c:v>
                </c:pt>
                <c:pt idx="552">
                  <c:v>#N/A</c:v>
                </c:pt>
                <c:pt idx="553">
                  <c:v>#N/A</c:v>
                </c:pt>
                <c:pt idx="554">
                  <c:v>#N/A</c:v>
                </c:pt>
                <c:pt idx="555">
                  <c:v>#N/A</c:v>
                </c:pt>
                <c:pt idx="556">
                  <c:v>#N/A</c:v>
                </c:pt>
                <c:pt idx="557">
                  <c:v>#N/A</c:v>
                </c:pt>
                <c:pt idx="558">
                  <c:v>#N/A</c:v>
                </c:pt>
                <c:pt idx="559">
                  <c:v>#N/A</c:v>
                </c:pt>
                <c:pt idx="560">
                  <c:v>840.93452148436813</c:v>
                </c:pt>
                <c:pt idx="561">
                  <c:v>#N/A</c:v>
                </c:pt>
                <c:pt idx="562">
                  <c:v>#N/A</c:v>
                </c:pt>
                <c:pt idx="563">
                  <c:v>#N/A</c:v>
                </c:pt>
                <c:pt idx="564">
                  <c:v>#N/A</c:v>
                </c:pt>
                <c:pt idx="565">
                  <c:v>#N/A</c:v>
                </c:pt>
                <c:pt idx="566">
                  <c:v>#N/A</c:v>
                </c:pt>
                <c:pt idx="567">
                  <c:v>#N/A</c:v>
                </c:pt>
                <c:pt idx="568">
                  <c:v>#N/A</c:v>
                </c:pt>
                <c:pt idx="569">
                  <c:v>#N/A</c:v>
                </c:pt>
                <c:pt idx="570">
                  <c:v>847.22954391328358</c:v>
                </c:pt>
                <c:pt idx="571">
                  <c:v>#N/A</c:v>
                </c:pt>
                <c:pt idx="572">
                  <c:v>#N/A</c:v>
                </c:pt>
                <c:pt idx="573">
                  <c:v>#N/A</c:v>
                </c:pt>
                <c:pt idx="574">
                  <c:v>#N/A</c:v>
                </c:pt>
                <c:pt idx="575">
                  <c:v>#N/A</c:v>
                </c:pt>
                <c:pt idx="576">
                  <c:v>#N/A</c:v>
                </c:pt>
                <c:pt idx="577">
                  <c:v>#N/A</c:v>
                </c:pt>
                <c:pt idx="578">
                  <c:v>#N/A</c:v>
                </c:pt>
                <c:pt idx="579">
                  <c:v>#N/A</c:v>
                </c:pt>
                <c:pt idx="580">
                  <c:v>853.01217590873296</c:v>
                </c:pt>
                <c:pt idx="581">
                  <c:v>#N/A</c:v>
                </c:pt>
                <c:pt idx="582">
                  <c:v>#N/A</c:v>
                </c:pt>
                <c:pt idx="583">
                  <c:v>#N/A</c:v>
                </c:pt>
                <c:pt idx="584">
                  <c:v>#N/A</c:v>
                </c:pt>
                <c:pt idx="585">
                  <c:v>#N/A</c:v>
                </c:pt>
                <c:pt idx="586">
                  <c:v>#N/A</c:v>
                </c:pt>
                <c:pt idx="587">
                  <c:v>#N/A</c:v>
                </c:pt>
                <c:pt idx="588">
                  <c:v>#N/A</c:v>
                </c:pt>
                <c:pt idx="589">
                  <c:v>#N/A</c:v>
                </c:pt>
                <c:pt idx="590">
                  <c:v>858.31767063064285</c:v>
                </c:pt>
                <c:pt idx="591">
                  <c:v>#N/A</c:v>
                </c:pt>
                <c:pt idx="592">
                  <c:v>#N/A</c:v>
                </c:pt>
                <c:pt idx="593">
                  <c:v>#N/A</c:v>
                </c:pt>
                <c:pt idx="594">
                  <c:v>#N/A</c:v>
                </c:pt>
                <c:pt idx="595">
                  <c:v>#N/A</c:v>
                </c:pt>
                <c:pt idx="596">
                  <c:v>#N/A</c:v>
                </c:pt>
                <c:pt idx="597">
                  <c:v>#N/A</c:v>
                </c:pt>
                <c:pt idx="598">
                  <c:v>#N/A</c:v>
                </c:pt>
                <c:pt idx="599">
                  <c:v>#N/A</c:v>
                </c:pt>
                <c:pt idx="600">
                  <c:v>863.17996421865098</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2055.9952419995611</c:v>
                </c:pt>
                <c:pt idx="351">
                  <c:v>2055.5364576536385</c:v>
                </c:pt>
                <c:pt idx="352">
                  <c:v>2054.9801934452421</c:v>
                </c:pt>
                <c:pt idx="353">
                  <c:v>2054.3265885963715</c:v>
                </c:pt>
                <c:pt idx="354">
                  <c:v>2053.5757865085898</c:v>
                </c:pt>
                <c:pt idx="355">
                  <c:v>2052.727935456795</c:v>
                </c:pt>
                <c:pt idx="356">
                  <c:v>2051.7831892302293</c:v>
                </c:pt>
                <c:pt idx="357">
                  <c:v>2050.7417077187711</c:v>
                </c:pt>
                <c:pt idx="358">
                  <c:v>2049.6036574439127</c:v>
                </c:pt>
                <c:pt idx="359">
                  <c:v>2048.3692120349933</c:v>
                </c:pt>
                <c:pt idx="360">
                  <c:v>2047.0385526522082</c:v>
                </c:pt>
                <c:pt idx="361">
                  <c:v>2045.6118683586428</c:v>
                </c:pt>
                <c:pt idx="362">
                  <c:v>2044.0893564441094</c:v>
                </c:pt>
                <c:pt idx="363">
                  <c:v>2042.4712227038819</c:v>
                </c:pt>
                <c:pt idx="364">
                  <c:v>2040.7576816756075</c:v>
                </c:pt>
                <c:pt idx="365">
                  <c:v>2038.9489568377041</c:v>
                </c:pt>
                <c:pt idx="366">
                  <c:v>2037.0452807725067</c:v>
                </c:pt>
                <c:pt idx="367">
                  <c:v>2035.0468952972867</c:v>
                </c:pt>
                <c:pt idx="368">
                  <c:v>2032.9540515661017</c:v>
                </c:pt>
                <c:pt idx="369">
                  <c:v>2030.7670101452218</c:v>
                </c:pt>
                <c:pt idx="370">
                  <c:v>2028.4860410646609</c:v>
                </c:pt>
                <c:pt idx="371">
                  <c:v>2026.1114238481232</c:v>
                </c:pt>
                <c:pt idx="372">
                  <c:v>2023.6434475234519</c:v>
                </c:pt>
                <c:pt idx="373">
                  <c:v>2021.0824106154662</c:v>
                </c:pt>
                <c:pt idx="374">
                  <c:v>2018.4286211228766</c:v>
                </c:pt>
                <c:pt idx="375">
                  <c:v>2015.6823964807927</c:v>
                </c:pt>
                <c:pt idx="376">
                  <c:v>2012.8440635101749</c:v>
                </c:pt>
                <c:pt idx="377">
                  <c:v>2009.9139583554388</c:v>
                </c:pt>
                <c:pt idx="378">
                  <c:v>2006.8924264112886</c:v>
                </c:pt>
                <c:pt idx="379">
                  <c:v>2003.7798222397428</c:v>
                </c:pt>
                <c:pt idx="380">
                  <c:v>2000.5765094782112</c:v>
                </c:pt>
                <c:pt idx="381">
                  <c:v>1997.2828607393963</c:v>
                </c:pt>
                <c:pt idx="382">
                  <c:v>1993.8992575037075</c:v>
                </c:pt>
                <c:pt idx="383">
                  <c:v>1990.4260900048134</c:v>
                </c:pt>
                <c:pt idx="384">
                  <c:v>1986.8637571088934</c:v>
                </c:pt>
                <c:pt idx="385">
                  <c:v>1983.2126661880966</c:v>
                </c:pt>
                <c:pt idx="386">
                  <c:v>1979.4732329886726</c:v>
                </c:pt>
                <c:pt idx="387">
                  <c:v>1975.6458814941957</c:v>
                </c:pt>
                <c:pt idx="388">
                  <c:v>1971.7310437842689</c:v>
                </c:pt>
                <c:pt idx="389">
                  <c:v>1967.7291598890658</c:v>
                </c:pt>
                <c:pt idx="390">
                  <c:v>1963.6406776400381</c:v>
                </c:pt>
                <c:pt idx="391">
                  <c:v>1959.4660525170927</c:v>
                </c:pt>
                <c:pt idx="392">
                  <c:v>1955.2057474925273</c:v>
                </c:pt>
                <c:pt idx="393">
                  <c:v>1950.8602328719853</c:v>
                </c:pt>
                <c:pt idx="394">
                  <c:v>1946.4299861326845</c:v>
                </c:pt>
                <c:pt idx="395">
                  <c:v>1941.9154917591516</c:v>
                </c:pt>
                <c:pt idx="396">
                  <c:v>1937.3172410766879</c:v>
                </c:pt>
                <c:pt idx="397">
                  <c:v>1932.6357320827767</c:v>
                </c:pt>
                <c:pt idx="398">
                  <c:v>1927.8714692766337</c:v>
                </c:pt>
                <c:pt idx="399">
                  <c:v>1923.024963487092</c:v>
                </c:pt>
                <c:pt idx="400">
                  <c:v>1918.0967316990082</c:v>
                </c:pt>
                <c:pt idx="401">
                  <c:v>1913.0872968783615</c:v>
                </c:pt>
                <c:pt idx="402">
                  <c:v>1907.9971877962205</c:v>
                </c:pt>
                <c:pt idx="403">
                  <c:v>1902.8269388517369</c:v>
                </c:pt>
                <c:pt idx="404">
                  <c:v>1897.577089894326</c:v>
                </c:pt>
                <c:pt idx="405">
                  <c:v>1892.2481860451846</c:v>
                </c:pt>
                <c:pt idx="406">
                  <c:v>1886.8407775182955</c:v>
                </c:pt>
                <c:pt idx="407">
                  <c:v>1881.3554194410565</c:v>
                </c:pt>
                <c:pt idx="408">
                  <c:v>1875.7926716746779</c:v>
                </c:pt>
                <c:pt idx="409">
                  <c:v>1870.153098634476</c:v>
                </c:pt>
                <c:pt idx="410">
                  <c:v>1864.437269110196</c:v>
                </c:pt>
                <c:pt idx="411">
                  <c:v>1858.6457560864874</c:v>
                </c:pt>
                <c:pt idx="412">
                  <c:v>1852.7791365636551</c:v>
                </c:pt>
                <c:pt idx="413">
                  <c:v>1846.8379913788035</c:v>
                </c:pt>
                <c:pt idx="414">
                  <c:v>1840.8229050274872</c:v>
                </c:pt>
                <c:pt idx="415">
                  <c:v>1834.734465485981</c:v>
                </c:pt>
                <c:pt idx="416">
                  <c:v>1828.5732640342744</c:v>
                </c:pt>
                <c:pt idx="417">
                  <c:v>1822.3398950798962</c:v>
                </c:pt>
                <c:pt idx="418">
                  <c:v>1816.0349559826698</c:v>
                </c:pt>
                <c:pt idx="419">
                  <c:v>1809.6590468804943</c:v>
                </c:pt>
                <c:pt idx="420">
                  <c:v>1803.21277051625</c:v>
                </c:pt>
                <c:pt idx="421">
                  <c:v>1796.696732065913</c:v>
                </c:pt>
                <c:pt idx="422">
                  <c:v>1790.1115389679737</c:v>
                </c:pt>
                <c:pt idx="423">
                  <c:v>1783.457800754237</c:v>
                </c:pt>
                <c:pt idx="424">
                  <c:v>1776.7361288820905</c:v>
                </c:pt>
                <c:pt idx="425">
                  <c:v>1769.9471365683153</c:v>
                </c:pt>
                <c:pt idx="426">
                  <c:v>1763.0914386245183</c:v>
                </c:pt>
                <c:pt idx="427">
                  <c:v>1756.1696512942549</c:v>
                </c:pt>
                <c:pt idx="428">
                  <c:v>1749.1823920919114</c:v>
                </c:pt>
                <c:pt idx="429">
                  <c:v>1742.1302796434161</c:v>
                </c:pt>
                <c:pt idx="430">
                  <c:v>1735.0139335288379</c:v>
                </c:pt>
                <c:pt idx="431">
                  <c:v>1727.8339741269353</c:v>
                </c:pt>
                <c:pt idx="432">
                  <c:v>1720.5910224617121</c:v>
                </c:pt>
                <c:pt idx="433">
                  <c:v>1713.2857000510328</c:v>
                </c:pt>
                <c:pt idx="434">
                  <c:v>1705.9186287573514</c:v>
                </c:pt>
                <c:pt idx="435">
                  <c:v>1698.4904306405983</c:v>
                </c:pt>
                <c:pt idx="436">
                  <c:v>1691.0017278132748</c:v>
                </c:pt>
                <c:pt idx="437">
                  <c:v>1683.4531422977946</c:v>
                </c:pt>
                <c:pt idx="438">
                  <c:v>1675.8452958861144</c:v>
                </c:pt>
                <c:pt idx="439">
                  <c:v>1668.178810001689</c:v>
                </c:pt>
                <c:pt idx="440">
                  <c:v>1660.4543055637871</c:v>
                </c:pt>
                <c:pt idx="441">
                  <c:v>1652.6724028541978</c:v>
                </c:pt>
                <c:pt idx="442">
                  <c:v>1644.8337213863595</c:v>
                </c:pt>
                <c:pt idx="443">
                  <c:v>1636.9388797769343</c:v>
                </c:pt>
                <c:pt idx="444">
                  <c:v>1628.9884956198557</c:v>
                </c:pt>
                <c:pt idx="445">
                  <c:v>1620.983185362868</c:v>
                </c:pt>
                <c:pt idx="446">
                  <c:v>1612.9235641865791</c:v>
                </c:pt>
                <c:pt idx="447">
                  <c:v>1604.8102458860421</c:v>
                </c:pt>
                <c:pt idx="448">
                  <c:v>1596.6438427548792</c:v>
                </c:pt>
                <c:pt idx="449">
                  <c:v>1588.4249654719631</c:v>
                </c:pt>
                <c:pt idx="450">
                  <c:v>1580.1542229906629</c:v>
                </c:pt>
                <c:pt idx="451">
                  <c:v>1571.8322224306628</c:v>
                </c:pt>
                <c:pt idx="452">
                  <c:v>1563.4595689723606</c:v>
                </c:pt>
                <c:pt idx="453">
                  <c:v>1555.0368657538472</c:v>
                </c:pt>
                <c:pt idx="454">
                  <c:v>1546.5647137704716</c:v>
                </c:pt>
                <c:pt idx="455">
                  <c:v>1538.0437117769875</c:v>
                </c:pt>
                <c:pt idx="456">
                  <c:v>1529.4744561922814</c:v>
                </c:pt>
                <c:pt idx="457">
                  <c:v>1520.8575410066778</c:v>
                </c:pt>
                <c:pt idx="458">
                  <c:v>1512.1935576918142</c:v>
                </c:pt>
                <c:pt idx="459">
                  <c:v>1503.4830951130793</c:v>
                </c:pt>
                <c:pt idx="460">
                  <c:v>1494.7267394446039</c:v>
                </c:pt>
                <c:pt idx="461">
                  <c:v>1485.9250740867951</c:v>
                </c:pt>
                <c:pt idx="462">
                  <c:v>1477.0786795863989</c:v>
                </c:pt>
                <c:pt idx="463">
                  <c:v>1468.1881335590795</c:v>
                </c:pt>
                <c:pt idx="464">
                  <c:v>1459.2540106144959</c:v>
                </c:pt>
                <c:pt idx="465">
                  <c:v>1450.2768822838648</c:v>
                </c:pt>
                <c:pt idx="466">
                  <c:v>1441.2573169499844</c:v>
                </c:pt>
                <c:pt idx="467">
                  <c:v>1432.1958797797054</c:v>
                </c:pt>
                <c:pt idx="468">
                  <c:v>1423.0931326588245</c:v>
                </c:pt>
                <c:pt idx="469">
                  <c:v>1413.9496341293811</c:v>
                </c:pt>
                <c:pt idx="470">
                  <c:v>1404.7659393293309</c:v>
                </c:pt>
                <c:pt idx="471">
                  <c:v>1395.5425999345762</c:v>
                </c:pt>
                <c:pt idx="472">
                  <c:v>1386.2801641033241</c:v>
                </c:pt>
                <c:pt idx="473">
                  <c:v>1376.9791764227484</c:v>
                </c:pt>
                <c:pt idx="474">
                  <c:v>1367.6401778579284</c:v>
                </c:pt>
                <c:pt idx="475">
                  <c:v>1358.2637057030349</c:v>
                </c:pt>
                <c:pt idx="476">
                  <c:v>1348.8502935347371</c:v>
                </c:pt>
                <c:pt idx="477">
                  <c:v>1339.400471167799</c:v>
                </c:pt>
                <c:pt idx="478">
                  <c:v>1329.9147646128358</c:v>
                </c:pt>
                <c:pt idx="479">
                  <c:v>1320.3936960362012</c:v>
                </c:pt>
                <c:pt idx="480">
                  <c:v>1310.8377837219707</c:v>
                </c:pt>
                <c:pt idx="481">
                  <c:v>1301.2475420359935</c:v>
                </c:pt>
                <c:pt idx="482">
                  <c:v>1291.6234813919764</c:v>
                </c:pt>
                <c:pt idx="483">
                  <c:v>1281.9661082195692</c:v>
                </c:pt>
                <c:pt idx="484">
                  <c:v>1272.2759249344183</c:v>
                </c:pt>
                <c:pt idx="485">
                  <c:v>1262.5534299101541</c:v>
                </c:pt>
                <c:pt idx="486">
                  <c:v>1252.7991174522783</c:v>
                </c:pt>
                <c:pt idx="487">
                  <c:v>1243.013477773917</c:v>
                </c:pt>
                <c:pt idx="488">
                  <c:v>1233.1969969734057</c:v>
                </c:pt>
                <c:pt idx="489">
                  <c:v>1223.3501570136702</c:v>
                </c:pt>
                <c:pt idx="490">
                  <c:v>1213.4734357033699</c:v>
                </c:pt>
                <c:pt idx="491">
                  <c:v>1203.5673066797663</c:v>
                </c:pt>
                <c:pt idx="492">
                  <c:v>1193.6322393932846</c:v>
                </c:pt>
                <c:pt idx="493">
                  <c:v>1183.6686990937308</c:v>
                </c:pt>
                <c:pt idx="494">
                  <c:v>1173.6771468181287</c:v>
                </c:pt>
                <c:pt idx="495">
                  <c:v>1163.6580393801444</c:v>
                </c:pt>
                <c:pt idx="496">
                  <c:v>1153.6118293610596</c:v>
                </c:pt>
                <c:pt idx="497">
                  <c:v>1143.5389651022599</c:v>
                </c:pt>
                <c:pt idx="498">
                  <c:v>1133.4398906992049</c:v>
                </c:pt>
                <c:pt idx="499">
                  <c:v>1123.3150459968399</c:v>
                </c:pt>
                <c:pt idx="500">
                  <c:v>1113.1648665864211</c:v>
                </c:pt>
                <c:pt idx="501">
                  <c:v>1102.9897838037132</c:v>
                </c:pt>
                <c:pt idx="502">
                  <c:v>1092.7902247285281</c:v>
                </c:pt>
                <c:pt idx="503">
                  <c:v>1082.5666121855709</c:v>
                </c:pt>
                <c:pt idx="504">
                  <c:v>1072.3193647465564</c:v>
                </c:pt>
                <c:pt idx="505">
                  <c:v>1062.0488967335641</c:v>
                </c:pt>
                <c:pt idx="506">
                  <c:v>1051.7556182235971</c:v>
                </c:pt>
                <c:pt idx="507">
                  <c:v>1041.4399350543126</c:v>
                </c:pt>
                <c:pt idx="508">
                  <c:v>1031.1022488308886</c:v>
                </c:pt>
                <c:pt idx="509">
                  <c:v>1020.7429569339972</c:v>
                </c:pt>
                <c:pt idx="510">
                  <c:v>1010.362452528849</c:v>
                </c:pt>
                <c:pt idx="511">
                  <c:v>999.96112457527761</c:v>
                </c:pt>
                <c:pt idx="512">
                  <c:v>989.53935783883401</c:v>
                </c:pt>
                <c:pt idx="513">
                  <c:v>979.09753290285573</c:v>
                </c:pt>
                <c:pt idx="514">
                  <c:v>968.63602618148343</c:v>
                </c:pt>
                <c:pt idx="515">
                  <c:v>958.15520993359235</c:v>
                </c:pt>
                <c:pt idx="516">
                  <c:v>947.65545227760822</c:v>
                </c:pt>
                <c:pt idx="517">
                  <c:v>937.13711720717868</c:v>
                </c:pt>
                <c:pt idx="518">
                  <c:v>926.60056460767009</c:v>
                </c:pt>
                <c:pt idx="519">
                  <c:v>916.04615027346097</c:v>
                </c:pt>
                <c:pt idx="520">
                  <c:v>905.47422592600356</c:v>
                </c:pt>
                <c:pt idx="521">
                  <c:v>894.88513923262485</c:v>
                </c:pt>
                <c:pt idx="522">
                  <c:v>884.27923382604013</c:v>
                </c:pt>
                <c:pt idx="523">
                  <c:v>873.6568493245511</c:v>
                </c:pt>
                <c:pt idx="524">
                  <c:v>863.01832135290203</c:v>
                </c:pt>
                <c:pt idx="525">
                  <c:v>852.36398156376811</c:v>
                </c:pt>
                <c:pt idx="526">
                  <c:v>841.69415765984877</c:v>
                </c:pt>
                <c:pt idx="527">
                  <c:v>831.00917341654213</c:v>
                </c:pt>
                <c:pt idx="528">
                  <c:v>820.30934870517478</c:v>
                </c:pt>
                <c:pt idx="529">
                  <c:v>809.59499951676207</c:v>
                </c:pt>
                <c:pt idx="530">
                  <c:v>798.86643798627586</c:v>
                </c:pt>
                <c:pt idx="531">
                  <c:v>788.12397241739541</c:v>
                </c:pt>
                <c:pt idx="532">
                  <c:v>777.36790730771872</c:v>
                </c:pt>
                <c:pt idx="533">
                  <c:v>766.59854337441163</c:v>
                </c:pt>
                <c:pt idx="534">
                  <c:v>755.81617758027232</c:v>
                </c:pt>
                <c:pt idx="535">
                  <c:v>745.02110316019014</c:v>
                </c:pt>
                <c:pt idx="536">
                  <c:v>734.21360964797657</c:v>
                </c:pt>
                <c:pt idx="537">
                  <c:v>723.39398290354904</c:v>
                </c:pt>
                <c:pt idx="538">
                  <c:v>712.56250514044586</c:v>
                </c:pt>
                <c:pt idx="539">
                  <c:v>701.71945495365333</c:v>
                </c:pt>
                <c:pt idx="540">
                  <c:v>690.86510734772548</c:v>
                </c:pt>
                <c:pt idx="541">
                  <c:v>679.99973376517767</c:v>
                </c:pt>
                <c:pt idx="542">
                  <c:v>669.12360211513544</c:v>
                </c:pt>
                <c:pt idx="543">
                  <c:v>658.23697680222062</c:v>
                </c:pt>
                <c:pt idx="544">
                  <c:v>647.34011875565727</c:v>
                </c:pt>
                <c:pt idx="545">
                  <c:v>636.43328545858049</c:v>
                </c:pt>
                <c:pt idx="546">
                  <c:v>625.5167309775311</c:v>
                </c:pt>
                <c:pt idx="547">
                  <c:v>614.59070599212021</c:v>
                </c:pt>
                <c:pt idx="548">
                  <c:v>603.65545782484787</c:v>
                </c:pt>
                <c:pt idx="549">
                  <c:v>592.71123047106062</c:v>
                </c:pt>
                <c:pt idx="550">
                  <c:v>581.75826462903217</c:v>
                </c:pt>
                <c:pt idx="551">
                  <c:v>570.79679773015414</c:v>
                </c:pt>
                <c:pt idx="552">
                  <c:v>559.82706396922094</c:v>
                </c:pt>
                <c:pt idx="553">
                  <c:v>548.84929433479658</c:v>
                </c:pt>
                <c:pt idx="554">
                  <c:v>537.8637166396494</c:v>
                </c:pt>
                <c:pt idx="555">
                  <c:v>526.87055555124198</c:v>
                </c:pt>
                <c:pt idx="556">
                  <c:v>515.8700326222629</c:v>
                </c:pt>
                <c:pt idx="557">
                  <c:v>504.86236632118994</c:v>
                </c:pt>
                <c:pt idx="558">
                  <c:v>493.84777206287094</c:v>
                </c:pt>
                <c:pt idx="559">
                  <c:v>482.82646223911229</c:v>
                </c:pt>
                <c:pt idx="560">
                  <c:v>471.79864624926307</c:v>
                </c:pt>
                <c:pt idx="561">
                  <c:v>460.76453053078507</c:v>
                </c:pt>
                <c:pt idx="562">
                  <c:v>449.72431858979741</c:v>
                </c:pt>
                <c:pt idx="563">
                  <c:v>438.67821103158622</c:v>
                </c:pt>
                <c:pt idx="564">
                  <c:v>427.62640559106973</c:v>
                </c:pt>
                <c:pt idx="565">
                  <c:v>416.56909716320928</c:v>
                </c:pt>
                <c:pt idx="566">
                  <c:v>405.50647783335711</c:v>
                </c:pt>
                <c:pt idx="567">
                  <c:v>394.43873690753264</c:v>
                </c:pt>
                <c:pt idx="568">
                  <c:v>383.36606094261839</c:v>
                </c:pt>
                <c:pt idx="569">
                  <c:v>372.28863377646786</c:v>
                </c:pt>
                <c:pt idx="570">
                  <c:v>361.20663655791714</c:v>
                </c:pt>
                <c:pt idx="571">
                  <c:v>350.12024777669325</c:v>
                </c:pt>
                <c:pt idx="572">
                  <c:v>339.02964329321173</c:v>
                </c:pt>
                <c:pt idx="573">
                  <c:v>327.93499636825652</c:v>
                </c:pt>
                <c:pt idx="574">
                  <c:v>316.83647769253554</c:v>
                </c:pt>
                <c:pt idx="575">
                  <c:v>305.73425541610584</c:v>
                </c:pt>
                <c:pt idx="576">
                  <c:v>294.62849517766199</c:v>
                </c:pt>
                <c:pt idx="577">
                  <c:v>283.51936013368169</c:v>
                </c:pt>
                <c:pt idx="578">
                  <c:v>272.40701098742335</c:v>
                </c:pt>
                <c:pt idx="579">
                  <c:v>261.29160601777011</c:v>
                </c:pt>
                <c:pt idx="580">
                  <c:v>250.17330110791519</c:v>
                </c:pt>
                <c:pt idx="581">
                  <c:v>239.05224977388389</c:v>
                </c:pt>
                <c:pt idx="582">
                  <c:v>227.92860319288715</c:v>
                </c:pt>
                <c:pt idx="583">
                  <c:v>216.80251023150279</c:v>
                </c:pt>
                <c:pt idx="584">
                  <c:v>205.67411747367979</c:v>
                </c:pt>
                <c:pt idx="585">
                  <c:v>194.54356924856188</c:v>
                </c:pt>
                <c:pt idx="586">
                  <c:v>183.41100765812661</c:v>
                </c:pt>
                <c:pt idx="587">
                  <c:v>172.27657260463607</c:v>
                </c:pt>
                <c:pt idx="588">
                  <c:v>161.14040181789633</c:v>
                </c:pt>
                <c:pt idx="589">
                  <c:v>150.00263088232202</c:v>
                </c:pt>
                <c:pt idx="590">
                  <c:v>138.86339326380312</c:v>
                </c:pt>
                <c:pt idx="591">
                  <c:v>127.72282033637131</c:v>
                </c:pt>
                <c:pt idx="592">
                  <c:v>116.58104140866301</c:v>
                </c:pt>
                <c:pt idx="593">
                  <c:v>105.43818375017669</c:v>
                </c:pt>
                <c:pt idx="594">
                  <c:v>94.294372617322253</c:v>
                </c:pt>
                <c:pt idx="595">
                  <c:v>83.149731279260138</c:v>
                </c:pt>
                <c:pt idx="596">
                  <c:v>72.004381043528326</c:v>
                </c:pt>
                <c:pt idx="597">
                  <c:v>60.858441281455235</c:v>
                </c:pt>
                <c:pt idx="598">
                  <c:v>49.71202945335699</c:v>
                </c:pt>
                <c:pt idx="599">
                  <c:v>38.565261133517339</c:v>
                </c:pt>
                <c:pt idx="600">
                  <c:v>27.418250034948912</c:v>
                </c:pt>
                <c:pt idx="601">
                  <c:v>16.271108033934475</c:v>
                </c:pt>
                <c:pt idx="602">
                  <c:v>5.1239451943470868</c:v>
                </c:pt>
                <c:pt idx="603">
                  <c:v>-6.0231302082519207</c:v>
                </c:pt>
                <c:pt idx="604">
                  <c:v>-6.034277212965792</c:v>
                </c:pt>
                <c:pt idx="605">
                  <c:v>-6.0454242174328456</c:v>
                </c:pt>
                <c:pt idx="606">
                  <c:v>-6.0565712216529786</c:v>
                </c:pt>
                <c:pt idx="607">
                  <c:v>-6.067718225626086</c:v>
                </c:pt>
                <c:pt idx="608">
                  <c:v>-6.0788652293520649</c:v>
                </c:pt>
                <c:pt idx="609">
                  <c:v>-6.0900122328308104</c:v>
                </c:pt>
                <c:pt idx="610">
                  <c:v>-6.1011592360622195</c:v>
                </c:pt>
                <c:pt idx="611">
                  <c:v>-6.1123062390461884</c:v>
                </c:pt>
                <c:pt idx="612">
                  <c:v>-6.1234532417826131</c:v>
                </c:pt>
                <c:pt idx="613">
                  <c:v>-6.1346002442713896</c:v>
                </c:pt>
                <c:pt idx="614">
                  <c:v>-6.1457472465124141</c:v>
                </c:pt>
                <c:pt idx="615">
                  <c:v>-6.1568942485055826</c:v>
                </c:pt>
                <c:pt idx="616">
                  <c:v>-6.1680412502507913</c:v>
                </c:pt>
                <c:pt idx="617">
                  <c:v>-6.1791882517479362</c:v>
                </c:pt>
                <c:pt idx="618">
                  <c:v>-6.1903352529969142</c:v>
                </c:pt>
                <c:pt idx="619">
                  <c:v>-6.2014822539976207</c:v>
                </c:pt>
                <c:pt idx="620">
                  <c:v>-6.2126292547499524</c:v>
                </c:pt>
                <c:pt idx="621">
                  <c:v>-6.2237762552538056</c:v>
                </c:pt>
                <c:pt idx="622">
                  <c:v>-6.2349232555090763</c:v>
                </c:pt>
                <c:pt idx="623">
                  <c:v>-6.2460702555156606</c:v>
                </c:pt>
                <c:pt idx="624">
                  <c:v>-6.2572172552734546</c:v>
                </c:pt>
                <c:pt idx="625">
                  <c:v>-6.2683642547823544</c:v>
                </c:pt>
                <c:pt idx="626">
                  <c:v>-6.279511254042256</c:v>
                </c:pt>
                <c:pt idx="627">
                  <c:v>-6.2906582530530564</c:v>
                </c:pt>
                <c:pt idx="628">
                  <c:v>-6.3018052518146508</c:v>
                </c:pt>
                <c:pt idx="629">
                  <c:v>-6.3129522503269362</c:v>
                </c:pt>
                <c:pt idx="630">
                  <c:v>-6.3240992485898087</c:v>
                </c:pt>
                <c:pt idx="631">
                  <c:v>-6.3352462466031643</c:v>
                </c:pt>
                <c:pt idx="632">
                  <c:v>-6.3463932443668991</c:v>
                </c:pt>
                <c:pt idx="633">
                  <c:v>-6.3575402418809093</c:v>
                </c:pt>
                <c:pt idx="634">
                  <c:v>-6.3686872391450908</c:v>
                </c:pt>
                <c:pt idx="635">
                  <c:v>-6.3798342361593408</c:v>
                </c:pt>
                <c:pt idx="636">
                  <c:v>-6.3909812329235551</c:v>
                </c:pt>
                <c:pt idx="637">
                  <c:v>-6.4021282294376292</c:v>
                </c:pt>
                <c:pt idx="638">
                  <c:v>-6.4132752257014598</c:v>
                </c:pt>
                <c:pt idx="639">
                  <c:v>-6.4244222217149431</c:v>
                </c:pt>
                <c:pt idx="640">
                  <c:v>-6.4355692174779762</c:v>
                </c:pt>
                <c:pt idx="641">
                  <c:v>-6.4467162129904541</c:v>
                </c:pt>
                <c:pt idx="642">
                  <c:v>-6.4578632082522729</c:v>
                </c:pt>
                <c:pt idx="643">
                  <c:v>-6.4690102032633297</c:v>
                </c:pt>
                <c:pt idx="644">
                  <c:v>-6.4801571980235204</c:v>
                </c:pt>
                <c:pt idx="645">
                  <c:v>-6.4913041925327413</c:v>
                </c:pt>
                <c:pt idx="646">
                  <c:v>-6.5024511867908883</c:v>
                </c:pt>
                <c:pt idx="647">
                  <c:v>-6.5135981807978576</c:v>
                </c:pt>
                <c:pt idx="648">
                  <c:v>-6.5247451745535461</c:v>
                </c:pt>
                <c:pt idx="649">
                  <c:v>-6.535892168057849</c:v>
                </c:pt>
                <c:pt idx="650">
                  <c:v>-6.5470391613106633</c:v>
                </c:pt>
                <c:pt idx="651">
                  <c:v>-6.5581861543118851</c:v>
                </c:pt>
                <c:pt idx="652">
                  <c:v>-6.5693331470614105</c:v>
                </c:pt>
                <c:pt idx="653">
                  <c:v>-6.5804801395591355</c:v>
                </c:pt>
                <c:pt idx="654">
                  <c:v>-6.5916271318049571</c:v>
                </c:pt>
                <c:pt idx="655">
                  <c:v>-6.6027741237987714</c:v>
                </c:pt>
                <c:pt idx="656">
                  <c:v>-6.6139211155404736</c:v>
                </c:pt>
                <c:pt idx="657">
                  <c:v>-6.6250681070299606</c:v>
                </c:pt>
                <c:pt idx="658">
                  <c:v>-6.6362150982671286</c:v>
                </c:pt>
                <c:pt idx="659">
                  <c:v>-6.6473620892518746</c:v>
                </c:pt>
                <c:pt idx="660">
                  <c:v>-6.6585090799840936</c:v>
                </c:pt>
                <c:pt idx="661">
                  <c:v>-6.6696560704636827</c:v>
                </c:pt>
                <c:pt idx="662">
                  <c:v>-6.680803060690538</c:v>
                </c:pt>
                <c:pt idx="663">
                  <c:v>-6.6919500506645555</c:v>
                </c:pt>
                <c:pt idx="664">
                  <c:v>-6.7030970403856314</c:v>
                </c:pt>
                <c:pt idx="665">
                  <c:v>-6.7142440298536625</c:v>
                </c:pt>
                <c:pt idx="666">
                  <c:v>-6.7253910190685442</c:v>
                </c:pt>
                <c:pt idx="667">
                  <c:v>-6.7365380080301733</c:v>
                </c:pt>
                <c:pt idx="668">
                  <c:v>-6.747684996738446</c:v>
                </c:pt>
                <c:pt idx="669">
                  <c:v>-6.7588319851932592</c:v>
                </c:pt>
                <c:pt idx="670">
                  <c:v>-6.7699789733945082</c:v>
                </c:pt>
                <c:pt idx="671">
                  <c:v>-6.7811259613420898</c:v>
                </c:pt>
                <c:pt idx="672">
                  <c:v>-6.7922729490359002</c:v>
                </c:pt>
                <c:pt idx="673">
                  <c:v>-6.8034199364758354</c:v>
                </c:pt>
                <c:pt idx="674">
                  <c:v>-6.8145669236617916</c:v>
                </c:pt>
                <c:pt idx="675">
                  <c:v>-6.8257139105936657</c:v>
                </c:pt>
                <c:pt idx="676">
                  <c:v>-6.8368608972713529</c:v>
                </c:pt>
                <c:pt idx="677">
                  <c:v>-6.8480078836947502</c:v>
                </c:pt>
                <c:pt idx="678">
                  <c:v>-6.8591548698637537</c:v>
                </c:pt>
                <c:pt idx="679">
                  <c:v>-6.8703018557782602</c:v>
                </c:pt>
                <c:pt idx="680">
                  <c:v>-6.8814488414381652</c:v>
                </c:pt>
                <c:pt idx="681">
                  <c:v>-6.8925958268433654</c:v>
                </c:pt>
                <c:pt idx="682">
                  <c:v>-6.9037428119937569</c:v>
                </c:pt>
                <c:pt idx="683">
                  <c:v>-6.9148897968892369</c:v>
                </c:pt>
                <c:pt idx="684">
                  <c:v>-6.9260367815297004</c:v>
                </c:pt>
                <c:pt idx="685">
                  <c:v>-6.9371837659150444</c:v>
                </c:pt>
                <c:pt idx="686">
                  <c:v>-6.948330750045165</c:v>
                </c:pt>
                <c:pt idx="687">
                  <c:v>-6.9594777339199583</c:v>
                </c:pt>
                <c:pt idx="688">
                  <c:v>-6.9706247175393212</c:v>
                </c:pt>
                <c:pt idx="689">
                  <c:v>-6.981771700903149</c:v>
                </c:pt>
                <c:pt idx="690">
                  <c:v>-6.9929186840113386</c:v>
                </c:pt>
                <c:pt idx="691">
                  <c:v>-7.0040656668637862</c:v>
                </c:pt>
                <c:pt idx="692">
                  <c:v>-7.0152126494603886</c:v>
                </c:pt>
                <c:pt idx="693">
                  <c:v>-7.0263596318010411</c:v>
                </c:pt>
                <c:pt idx="694">
                  <c:v>-7.0375066138856406</c:v>
                </c:pt>
                <c:pt idx="695">
                  <c:v>-7.0486535957140841</c:v>
                </c:pt>
                <c:pt idx="696">
                  <c:v>-7.0598005772862669</c:v>
                </c:pt>
                <c:pt idx="697">
                  <c:v>-7.0709475586020858</c:v>
                </c:pt>
                <c:pt idx="698">
                  <c:v>-7.082094539661437</c:v>
                </c:pt>
                <c:pt idx="699">
                  <c:v>-7.0932415204642165</c:v>
                </c:pt>
                <c:pt idx="700">
                  <c:v>-7.1043885010103205</c:v>
                </c:pt>
                <c:pt idx="701">
                  <c:v>-7.1155354812996459</c:v>
                </c:pt>
                <c:pt idx="702">
                  <c:v>-7.1266824613320887</c:v>
                </c:pt>
                <c:pt idx="703">
                  <c:v>-7.1378294411075451</c:v>
                </c:pt>
                <c:pt idx="704">
                  <c:v>-7.1489764206259121</c:v>
                </c:pt>
                <c:pt idx="705">
                  <c:v>-7.1601233998870848</c:v>
                </c:pt>
                <c:pt idx="706">
                  <c:v>-7.1712703788909611</c:v>
                </c:pt>
                <c:pt idx="707">
                  <c:v>-7.1824173576374362</c:v>
                </c:pt>
                <c:pt idx="708">
                  <c:v>-7.1935643361264061</c:v>
                </c:pt>
                <c:pt idx="709">
                  <c:v>-7.2047113143577679</c:v>
                </c:pt>
                <c:pt idx="710">
                  <c:v>-7.2158582923314185</c:v>
                </c:pt>
                <c:pt idx="711">
                  <c:v>-7.2270052700472531</c:v>
                </c:pt>
                <c:pt idx="712">
                  <c:v>-7.2381522475051687</c:v>
                </c:pt>
                <c:pt idx="713">
                  <c:v>-7.2492992247050614</c:v>
                </c:pt>
                <c:pt idx="714">
                  <c:v>-7.2604462016468272</c:v>
                </c:pt>
                <c:pt idx="715">
                  <c:v>-7.2715931783303631</c:v>
                </c:pt>
                <c:pt idx="716">
                  <c:v>-7.2827401547555652</c:v>
                </c:pt>
                <c:pt idx="717">
                  <c:v>-7.2938871309223297</c:v>
                </c:pt>
                <c:pt idx="718">
                  <c:v>-7.3050341068305524</c:v>
                </c:pt>
                <c:pt idx="719">
                  <c:v>-7.3161810824801305</c:v>
                </c:pt>
                <c:pt idx="720">
                  <c:v>-7.3273280578709601</c:v>
                </c:pt>
                <c:pt idx="721">
                  <c:v>-7.3384750330029371</c:v>
                </c:pt>
                <c:pt idx="722">
                  <c:v>-7.3496220078759587</c:v>
                </c:pt>
                <c:pt idx="723">
                  <c:v>-7.3607689824899207</c:v>
                </c:pt>
                <c:pt idx="724">
                  <c:v>-7.3719159568447195</c:v>
                </c:pt>
                <c:pt idx="725">
                  <c:v>-7.3830629309402518</c:v>
                </c:pt>
                <c:pt idx="726">
                  <c:v>-7.3942099047764138</c:v>
                </c:pt>
                <c:pt idx="727">
                  <c:v>-7.4053568783531016</c:v>
                </c:pt>
                <c:pt idx="728">
                  <c:v>-7.4165038516702122</c:v>
                </c:pt>
                <c:pt idx="729">
                  <c:v>-7.4276508247276407</c:v>
                </c:pt>
                <c:pt idx="730">
                  <c:v>-7.438797797525285</c:v>
                </c:pt>
                <c:pt idx="731">
                  <c:v>-7.4499447700630403</c:v>
                </c:pt>
                <c:pt idx="732">
                  <c:v>-7.4610917423408036</c:v>
                </c:pt>
                <c:pt idx="733">
                  <c:v>-7.472238714358471</c:v>
                </c:pt>
                <c:pt idx="734">
                  <c:v>-7.4833856861159385</c:v>
                </c:pt>
                <c:pt idx="735">
                  <c:v>-7.4945326576131031</c:v>
                </c:pt>
                <c:pt idx="736">
                  <c:v>-7.5056796288498608</c:v>
                </c:pt>
                <c:pt idx="737">
                  <c:v>-7.5168265998261088</c:v>
                </c:pt>
                <c:pt idx="738">
                  <c:v>-7.527973570541743</c:v>
                </c:pt>
                <c:pt idx="739">
                  <c:v>-7.5391205409966595</c:v>
                </c:pt>
                <c:pt idx="740">
                  <c:v>-7.5502675111907545</c:v>
                </c:pt>
                <c:pt idx="741">
                  <c:v>-7.5614144811239248</c:v>
                </c:pt>
                <c:pt idx="742">
                  <c:v>-7.5725614507960666</c:v>
                </c:pt>
                <c:pt idx="743">
                  <c:v>-7.5837084202070759</c:v>
                </c:pt>
                <c:pt idx="744">
                  <c:v>-7.5948553893568498</c:v>
                </c:pt>
                <c:pt idx="745">
                  <c:v>-7.6060023582452843</c:v>
                </c:pt>
                <c:pt idx="746">
                  <c:v>-7.6171493268722763</c:v>
                </c:pt>
                <c:pt idx="747">
                  <c:v>-7.628296295237722</c:v>
                </c:pt>
                <c:pt idx="748">
                  <c:v>-7.6394432633415175</c:v>
                </c:pt>
                <c:pt idx="749">
                  <c:v>-7.6505902311835596</c:v>
                </c:pt>
                <c:pt idx="750">
                  <c:v>-7.6617371987637437</c:v>
                </c:pt>
                <c:pt idx="751">
                  <c:v>-7.6728841660819675</c:v>
                </c:pt>
                <c:pt idx="752">
                  <c:v>-7.6840311331381264</c:v>
                </c:pt>
                <c:pt idx="753">
                  <c:v>-7.6951780999321171</c:v>
                </c:pt>
                <c:pt idx="754">
                  <c:v>-7.7063250664638367</c:v>
                </c:pt>
                <c:pt idx="755">
                  <c:v>-7.7174720327331805</c:v>
                </c:pt>
                <c:pt idx="756">
                  <c:v>-7.7286189987400462</c:v>
                </c:pt>
                <c:pt idx="757">
                  <c:v>-7.7397659644843291</c:v>
                </c:pt>
                <c:pt idx="758">
                  <c:v>-7.7509129299659261</c:v>
                </c:pt>
                <c:pt idx="759">
                  <c:v>-7.7620598951847333</c:v>
                </c:pt>
                <c:pt idx="760">
                  <c:v>-7.7732068601406477</c:v>
                </c:pt>
                <c:pt idx="761">
                  <c:v>-7.7843538248335653</c:v>
                </c:pt>
                <c:pt idx="762">
                  <c:v>-7.7955007892633823</c:v>
                </c:pt>
                <c:pt idx="763">
                  <c:v>-7.8066477534299956</c:v>
                </c:pt>
                <c:pt idx="764">
                  <c:v>-7.8177947173333013</c:v>
                </c:pt>
                <c:pt idx="765">
                  <c:v>-7.8289416809731955</c:v>
                </c:pt>
                <c:pt idx="766">
                  <c:v>-7.8400886443495752</c:v>
                </c:pt>
                <c:pt idx="767">
                  <c:v>-7.8512356074623364</c:v>
                </c:pt>
                <c:pt idx="768">
                  <c:v>-7.8623825703113761</c:v>
                </c:pt>
                <c:pt idx="769">
                  <c:v>-7.8735295328965904</c:v>
                </c:pt>
                <c:pt idx="770">
                  <c:v>-7.8846764952178763</c:v>
                </c:pt>
                <c:pt idx="771">
                  <c:v>-7.8958234572751289</c:v>
                </c:pt>
                <c:pt idx="772">
                  <c:v>-7.9069704190682462</c:v>
                </c:pt>
                <c:pt idx="773">
                  <c:v>-7.9181173805971232</c:v>
                </c:pt>
                <c:pt idx="774">
                  <c:v>-7.9292643418616571</c:v>
                </c:pt>
                <c:pt idx="775">
                  <c:v>-7.9404113028617447</c:v>
                </c:pt>
                <c:pt idx="776">
                  <c:v>-7.9515582635972821</c:v>
                </c:pt>
                <c:pt idx="777">
                  <c:v>-7.9627052240681655</c:v>
                </c:pt>
                <c:pt idx="778">
                  <c:v>-7.9738521842742918</c:v>
                </c:pt>
                <c:pt idx="779">
                  <c:v>-7.984999144215557</c:v>
                </c:pt>
                <c:pt idx="780">
                  <c:v>-7.9961461038918573</c:v>
                </c:pt>
                <c:pt idx="781">
                  <c:v>-8.0072930633030897</c:v>
                </c:pt>
                <c:pt idx="782">
                  <c:v>-8.0184400224491501</c:v>
                </c:pt>
                <c:pt idx="783">
                  <c:v>-8.0295869813299365</c:v>
                </c:pt>
                <c:pt idx="784">
                  <c:v>-8.0407339399453441</c:v>
                </c:pt>
                <c:pt idx="785">
                  <c:v>-8.0518808982952681</c:v>
                </c:pt>
                <c:pt idx="786">
                  <c:v>-8.0630278563796072</c:v>
                </c:pt>
                <c:pt idx="787">
                  <c:v>-8.0741748141982566</c:v>
                </c:pt>
                <c:pt idx="788">
                  <c:v>-8.0853217717511132</c:v>
                </c:pt>
                <c:pt idx="789">
                  <c:v>-8.0964687290380741</c:v>
                </c:pt>
                <c:pt idx="790">
                  <c:v>-8.1076156860590345</c:v>
                </c:pt>
                <c:pt idx="791">
                  <c:v>-8.1187626428138913</c:v>
                </c:pt>
                <c:pt idx="792">
                  <c:v>-8.1299095993025414</c:v>
                </c:pt>
                <c:pt idx="793">
                  <c:v>-8.1410565555248802</c:v>
                </c:pt>
                <c:pt idx="794">
                  <c:v>-8.1522035114808062</c:v>
                </c:pt>
                <c:pt idx="795">
                  <c:v>-8.1633504671702148</c:v>
                </c:pt>
                <c:pt idx="796">
                  <c:v>-8.1744974225930012</c:v>
                </c:pt>
                <c:pt idx="797">
                  <c:v>-8.1856443777490639</c:v>
                </c:pt>
                <c:pt idx="798">
                  <c:v>-8.1967913326382984</c:v>
                </c:pt>
                <c:pt idx="799">
                  <c:v>-8.2079382872606015</c:v>
                </c:pt>
                <c:pt idx="800">
                  <c:v>-8.2190852416158684</c:v>
                </c:pt>
                <c:pt idx="801">
                  <c:v>-8.2302321957039979</c:v>
                </c:pt>
                <c:pt idx="802">
                  <c:v>-8.2413791495248852</c:v>
                </c:pt>
                <c:pt idx="803">
                  <c:v>-8.2525261030784254</c:v>
                </c:pt>
                <c:pt idx="804">
                  <c:v>-8.2636730563645173</c:v>
                </c:pt>
                <c:pt idx="805">
                  <c:v>-8.2748200093830562</c:v>
                </c:pt>
                <c:pt idx="806">
                  <c:v>-8.2859669621339389</c:v>
                </c:pt>
                <c:pt idx="807">
                  <c:v>-8.2971139146170625</c:v>
                </c:pt>
                <c:pt idx="808">
                  <c:v>-8.3082608668323221</c:v>
                </c:pt>
                <c:pt idx="809">
                  <c:v>-8.3194078187796148</c:v>
                </c:pt>
                <c:pt idx="810">
                  <c:v>-8.3305547704588374</c:v>
                </c:pt>
                <c:pt idx="811">
                  <c:v>-8.341701721869887</c:v>
                </c:pt>
                <c:pt idx="812">
                  <c:v>-8.3528486730126588</c:v>
                </c:pt>
                <c:pt idx="813">
                  <c:v>-8.3639956238870496</c:v>
                </c:pt>
                <c:pt idx="814">
                  <c:v>-8.3751425744929566</c:v>
                </c:pt>
                <c:pt idx="815">
                  <c:v>-8.3862895248302767</c:v>
                </c:pt>
                <c:pt idx="816">
                  <c:v>-8.397436474898905</c:v>
                </c:pt>
                <c:pt idx="817">
                  <c:v>-8.4085834246987385</c:v>
                </c:pt>
                <c:pt idx="818">
                  <c:v>-8.4197303742296743</c:v>
                </c:pt>
                <c:pt idx="819">
                  <c:v>-8.4308773234916092</c:v>
                </c:pt>
                <c:pt idx="820">
                  <c:v>-8.4420242724844385</c:v>
                </c:pt>
                <c:pt idx="821">
                  <c:v>-8.4531712212080592</c:v>
                </c:pt>
                <c:pt idx="822">
                  <c:v>-8.4643181696623682</c:v>
                </c:pt>
                <c:pt idx="823">
                  <c:v>-8.4754651178472606</c:v>
                </c:pt>
                <c:pt idx="824">
                  <c:v>-8.4866120657626336</c:v>
                </c:pt>
                <c:pt idx="825">
                  <c:v>-8.4977590134083858</c:v>
                </c:pt>
                <c:pt idx="826">
                  <c:v>-8.5089059607844106</c:v>
                </c:pt>
                <c:pt idx="827">
                  <c:v>-8.5200529078906069</c:v>
                </c:pt>
                <c:pt idx="828">
                  <c:v>-8.5311998547268697</c:v>
                </c:pt>
                <c:pt idx="829">
                  <c:v>-8.5423468012930961</c:v>
                </c:pt>
                <c:pt idx="830">
                  <c:v>-8.553493747589183</c:v>
                </c:pt>
                <c:pt idx="831">
                  <c:v>-8.5646406936150274</c:v>
                </c:pt>
                <c:pt idx="832">
                  <c:v>-8.5757876393705246</c:v>
                </c:pt>
                <c:pt idx="833">
                  <c:v>-8.5869345848555714</c:v>
                </c:pt>
                <c:pt idx="834">
                  <c:v>-8.5980815300700648</c:v>
                </c:pt>
                <c:pt idx="835">
                  <c:v>-8.6092284750139001</c:v>
                </c:pt>
                <c:pt idx="836">
                  <c:v>-8.620375419686976</c:v>
                </c:pt>
                <c:pt idx="837">
                  <c:v>-8.6315223640891876</c:v>
                </c:pt>
                <c:pt idx="838">
                  <c:v>-8.642669308220432</c:v>
                </c:pt>
                <c:pt idx="839">
                  <c:v>-8.6538162520806043</c:v>
                </c:pt>
                <c:pt idx="840">
                  <c:v>-8.6649631956696034</c:v>
                </c:pt>
                <c:pt idx="841">
                  <c:v>-8.6761101389873243</c:v>
                </c:pt>
                <c:pt idx="842">
                  <c:v>-8.6872570820336641</c:v>
                </c:pt>
                <c:pt idx="843">
                  <c:v>-8.6984040248085179</c:v>
                </c:pt>
                <c:pt idx="844">
                  <c:v>-8.7095509673117846</c:v>
                </c:pt>
                <c:pt idx="845">
                  <c:v>-8.7206979095433592</c:v>
                </c:pt>
                <c:pt idx="846">
                  <c:v>-8.7318448515031388</c:v>
                </c:pt>
                <c:pt idx="847">
                  <c:v>-8.7429917931910204</c:v>
                </c:pt>
                <c:pt idx="848">
                  <c:v>-8.7541387346068991</c:v>
                </c:pt>
                <c:pt idx="849">
                  <c:v>-8.7652856757506736</c:v>
                </c:pt>
                <c:pt idx="850">
                  <c:v>-8.7764326166222393</c:v>
                </c:pt>
                <c:pt idx="851">
                  <c:v>-8.787579557221493</c:v>
                </c:pt>
                <c:pt idx="852">
                  <c:v>-8.7987264975483299</c:v>
                </c:pt>
                <c:pt idx="853">
                  <c:v>-8.8098734376026488</c:v>
                </c:pt>
                <c:pt idx="854">
                  <c:v>-8.821020377384345</c:v>
                </c:pt>
                <c:pt idx="855">
                  <c:v>-8.8321673168933152</c:v>
                </c:pt>
                <c:pt idx="856">
                  <c:v>-8.8433142561294567</c:v>
                </c:pt>
                <c:pt idx="857">
                  <c:v>-8.8544611950926644</c:v>
                </c:pt>
                <c:pt idx="858">
                  <c:v>-8.8656081337828354</c:v>
                </c:pt>
                <c:pt idx="859">
                  <c:v>-8.8767550721998685</c:v>
                </c:pt>
                <c:pt idx="860">
                  <c:v>-8.887902010343657</c:v>
                </c:pt>
                <c:pt idx="861">
                  <c:v>-8.8990489482140998</c:v>
                </c:pt>
                <c:pt idx="862">
                  <c:v>-8.9101958858110937</c:v>
                </c:pt>
                <c:pt idx="863">
                  <c:v>-8.921342823134534</c:v>
                </c:pt>
                <c:pt idx="864">
                  <c:v>-8.9324897601843176</c:v>
                </c:pt>
                <c:pt idx="865">
                  <c:v>-8.9436366969603416</c:v>
                </c:pt>
                <c:pt idx="866">
                  <c:v>-8.9547836334625011</c:v>
                </c:pt>
                <c:pt idx="867">
                  <c:v>-8.9659305696906948</c:v>
                </c:pt>
                <c:pt idx="868">
                  <c:v>-8.977077505644818</c:v>
                </c:pt>
                <c:pt idx="869">
                  <c:v>-8.9882244413247676</c:v>
                </c:pt>
                <c:pt idx="870">
                  <c:v>-8.9993713767304389</c:v>
                </c:pt>
                <c:pt idx="871">
                  <c:v>-9.0105183118617305</c:v>
                </c:pt>
                <c:pt idx="872">
                  <c:v>-9.0216652467185376</c:v>
                </c:pt>
                <c:pt idx="873">
                  <c:v>-9.0328121813007574</c:v>
                </c:pt>
                <c:pt idx="874">
                  <c:v>-9.0439591156082866</c:v>
                </c:pt>
                <c:pt idx="875">
                  <c:v>-9.0551060496410223</c:v>
                </c:pt>
                <c:pt idx="876">
                  <c:v>-9.0662529833988614</c:v>
                </c:pt>
                <c:pt idx="877">
                  <c:v>-9.0773999168816992</c:v>
                </c:pt>
                <c:pt idx="878">
                  <c:v>-9.0885468500894326</c:v>
                </c:pt>
                <c:pt idx="879">
                  <c:v>-9.0996937830219586</c:v>
                </c:pt>
                <c:pt idx="880">
                  <c:v>-9.1108407156791742</c:v>
                </c:pt>
                <c:pt idx="881">
                  <c:v>-9.1219876480609745</c:v>
                </c:pt>
                <c:pt idx="882">
                  <c:v>-9.1331345801672583</c:v>
                </c:pt>
                <c:pt idx="883">
                  <c:v>-9.1442815119979208</c:v>
                </c:pt>
                <c:pt idx="884">
                  <c:v>-9.155428443552859</c:v>
                </c:pt>
                <c:pt idx="885">
                  <c:v>-9.1665753748319698</c:v>
                </c:pt>
                <c:pt idx="886">
                  <c:v>-9.1777223058351485</c:v>
                </c:pt>
                <c:pt idx="887">
                  <c:v>-9.1888692365622919</c:v>
                </c:pt>
                <c:pt idx="888">
                  <c:v>-9.2000161670132989</c:v>
                </c:pt>
                <c:pt idx="889">
                  <c:v>-9.2111630971880647</c:v>
                </c:pt>
                <c:pt idx="890">
                  <c:v>-9.2223100270864844</c:v>
                </c:pt>
                <c:pt idx="891">
                  <c:v>-9.2334569567084568</c:v>
                </c:pt>
                <c:pt idx="892">
                  <c:v>-9.2446038860538788</c:v>
                </c:pt>
                <c:pt idx="893">
                  <c:v>-9.2557508151226457</c:v>
                </c:pt>
                <c:pt idx="894">
                  <c:v>-9.2668977439146545</c:v>
                </c:pt>
                <c:pt idx="895">
                  <c:v>-9.278044672429802</c:v>
                </c:pt>
                <c:pt idx="896">
                  <c:v>-9.2891916006679836</c:v>
                </c:pt>
                <c:pt idx="897">
                  <c:v>-9.3003385286290978</c:v>
                </c:pt>
                <c:pt idx="898">
                  <c:v>-9.31148545631304</c:v>
                </c:pt>
                <c:pt idx="899">
                  <c:v>-9.3226323837197071</c:v>
                </c:pt>
                <c:pt idx="900">
                  <c:v>-9.3337793108489961</c:v>
                </c:pt>
                <c:pt idx="901">
                  <c:v>-9.344926237700804</c:v>
                </c:pt>
                <c:pt idx="902">
                  <c:v>-9.3560731642750277</c:v>
                </c:pt>
                <c:pt idx="903">
                  <c:v>-9.3672200905715624</c:v>
                </c:pt>
                <c:pt idx="904">
                  <c:v>-9.3783670165903068</c:v>
                </c:pt>
                <c:pt idx="905">
                  <c:v>-9.3895139423311562</c:v>
                </c:pt>
                <c:pt idx="906">
                  <c:v>-9.4006608677940076</c:v>
                </c:pt>
                <c:pt idx="907">
                  <c:v>-9.411807792978756</c:v>
                </c:pt>
                <c:pt idx="908">
                  <c:v>-9.4229547178853004</c:v>
                </c:pt>
                <c:pt idx="909">
                  <c:v>-9.4341016425135358</c:v>
                </c:pt>
                <c:pt idx="910">
                  <c:v>-9.445248566863361</c:v>
                </c:pt>
                <c:pt idx="911">
                  <c:v>-9.4563954909346712</c:v>
                </c:pt>
                <c:pt idx="912">
                  <c:v>-9.4675424147273635</c:v>
                </c:pt>
                <c:pt idx="913">
                  <c:v>-9.4786893382413329</c:v>
                </c:pt>
                <c:pt idx="914">
                  <c:v>-9.4898362614764782</c:v>
                </c:pt>
                <c:pt idx="915">
                  <c:v>-9.5009831844326946</c:v>
                </c:pt>
                <c:pt idx="916">
                  <c:v>-9.5121301071098809</c:v>
                </c:pt>
                <c:pt idx="917">
                  <c:v>-9.5232770295079323</c:v>
                </c:pt>
                <c:pt idx="918">
                  <c:v>-9.5344239516267457</c:v>
                </c:pt>
                <c:pt idx="919">
                  <c:v>-9.5455708734662164</c:v>
                </c:pt>
                <c:pt idx="920">
                  <c:v>-9.556717795026243</c:v>
                </c:pt>
                <c:pt idx="921">
                  <c:v>-9.5678647163067208</c:v>
                </c:pt>
                <c:pt idx="922">
                  <c:v>-9.5790116373075485</c:v>
                </c:pt>
                <c:pt idx="923">
                  <c:v>-9.5901585580286213</c:v>
                </c:pt>
                <c:pt idx="924">
                  <c:v>-9.6013054784698362</c:v>
                </c:pt>
                <c:pt idx="925">
                  <c:v>-9.6124523986310901</c:v>
                </c:pt>
                <c:pt idx="926">
                  <c:v>-9.6235993185122783</c:v>
                </c:pt>
                <c:pt idx="927">
                  <c:v>-9.6347462381132996</c:v>
                </c:pt>
                <c:pt idx="928">
                  <c:v>-9.645893157434049</c:v>
                </c:pt>
                <c:pt idx="929">
                  <c:v>-9.6570400764744235</c:v>
                </c:pt>
                <c:pt idx="930">
                  <c:v>-9.6681869952343202</c:v>
                </c:pt>
                <c:pt idx="931">
                  <c:v>-9.6793339137136361</c:v>
                </c:pt>
                <c:pt idx="932">
                  <c:v>-9.6904808319122679</c:v>
                </c:pt>
                <c:pt idx="933">
                  <c:v>-9.7016277498301129</c:v>
                </c:pt>
                <c:pt idx="934">
                  <c:v>-9.7127746674670661</c:v>
                </c:pt>
                <c:pt idx="935">
                  <c:v>-9.7239215848230245</c:v>
                </c:pt>
                <c:pt idx="936">
                  <c:v>-9.7350685018978869</c:v>
                </c:pt>
                <c:pt idx="937">
                  <c:v>-9.7462154186915484</c:v>
                </c:pt>
                <c:pt idx="938">
                  <c:v>-9.7573623352039061</c:v>
                </c:pt>
                <c:pt idx="939">
                  <c:v>-9.768509251434855</c:v>
                </c:pt>
                <c:pt idx="940">
                  <c:v>-9.7796561673842941</c:v>
                </c:pt>
                <c:pt idx="941">
                  <c:v>-9.7908030830521184</c:v>
                </c:pt>
                <c:pt idx="942">
                  <c:v>-9.8019499984382268</c:v>
                </c:pt>
                <c:pt idx="943">
                  <c:v>-9.8130969135425143</c:v>
                </c:pt>
                <c:pt idx="944">
                  <c:v>-9.8242438283648781</c:v>
                </c:pt>
                <c:pt idx="945">
                  <c:v>-9.835390742905215</c:v>
                </c:pt>
                <c:pt idx="946">
                  <c:v>-9.846537657163422</c:v>
                </c:pt>
                <c:pt idx="947">
                  <c:v>-9.8576845711393943</c:v>
                </c:pt>
                <c:pt idx="948">
                  <c:v>-9.8688314848330307</c:v>
                </c:pt>
                <c:pt idx="949">
                  <c:v>-9.8799783982442264</c:v>
                </c:pt>
                <c:pt idx="950">
                  <c:v>-9.8911253113728783</c:v>
                </c:pt>
                <c:pt idx="951">
                  <c:v>-9.9022722242188852</c:v>
                </c:pt>
                <c:pt idx="952">
                  <c:v>-9.9134191367821423</c:v>
                </c:pt>
                <c:pt idx="953">
                  <c:v>-9.9245660490625447</c:v>
                </c:pt>
                <c:pt idx="954">
                  <c:v>-9.9357129610599912</c:v>
                </c:pt>
                <c:pt idx="955">
                  <c:v>-9.9468598727743789</c:v>
                </c:pt>
                <c:pt idx="956">
                  <c:v>-9.9580067842056028</c:v>
                </c:pt>
                <c:pt idx="957">
                  <c:v>-9.9691536953535618</c:v>
                </c:pt>
                <c:pt idx="958">
                  <c:v>-9.980300606218151</c:v>
                </c:pt>
                <c:pt idx="959">
                  <c:v>-9.9914475167992673</c:v>
                </c:pt>
                <c:pt idx="960">
                  <c:v>-10.002594427096808</c:v>
                </c:pt>
                <c:pt idx="961">
                  <c:v>-10.01374133711067</c:v>
                </c:pt>
                <c:pt idx="962">
                  <c:v>-10.024888246840749</c:v>
                </c:pt>
                <c:pt idx="963">
                  <c:v>-10.036035156286943</c:v>
                </c:pt>
                <c:pt idx="964">
                  <c:v>-10.047182065449148</c:v>
                </c:pt>
                <c:pt idx="965">
                  <c:v>-10.05832897432726</c:v>
                </c:pt>
                <c:pt idx="966">
                  <c:v>-10.069475882921177</c:v>
                </c:pt>
                <c:pt idx="967">
                  <c:v>-10.080622791230796</c:v>
                </c:pt>
                <c:pt idx="968">
                  <c:v>-10.091769699256014</c:v>
                </c:pt>
                <c:pt idx="969">
                  <c:v>-10.102916606996727</c:v>
                </c:pt>
                <c:pt idx="970">
                  <c:v>-10.11406351445283</c:v>
                </c:pt>
                <c:pt idx="971">
                  <c:v>-10.125210421624223</c:v>
                </c:pt>
                <c:pt idx="972">
                  <c:v>-10.136357328510801</c:v>
                </c:pt>
                <c:pt idx="973">
                  <c:v>-10.147504235112461</c:v>
                </c:pt>
                <c:pt idx="974">
                  <c:v>-10.1586511414291</c:v>
                </c:pt>
                <c:pt idx="975">
                  <c:v>-10.169798047460615</c:v>
                </c:pt>
                <c:pt idx="976">
                  <c:v>-10.180944953206902</c:v>
                </c:pt>
                <c:pt idx="977">
                  <c:v>-10.192091858667858</c:v>
                </c:pt>
                <c:pt idx="978">
                  <c:v>-10.20323876384338</c:v>
                </c:pt>
                <c:pt idx="979">
                  <c:v>-10.214385668733366</c:v>
                </c:pt>
                <c:pt idx="980">
                  <c:v>-10.225532573337711</c:v>
                </c:pt>
                <c:pt idx="981">
                  <c:v>-10.236679477656311</c:v>
                </c:pt>
                <c:pt idx="982">
                  <c:v>-10.247826381689066</c:v>
                </c:pt>
                <c:pt idx="983">
                  <c:v>-10.25897328543587</c:v>
                </c:pt>
                <c:pt idx="984">
                  <c:v>-10.270120188896621</c:v>
                </c:pt>
                <c:pt idx="985">
                  <c:v>-10.281267092071216</c:v>
                </c:pt>
                <c:pt idx="986">
                  <c:v>-10.292413994959551</c:v>
                </c:pt>
                <c:pt idx="987">
                  <c:v>-10.303560897561523</c:v>
                </c:pt>
                <c:pt idx="988">
                  <c:v>-10.314707799877029</c:v>
                </c:pt>
                <c:pt idx="989">
                  <c:v>-10.325854701905966</c:v>
                </c:pt>
                <c:pt idx="990">
                  <c:v>-10.337001603648231</c:v>
                </c:pt>
                <c:pt idx="991">
                  <c:v>-10.348148505103721</c:v>
                </c:pt>
                <c:pt idx="992">
                  <c:v>-10.359295406272331</c:v>
                </c:pt>
                <c:pt idx="993">
                  <c:v>-10.37044230715396</c:v>
                </c:pt>
                <c:pt idx="994">
                  <c:v>-10.381589207748503</c:v>
                </c:pt>
                <c:pt idx="995">
                  <c:v>-10.392736108055857</c:v>
                </c:pt>
                <c:pt idx="996">
                  <c:v>-10.403883008075921</c:v>
                </c:pt>
                <c:pt idx="997">
                  <c:v>-10.41502990780859</c:v>
                </c:pt>
                <c:pt idx="998">
                  <c:v>-10.426176807253761</c:v>
                </c:pt>
                <c:pt idx="999">
                  <c:v>-10.43732370641133</c:v>
                </c:pt>
                <c:pt idx="1000">
                  <c:v>-10.448470605281196</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0.17387968919590868</c:v>
                </c:pt>
                <c:pt idx="2">
                  <c:v>0.34925890203566223</c:v>
                </c:pt>
                <c:pt idx="3">
                  <c:v>0.5278050469427632</c:v>
                </c:pt>
                <c:pt idx="4">
                  <c:v>0.71008119760545907</c:v>
                </c:pt>
                <c:pt idx="5">
                  <c:v>0.8960354749781867</c:v>
                </c:pt>
                <c:pt idx="6">
                  <c:v>1.0856577369473874</c:v>
                </c:pt>
                <c:pt idx="7">
                  <c:v>1.2789362088938869</c:v>
                </c:pt>
                <c:pt idx="8">
                  <c:v>1.4758995078348842</c:v>
                </c:pt>
                <c:pt idx="9">
                  <c:v>1.6765761938270345</c:v>
                </c:pt>
                <c:pt idx="10">
                  <c:v>1.8809947687468209</c:v>
                </c:pt>
                <c:pt idx="11">
                  <c:v>2.0891794444243148</c:v>
                </c:pt>
                <c:pt idx="12">
                  <c:v>2.3011458885953973</c:v>
                </c:pt>
                <c:pt idx="13">
                  <c:v>2.5169054267455278</c:v>
                </c:pt>
                <c:pt idx="14">
                  <c:v>2.7364692668997899</c:v>
                </c:pt>
                <c:pt idx="15">
                  <c:v>2.9598484998958723</c:v>
                </c:pt>
                <c:pt idx="16">
                  <c:v>3.187054099615366</c:v>
                </c:pt>
                <c:pt idx="17">
                  <c:v>3.4180969231763774</c:v>
                </c:pt>
                <c:pt idx="18">
                  <c:v>3.6529877110902511</c:v>
                </c:pt>
                <c:pt idx="19">
                  <c:v>3.8917370873850121</c:v>
                </c:pt>
                <c:pt idx="20">
                  <c:v>4.1343555596979629</c:v>
                </c:pt>
                <c:pt idx="21">
                  <c:v>4.3808518012756998</c:v>
                </c:pt>
                <c:pt idx="22">
                  <c:v>4.6312309248737176</c:v>
                </c:pt>
                <c:pt idx="23">
                  <c:v>4.8854961912517396</c:v>
                </c:pt>
                <c:pt idx="24">
                  <c:v>5.1436507260914812</c:v>
                </c:pt>
                <c:pt idx="25">
                  <c:v>5.4056975207054494</c:v>
                </c:pt>
                <c:pt idx="26">
                  <c:v>5.6716394327207889</c:v>
                </c:pt>
                <c:pt idx="27">
                  <c:v>5.9414791867402839</c:v>
                </c:pt>
                <c:pt idx="28">
                  <c:v>6.2152193749824685</c:v>
                </c:pt>
                <c:pt idx="29">
                  <c:v>6.4928624579026835</c:v>
                </c:pt>
                <c:pt idx="30">
                  <c:v>6.7744107647967882</c:v>
                </c:pt>
                <c:pt idx="31">
                  <c:v>7.0598664943891229</c:v>
                </c:pt>
                <c:pt idx="32">
                  <c:v>7.3492317154062325</c:v>
                </c:pt>
                <c:pt idx="33">
                  <c:v>7.6425083671377427</c:v>
                </c:pt>
                <c:pt idx="34">
                  <c:v>7.9396982599857155</c:v>
                </c:pt>
                <c:pt idx="35">
                  <c:v>8.2408030760037061</c:v>
                </c:pt>
                <c:pt idx="36">
                  <c:v>8.5458243694266915</c:v>
                </c:pt>
                <c:pt idx="37">
                  <c:v>8.8547635671929541</c:v>
                </c:pt>
                <c:pt idx="38">
                  <c:v>9.1676219694589314</c:v>
                </c:pt>
                <c:pt idx="39">
                  <c:v>9.4844007501080139</c:v>
                </c:pt>
                <c:pt idx="40">
                  <c:v>9.805100957254167</c:v>
                </c:pt>
                <c:pt idx="41">
                  <c:v>10.129722147216455</c:v>
                </c:pt>
                <c:pt idx="42">
                  <c:v>10.45826101339042</c:v>
                </c:pt>
                <c:pt idx="43">
                  <c:v>10.790712747968218</c:v>
                </c:pt>
                <c:pt idx="44">
                  <c:v>11.127072409051474</c:v>
                </c:pt>
                <c:pt idx="45">
                  <c:v>11.467334921729657</c:v>
                </c:pt>
                <c:pt idx="46">
                  <c:v>11.811495079154767</c:v>
                </c:pt>
                <c:pt idx="47">
                  <c:v>12.159547543613002</c:v>
                </c:pt>
                <c:pt idx="48">
                  <c:v>12.511486847594027</c:v>
                </c:pt>
                <c:pt idx="49">
                  <c:v>12.86730739485842</c:v>
                </c:pt>
                <c:pt idx="50">
                  <c:v>13.227003461503848</c:v>
                </c:pt>
                <c:pt idx="51">
                  <c:v>13.59056919703043</c:v>
                </c:pt>
                <c:pt idx="52">
                  <c:v>13.957998625405786</c:v>
                </c:pt>
                <c:pt idx="53">
                  <c:v>14.329285646130161</c:v>
                </c:pt>
                <c:pt idx="54">
                  <c:v>14.704424035302035</c:v>
                </c:pt>
                <c:pt idx="55">
                  <c:v>15.083407446684546</c:v>
                </c:pt>
                <c:pt idx="56">
                  <c:v>15.466229412773094</c:v>
                </c:pt>
                <c:pt idx="57">
                  <c:v>15.852883345864377</c:v>
                </c:pt>
                <c:pt idx="58">
                  <c:v>16.243362539127173</c:v>
                </c:pt>
                <c:pt idx="59">
                  <c:v>16.637660167675087</c:v>
                </c:pt>
                <c:pt idx="60">
                  <c:v>17.035769289641493</c:v>
                </c:pt>
                <c:pt idx="61">
                  <c:v>17.437682847256887</c:v>
                </c:pt>
                <c:pt idx="62">
                  <c:v>17.843393667928808</c:v>
                </c:pt>
                <c:pt idx="63">
                  <c:v>18.252894465324506</c:v>
                </c:pt>
                <c:pt idx="64">
                  <c:v>18.666177840456477</c:v>
                </c:pt>
                <c:pt idx="65">
                  <c:v>19.083236282771018</c:v>
                </c:pt>
                <c:pt idx="66">
                  <c:v>19.504062171239884</c:v>
                </c:pt>
                <c:pt idx="67">
                  <c:v>19.928647775455133</c:v>
                </c:pt>
                <c:pt idx="68">
                  <c:v>20.356985256727267</c:v>
                </c:pt>
                <c:pt idx="69">
                  <c:v>20.789066669186695</c:v>
                </c:pt>
                <c:pt idx="70">
                  <c:v>21.224883960888576</c:v>
                </c:pt>
                <c:pt idx="71">
                  <c:v>21.66442897492108</c:v>
                </c:pt>
                <c:pt idx="72">
                  <c:v>22.107693450517093</c:v>
                </c:pt>
                <c:pt idx="73">
                  <c:v>22.554669024169353</c:v>
                </c:pt>
                <c:pt idx="74">
                  <c:v>23.005347230749038</c:v>
                </c:pt>
                <c:pt idx="75">
                  <c:v>23.459719504627792</c:v>
                </c:pt>
                <c:pt idx="76">
                  <c:v>23.917777180803149</c:v>
                </c:pt>
                <c:pt idx="77">
                  <c:v>24.379511496027352</c:v>
                </c:pt>
                <c:pt idx="78">
                  <c:v>24.844913589939488</c:v>
                </c:pt>
                <c:pt idx="79">
                  <c:v>25.313974506200932</c:v>
                </c:pt>
                <c:pt idx="80">
                  <c:v>25.786685193634007</c:v>
                </c:pt>
                <c:pt idx="81">
                  <c:v>26.263035064912554</c:v>
                </c:pt>
                <c:pt idx="82">
                  <c:v>26.743010552378827</c:v>
                </c:pt>
                <c:pt idx="83">
                  <c:v>27.226596550675822</c:v>
                </c:pt>
                <c:pt idx="84">
                  <c:v>27.71377786255665</c:v>
                </c:pt>
                <c:pt idx="85">
                  <c:v>28.204539200630602</c:v>
                </c:pt>
                <c:pt idx="86">
                  <c:v>28.698865189107135</c:v>
                </c:pt>
                <c:pt idx="87">
                  <c:v>29.196740365537632</c:v>
                </c:pt>
                <c:pt idx="88">
                  <c:v>29.698149182554722</c:v>
                </c:pt>
                <c:pt idx="89">
                  <c:v>30.20307600960896</c:v>
                </c:pt>
                <c:pt idx="90">
                  <c:v>30.711505134702652</c:v>
                </c:pt>
                <c:pt idx="91">
                  <c:v>31.22342012301052</c:v>
                </c:pt>
                <c:pt idx="92">
                  <c:v>31.738803174505485</c:v>
                </c:pt>
                <c:pt idx="93">
                  <c:v>32.257635768902162</c:v>
                </c:pt>
                <c:pt idx="94">
                  <c:v>32.779899311722907</c:v>
                </c:pt>
                <c:pt idx="95">
                  <c:v>33.305575136282052</c:v>
                </c:pt>
                <c:pt idx="96">
                  <c:v>33.834644505663114</c:v>
                </c:pt>
                <c:pt idx="97">
                  <c:v>34.367088614688669</c:v>
                </c:pt>
                <c:pt idx="98">
                  <c:v>34.902888591882615</c:v>
                </c:pt>
                <c:pt idx="99">
                  <c:v>35.442025501424595</c:v>
                </c:pt>
                <c:pt idx="100">
                  <c:v>35.984480345096252</c:v>
                </c:pt>
                <c:pt idx="101">
                  <c:v>36.53023396044513</c:v>
                </c:pt>
                <c:pt idx="102">
                  <c:v>37.079266918826981</c:v>
                </c:pt>
                <c:pt idx="103">
                  <c:v>37.631559631204105</c:v>
                </c:pt>
                <c:pt idx="104">
                  <c:v>38.187092454068384</c:v>
                </c:pt>
                <c:pt idx="105">
                  <c:v>38.745845691384623</c:v>
                </c:pt>
                <c:pt idx="106">
                  <c:v>39.307799596523616</c:v>
                </c:pt>
                <c:pt idx="107">
                  <c:v>39.872934374184716</c:v>
                </c:pt>
                <c:pt idx="108">
                  <c:v>40.441230182307564</c:v>
                </c:pt>
                <c:pt idx="109">
                  <c:v>41.012667133972798</c:v>
                </c:pt>
                <c:pt idx="110">
                  <c:v>41.587225299291461</c:v>
                </c:pt>
                <c:pt idx="111">
                  <c:v>42.164885912373833</c:v>
                </c:pt>
                <c:pt idx="112">
                  <c:v>42.745632579079015</c:v>
                </c:pt>
                <c:pt idx="113">
                  <c:v>43.32945007162531</c:v>
                </c:pt>
                <c:pt idx="114">
                  <c:v>43.916323122175044</c:v>
                </c:pt>
                <c:pt idx="115">
                  <c:v>44.506236424225285</c:v>
                </c:pt>
                <c:pt idx="116">
                  <c:v>45.099174633991893</c:v>
                </c:pt>
                <c:pt idx="117">
                  <c:v>45.695122371786638</c:v>
                </c:pt>
                <c:pt idx="118">
                  <c:v>46.294064223387267</c:v>
                </c:pt>
                <c:pt idx="119">
                  <c:v>46.895984741400319</c:v>
                </c:pt>
                <c:pt idx="120">
                  <c:v>47.500868446616551</c:v>
                </c:pt>
                <c:pt idx="121">
                  <c:v>48.108697813717029</c:v>
                </c:pt>
                <c:pt idx="122">
                  <c:v>48.719451256393583</c:v>
                </c:pt>
                <c:pt idx="123">
                  <c:v>49.333105149334862</c:v>
                </c:pt>
                <c:pt idx="124">
                  <c:v>49.949635851140428</c:v>
                </c:pt>
                <c:pt idx="125">
                  <c:v>50.569019706347213</c:v>
                </c:pt>
                <c:pt idx="126">
                  <c:v>51.191233047436249</c:v>
                </c:pt>
                <c:pt idx="127">
                  <c:v>51.816252196819384</c:v>
                </c:pt>
                <c:pt idx="128">
                  <c:v>52.444053468805855</c:v>
                </c:pt>
                <c:pt idx="129">
                  <c:v>53.074613171548442</c:v>
                </c:pt>
                <c:pt idx="130">
                  <c:v>53.70790760896903</c:v>
                </c:pt>
                <c:pt idx="131">
                  <c:v>54.343912550617667</c:v>
                </c:pt>
                <c:pt idx="132">
                  <c:v>54.982602701595816</c:v>
                </c:pt>
                <c:pt idx="133">
                  <c:v>55.623952238219871</c:v>
                </c:pt>
                <c:pt idx="134">
                  <c:v>56.267935343672661</c:v>
                </c:pt>
                <c:pt idx="135">
                  <c:v>56.914526210010543</c:v>
                </c:pt>
                <c:pt idx="136">
                  <c:v>57.563699040145096</c:v>
                </c:pt>
                <c:pt idx="137">
                  <c:v>58.215428049799328</c:v>
                </c:pt>
                <c:pt idx="138">
                  <c:v>58.86968746943824</c:v>
                </c:pt>
                <c:pt idx="139">
                  <c:v>59.52645154617354</c:v>
                </c:pt>
                <c:pt idx="140">
                  <c:v>60.185694545642498</c:v>
                </c:pt>
                <c:pt idx="141">
                  <c:v>60.847384341454941</c:v>
                </c:pt>
                <c:pt idx="142">
                  <c:v>61.511476008641836</c:v>
                </c:pt>
                <c:pt idx="143">
                  <c:v>62.177918264480915</c:v>
                </c:pt>
                <c:pt idx="144">
                  <c:v>62.846659906565158</c:v>
                </c:pt>
                <c:pt idx="145">
                  <c:v>63.517649817110531</c:v>
                </c:pt>
                <c:pt idx="146">
                  <c:v>64.190836967169972</c:v>
                </c:pt>
                <c:pt idx="147">
                  <c:v>64.866170420753434</c:v>
                </c:pt>
                <c:pt idx="148">
                  <c:v>65.543599338854079</c:v>
                </c:pt>
                <c:pt idx="149">
                  <c:v>66.223072983380618</c:v>
                </c:pt>
                <c:pt idx="150">
                  <c:v>66.904540720995811</c:v>
                </c:pt>
                <c:pt idx="151">
                  <c:v>67.587952026861387</c:v>
                </c:pt>
                <c:pt idx="152">
                  <c:v>68.273256488289377</c:v>
                </c:pt>
                <c:pt idx="153">
                  <c:v>68.960403808300185</c:v>
                </c:pt>
                <c:pt idx="154">
                  <c:v>69.64934380908764</c:v>
                </c:pt>
                <c:pt idx="155">
                  <c:v>70.340026435391181</c:v>
                </c:pt>
                <c:pt idx="156">
                  <c:v>71.032371052204923</c:v>
                </c:pt>
                <c:pt idx="157">
                  <c:v>71.726235797455104</c:v>
                </c:pt>
                <c:pt idx="158">
                  <c:v>72.421448480626054</c:v>
                </c:pt>
                <c:pt idx="159">
                  <c:v>73.117837437697887</c:v>
                </c:pt>
                <c:pt idx="160">
                  <c:v>73.815231556529739</c:v>
                </c:pt>
                <c:pt idx="161">
                  <c:v>74.513421144489442</c:v>
                </c:pt>
                <c:pt idx="162">
                  <c:v>75.212118914890667</c:v>
                </c:pt>
                <c:pt idx="163">
                  <c:v>75.911003230607264</c:v>
                </c:pt>
                <c:pt idx="164">
                  <c:v>76.609761240764939</c:v>
                </c:pt>
                <c:pt idx="165">
                  <c:v>77.308122655653307</c:v>
                </c:pt>
                <c:pt idx="166">
                  <c:v>78.005893365925132</c:v>
                </c:pt>
                <c:pt idx="167">
                  <c:v>78.702889138105093</c:v>
                </c:pt>
                <c:pt idx="168">
                  <c:v>79.398890214188881</c:v>
                </c:pt>
                <c:pt idx="169">
                  <c:v>80.09361110679437</c:v>
                </c:pt>
                <c:pt idx="170">
                  <c:v>80.786691244403471</c:v>
                </c:pt>
                <c:pt idx="171">
                  <c:v>81.477882022418854</c:v>
                </c:pt>
                <c:pt idx="172">
                  <c:v>82.167129574970915</c:v>
                </c:pt>
                <c:pt idx="173">
                  <c:v>82.854446020290126</c:v>
                </c:pt>
                <c:pt idx="174">
                  <c:v>83.539843363252771</c:v>
                </c:pt>
                <c:pt idx="175">
                  <c:v>84.223333496803846</c:v>
                </c:pt>
                <c:pt idx="176">
                  <c:v>84.904928203357571</c:v>
                </c:pt>
                <c:pt idx="177">
                  <c:v>85.584639156175967</c:v>
                </c:pt>
                <c:pt idx="178">
                  <c:v>86.262477920725857</c:v>
                </c:pt>
                <c:pt idx="179">
                  <c:v>86.938455956014778</c:v>
                </c:pt>
                <c:pt idx="180">
                  <c:v>87.612584615906144</c:v>
                </c:pt>
                <c:pt idx="181">
                  <c:v>88.284875150414038</c:v>
                </c:pt>
                <c:pt idx="182">
                  <c:v>88.95533870697804</c:v>
                </c:pt>
                <c:pt idx="183">
                  <c:v>89.623986331718498</c:v>
                </c:pt>
                <c:pt idx="184">
                  <c:v>90.290828970672479</c:v>
                </c:pt>
                <c:pt idx="185">
                  <c:v>90.955877471010865</c:v>
                </c:pt>
                <c:pt idx="186">
                  <c:v>91.619142582236947</c:v>
                </c:pt>
                <c:pt idx="187">
                  <c:v>92.280634957366743</c:v>
                </c:pt>
                <c:pt idx="188">
                  <c:v>92.940365154091523</c:v>
                </c:pt>
                <c:pt idx="189">
                  <c:v>93.598343635922731</c:v>
                </c:pt>
                <c:pt idx="190">
                  <c:v>94.254580773319702</c:v>
                </c:pt>
                <c:pt idx="191">
                  <c:v>94.909086844800498</c:v>
                </c:pt>
                <c:pt idx="192">
                  <c:v>95.561872038036029</c:v>
                </c:pt>
                <c:pt idx="193">
                  <c:v>96.212946450928015</c:v>
                </c:pt>
                <c:pt idx="194">
                  <c:v>96.862320092670771</c:v>
                </c:pt>
                <c:pt idx="195">
                  <c:v>97.510002884797359</c:v>
                </c:pt>
                <c:pt idx="196">
                  <c:v>98.15600466221025</c:v>
                </c:pt>
                <c:pt idx="197">
                  <c:v>98.800335174196817</c:v>
                </c:pt>
                <c:pt idx="198">
                  <c:v>99.443004085429891</c:v>
                </c:pt>
                <c:pt idx="199">
                  <c:v>100.08402097695371</c:v>
                </c:pt>
                <c:pt idx="200">
                  <c:v>100.72339534715542</c:v>
                </c:pt>
                <c:pt idx="201">
                  <c:v>107.02752925595961</c:v>
                </c:pt>
                <c:pt idx="202">
                  <c:v>113.17339978501579</c:v>
                </c:pt>
                <c:pt idx="203">
                  <c:v>119.16978557629754</c:v>
                </c:pt>
                <c:pt idx="204">
                  <c:v>125.02475049556789</c:v>
                </c:pt>
                <c:pt idx="205">
                  <c:v>130.74572027655702</c:v>
                </c:pt>
                <c:pt idx="206">
                  <c:v>136.33954907355513</c:v>
                </c:pt>
                <c:pt idx="207">
                  <c:v>141.81257748598935</c:v>
                </c:pt>
                <c:pt idx="208">
                  <c:v>147.17068334167641</c:v>
                </c:pt>
                <c:pt idx="209">
                  <c:v>152.41932630343231</c:v>
                </c:pt>
                <c:pt idx="210">
                  <c:v>157.56358718460234</c:v>
                </c:pt>
                <c:pt idx="211">
                  <c:v>162.60820271371688</c:v>
                </c:pt>
                <c:pt idx="212">
                  <c:v>167.55759636986539</c:v>
                </c:pt>
                <c:pt idx="213">
                  <c:v>172.41590581308304</c:v>
                </c:pt>
                <c:pt idx="214">
                  <c:v>177.1870073538353</c:v>
                </c:pt>
                <c:pt idx="215">
                  <c:v>181.87453783925116</c:v>
                </c:pt>
                <c:pt idx="216">
                  <c:v>186.48191427848136</c:v>
                </c:pt>
                <c:pt idx="217">
                  <c:v>191.01235148337307</c:v>
                </c:pt>
                <c:pt idx="218">
                  <c:v>195.46887796190467</c:v>
                </c:pt>
                <c:pt idx="219">
                  <c:v>199.85435026918753</c:v>
                </c:pt>
                <c:pt idx="220">
                  <c:v>204.17146599325133</c:v>
                </c:pt>
                <c:pt idx="221">
                  <c:v>208.42277552942053</c:v>
                </c:pt>
                <c:pt idx="222">
                  <c:v>212.61069277716169</c:v>
                </c:pt>
                <c:pt idx="223">
                  <c:v>216.73750487625915</c:v>
                </c:pt>
                <c:pt idx="224">
                  <c:v>220.80538108459379</c:v>
                </c:pt>
                <c:pt idx="225">
                  <c:v>224.81638088726476</c:v>
                </c:pt>
                <c:pt idx="226">
                  <c:v>228.77246141599267</c:v>
                </c:pt>
                <c:pt idx="227">
                  <c:v>232.67548424840487</c:v>
                </c:pt>
                <c:pt idx="228">
                  <c:v>236.52722164871273</c:v>
                </c:pt>
                <c:pt idx="229">
                  <c:v>240.32936230425935</c:v>
                </c:pt>
                <c:pt idx="230">
                  <c:v>244.08351660629268</c:v>
                </c:pt>
                <c:pt idx="231">
                  <c:v>247.79122151797131</c:v>
                </c:pt>
                <c:pt idx="232">
                  <c:v>251.45394506793045</c:v>
                </c:pt>
                <c:pt idx="233">
                  <c:v>255.07309050363048</c:v>
                </c:pt>
                <c:pt idx="234">
                  <c:v>258.65000013510189</c:v>
                </c:pt>
                <c:pt idx="235">
                  <c:v>262.18595889652164</c:v>
                </c:pt>
                <c:pt idx="236">
                  <c:v>265.6821976502498</c:v>
                </c:pt>
                <c:pt idx="237">
                  <c:v>269.13989625547379</c:v>
                </c:pt>
                <c:pt idx="238">
                  <c:v>272.56018642140776</c:v>
                </c:pt>
                <c:pt idx="239">
                  <c:v>275.94415436304348</c:v>
                </c:pt>
                <c:pt idx="240">
                  <c:v>279.29284327571105</c:v>
                </c:pt>
                <c:pt idx="241">
                  <c:v>282.6072556431626</c:v>
                </c:pt>
                <c:pt idx="242">
                  <c:v>285.88835539250971</c:v>
                </c:pt>
                <c:pt idx="243">
                  <c:v>289.13706990811335</c:v>
                </c:pt>
                <c:pt idx="244">
                  <c:v>292.35429191541795</c:v>
                </c:pt>
                <c:pt idx="245">
                  <c:v>295.54088124473253</c:v>
                </c:pt>
                <c:pt idx="246">
                  <c:v>298.69766648407108</c:v>
                </c:pt>
                <c:pt idx="247">
                  <c:v>301.82544652936406</c:v>
                </c:pt>
                <c:pt idx="248">
                  <c:v>304.92499203963285</c:v>
                </c:pt>
                <c:pt idx="249">
                  <c:v>307.99704680406853</c:v>
                </c:pt>
                <c:pt idx="250">
                  <c:v>311.04232902736976</c:v>
                </c:pt>
                <c:pt idx="251">
                  <c:v>314.0615325391629</c:v>
                </c:pt>
                <c:pt idx="252">
                  <c:v>317.05532793284794</c:v>
                </c:pt>
                <c:pt idx="253">
                  <c:v>320.024363638777</c:v>
                </c:pt>
                <c:pt idx="254">
                  <c:v>322.96926693627745</c:v>
                </c:pt>
                <c:pt idx="255">
                  <c:v>325.89064490867139</c:v>
                </c:pt>
                <c:pt idx="256">
                  <c:v>328.78908534511663</c:v>
                </c:pt>
                <c:pt idx="257">
                  <c:v>331.66515759279656</c:v>
                </c:pt>
                <c:pt idx="258">
                  <c:v>334.51941336271352</c:v>
                </c:pt>
                <c:pt idx="259">
                  <c:v>337.35238749209361</c:v>
                </c:pt>
                <c:pt idx="260">
                  <c:v>340.16459866618311</c:v>
                </c:pt>
                <c:pt idx="261">
                  <c:v>342.95655010200943</c:v>
                </c:pt>
                <c:pt idx="262">
                  <c:v>345.72873019648983</c:v>
                </c:pt>
                <c:pt idx="263">
                  <c:v>348.48161314109717</c:v>
                </c:pt>
                <c:pt idx="264">
                  <c:v>351.21565950513087</c:v>
                </c:pt>
                <c:pt idx="265">
                  <c:v>353.93131678949618</c:v>
                </c:pt>
                <c:pt idx="266">
                  <c:v>356.62901995275848</c:v>
                </c:pt>
                <c:pt idx="267">
                  <c:v>359.3091919111157</c:v>
                </c:pt>
                <c:pt idx="268">
                  <c:v>361.97224401381709</c:v>
                </c:pt>
                <c:pt idx="269">
                  <c:v>364.61857649545141</c:v>
                </c:pt>
                <c:pt idx="270">
                  <c:v>367.24857890642954</c:v>
                </c:pt>
                <c:pt idx="271">
                  <c:v>369.8626305228974</c:v>
                </c:pt>
                <c:pt idx="272">
                  <c:v>372.46110073723014</c:v>
                </c:pt>
                <c:pt idx="273">
                  <c:v>375.0443494301835</c:v>
                </c:pt>
                <c:pt idx="274">
                  <c:v>377.61272732570495</c:v>
                </c:pt>
                <c:pt idx="275">
                  <c:v>380.16657632934186</c:v>
                </c:pt>
                <c:pt idx="276">
                  <c:v>382.70622985112237</c:v>
                </c:pt>
                <c:pt idx="277">
                  <c:v>385.23201311372679</c:v>
                </c:pt>
                <c:pt idx="278">
                  <c:v>387.74424344671479</c:v>
                </c:pt>
                <c:pt idx="279">
                  <c:v>390.24323056752331</c:v>
                </c:pt>
                <c:pt idx="280">
                  <c:v>392.72927684990447</c:v>
                </c:pt>
                <c:pt idx="281">
                  <c:v>395.20267758042877</c:v>
                </c:pt>
                <c:pt idx="282">
                  <c:v>397.66372120363883</c:v>
                </c:pt>
                <c:pt idx="283">
                  <c:v>400.11268955640116</c:v>
                </c:pt>
                <c:pt idx="284">
                  <c:v>402.549858091967</c:v>
                </c:pt>
                <c:pt idx="285">
                  <c:v>404.97549609422066</c:v>
                </c:pt>
                <c:pt idx="286">
                  <c:v>407.38986688256171</c:v>
                </c:pt>
                <c:pt idx="287">
                  <c:v>409.79322800783797</c:v>
                </c:pt>
                <c:pt idx="288">
                  <c:v>412.18583143971773</c:v>
                </c:pt>
                <c:pt idx="289">
                  <c:v>414.56792374586286</c:v>
                </c:pt>
                <c:pt idx="290">
                  <c:v>416.93974626323921</c:v>
                </c:pt>
                <c:pt idx="291">
                  <c:v>419.30153526187672</c:v>
                </c:pt>
                <c:pt idx="292">
                  <c:v>421.65352210136746</c:v>
                </c:pt>
                <c:pt idx="293">
                  <c:v>423.99593338036846</c:v>
                </c:pt>
                <c:pt idx="294">
                  <c:v>426.32899107935413</c:v>
                </c:pt>
                <c:pt idx="295">
                  <c:v>428.65291269684184</c:v>
                </c:pt>
                <c:pt idx="296">
                  <c:v>430.96791137929478</c:v>
                </c:pt>
                <c:pt idx="297">
                  <c:v>433.27419604488517</c:v>
                </c:pt>
                <c:pt idx="298">
                  <c:v>435.57197150128223</c:v>
                </c:pt>
                <c:pt idx="299">
                  <c:v>437.86143855760884</c:v>
                </c:pt>
                <c:pt idx="300">
                  <c:v>440.14279413069249</c:v>
                </c:pt>
                <c:pt idx="301">
                  <c:v>442.41623134571648</c:v>
                </c:pt>
                <c:pt idx="302">
                  <c:v>444.68193963135661</c:v>
                </c:pt>
                <c:pt idx="303">
                  <c:v>446.94010480947105</c:v>
                </c:pt>
                <c:pt idx="304">
                  <c:v>449.19090917938888</c:v>
                </c:pt>
                <c:pt idx="305">
                  <c:v>451.43453159682281</c:v>
                </c:pt>
                <c:pt idx="306">
                  <c:v>453.67114754741084</c:v>
                </c:pt>
                <c:pt idx="307">
                  <c:v>455.90092921486865</c:v>
                </c:pt>
                <c:pt idx="308">
                  <c:v>458.12404554371221</c:v>
                </c:pt>
                <c:pt idx="309">
                  <c:v>460.34066229648562</c:v>
                </c:pt>
                <c:pt idx="310">
                  <c:v>462.55094210540477</c:v>
                </c:pt>
                <c:pt idx="311">
                  <c:v>464.75504451830113</c:v>
                </c:pt>
                <c:pt idx="312">
                  <c:v>466.95312603872156</c:v>
                </c:pt>
                <c:pt idx="313">
                  <c:v>469.14534016001284</c:v>
                </c:pt>
                <c:pt idx="314">
                  <c:v>471.33183739318804</c:v>
                </c:pt>
                <c:pt idx="315">
                  <c:v>473.51276528834126</c:v>
                </c:pt>
                <c:pt idx="316">
                  <c:v>475.68826844934455</c:v>
                </c:pt>
                <c:pt idx="317">
                  <c:v>477.85848854152749</c:v>
                </c:pt>
                <c:pt idx="318">
                  <c:v>480.02356429200546</c:v>
                </c:pt>
                <c:pt idx="319">
                  <c:v>482.183631482289</c:v>
                </c:pt>
                <c:pt idx="320">
                  <c:v>484.33882293277344</c:v>
                </c:pt>
                <c:pt idx="321">
                  <c:v>486.48926847867608</c:v>
                </c:pt>
                <c:pt idx="322">
                  <c:v>488.63509493695972</c:v>
                </c:pt>
                <c:pt idx="323">
                  <c:v>490.77642606375855</c:v>
                </c:pt>
                <c:pt idx="324">
                  <c:v>492.91338250180553</c:v>
                </c:pt>
                <c:pt idx="325">
                  <c:v>495.04608171735498</c:v>
                </c:pt>
                <c:pt idx="326">
                  <c:v>497.17463792610187</c:v>
                </c:pt>
                <c:pt idx="327">
                  <c:v>499.29916200762625</c:v>
                </c:pt>
                <c:pt idx="328">
                  <c:v>501.4197614079406</c:v>
                </c:pt>
                <c:pt idx="329">
                  <c:v>503.53654002979886</c:v>
                </c:pt>
                <c:pt idx="330">
                  <c:v>505.64959811054297</c:v>
                </c:pt>
                <c:pt idx="331">
                  <c:v>507.75903208742346</c:v>
                </c:pt>
                <c:pt idx="332">
                  <c:v>509.86493445054583</c:v>
                </c:pt>
                <c:pt idx="333">
                  <c:v>511.96739358386725</c:v>
                </c:pt>
                <c:pt idx="334">
                  <c:v>514.0664935950083</c:v>
                </c:pt>
                <c:pt idx="335">
                  <c:v>516.16231413505272</c:v>
                </c:pt>
                <c:pt idx="336">
                  <c:v>518.25493020998465</c:v>
                </c:pt>
                <c:pt idx="337">
                  <c:v>520.34441198595346</c:v>
                </c:pt>
                <c:pt idx="338">
                  <c:v>522.4308245911393</c:v>
                </c:pt>
                <c:pt idx="339">
                  <c:v>524.51422791760319</c:v>
                </c:pt>
                <c:pt idx="340">
                  <c:v>526.59467642709853</c:v>
                </c:pt>
                <c:pt idx="341">
                  <c:v>528.67221896536091</c:v>
                </c:pt>
                <c:pt idx="342">
                  <c:v>530.7468985898164</c:v>
                </c:pt>
                <c:pt idx="343">
                  <c:v>532.8187524159066</c:v>
                </c:pt>
                <c:pt idx="344">
                  <c:v>534.8878114872582</c:v>
                </c:pt>
                <c:pt idx="345">
                  <c:v>536.95410067468856</c:v>
                </c:pt>
                <c:pt idx="346">
                  <c:v>539.01763860850542</c:v>
                </c:pt>
                <c:pt idx="347">
                  <c:v>541.07843764773713</c:v>
                </c:pt>
                <c:pt idx="348">
                  <c:v>543.13650388884923</c:v>
                </c:pt>
                <c:pt idx="349">
                  <c:v>545.19183721523245</c:v>
                </c:pt>
                <c:pt idx="350">
                  <c:v>547.24443138737354</c:v>
                </c:pt>
                <c:pt idx="351">
                  <c:v>549.29427417225327</c:v>
                </c:pt>
                <c:pt idx="352">
                  <c:v>551.34134750925057</c:v>
                </c:pt>
                <c:pt idx="353">
                  <c:v>553.38562770876888</c:v>
                </c:pt>
                <c:pt idx="354">
                  <c:v>555.42708567899751</c:v>
                </c:pt>
                <c:pt idx="355">
                  <c:v>557.46568717571154</c:v>
                </c:pt>
                <c:pt idx="356">
                  <c:v>559.50139306980714</c:v>
                </c:pt>
                <c:pt idx="357">
                  <c:v>561.53415962732709</c:v>
                </c:pt>
                <c:pt idx="358">
                  <c:v>563.56393879701989</c:v>
                </c:pt>
                <c:pt idx="359">
                  <c:v>565.59067850093072</c:v>
                </c:pt>
                <c:pt idx="360">
                  <c:v>567.61432292408688</c:v>
                </c:pt>
                <c:pt idx="361">
                  <c:v>569.63481279995938</c:v>
                </c:pt>
                <c:pt idx="362">
                  <c:v>571.65208568901232</c:v>
                </c:pt>
                <c:pt idx="363">
                  <c:v>573.66607624825042</c:v>
                </c:pt>
                <c:pt idx="364">
                  <c:v>575.67671649022645</c:v>
                </c:pt>
                <c:pt idx="365">
                  <c:v>577.68393603045536</c:v>
                </c:pt>
                <c:pt idx="366">
                  <c:v>579.68766232259316</c:v>
                </c:pt>
                <c:pt idx="367">
                  <c:v>581.68782088108094</c:v>
                </c:pt>
                <c:pt idx="368">
                  <c:v>583.68433549122688</c:v>
                </c:pt>
                <c:pt idx="369">
                  <c:v>585.67712840690979</c:v>
                </c:pt>
                <c:pt idx="370">
                  <c:v>587.66612053624783</c:v>
                </c:pt>
                <c:pt idx="371">
                  <c:v>589.65123161568749</c:v>
                </c:pt>
                <c:pt idx="372">
                  <c:v>591.63238037304563</c:v>
                </c:pt>
                <c:pt idx="373">
                  <c:v>593.60948468008257</c:v>
                </c:pt>
                <c:pt idx="374">
                  <c:v>595.58246169520714</c:v>
                </c:pt>
                <c:pt idx="375">
                  <c:v>597.55122799692151</c:v>
                </c:pt>
                <c:pt idx="376">
                  <c:v>599.51569970860157</c:v>
                </c:pt>
                <c:pt idx="377">
                  <c:v>601.47579261519513</c:v>
                </c:pt>
                <c:pt idx="378">
                  <c:v>603.43142227239207</c:v>
                </c:pt>
                <c:pt idx="379">
                  <c:v>605.38250410879323</c:v>
                </c:pt>
                <c:pt idx="380">
                  <c:v>607.32895352157436</c:v>
                </c:pt>
                <c:pt idx="381">
                  <c:v>609.27068596610673</c:v>
                </c:pt>
                <c:pt idx="382">
                  <c:v>611.20761703996584</c:v>
                </c:pt>
                <c:pt idx="383">
                  <c:v>613.13966256172625</c:v>
                </c:pt>
                <c:pt idx="384">
                  <c:v>615.06673864491086</c:v>
                </c:pt>
                <c:pt idx="385">
                  <c:v>616.98876176743261</c:v>
                </c:pt>
                <c:pt idx="386">
                  <c:v>618.9056488368401</c:v>
                </c:pt>
                <c:pt idx="387">
                  <c:v>620.81731725165218</c:v>
                </c:pt>
                <c:pt idx="388">
                  <c:v>622.723684959043</c:v>
                </c:pt>
                <c:pt idx="389">
                  <c:v>624.62467050911653</c:v>
                </c:pt>
                <c:pt idx="390">
                  <c:v>626.52019310598916</c:v>
                </c:pt>
                <c:pt idx="391">
                  <c:v>628.41017265588152</c:v>
                </c:pt>
                <c:pt idx="392">
                  <c:v>630.29452981240127</c:v>
                </c:pt>
                <c:pt idx="393">
                  <c:v>632.17318601918566</c:v>
                </c:pt>
                <c:pt idx="394">
                  <c:v>634.04606355005626</c:v>
                </c:pt>
                <c:pt idx="395">
                  <c:v>635.91308554682712</c:v>
                </c:pt>
                <c:pt idx="396">
                  <c:v>637.77417605489416</c:v>
                </c:pt>
                <c:pt idx="397">
                  <c:v>639.629260056725</c:v>
                </c:pt>
                <c:pt idx="398">
                  <c:v>641.4782635033572</c:v>
                </c:pt>
                <c:pt idx="399">
                  <c:v>643.3211133440044</c:v>
                </c:pt>
                <c:pt idx="400">
                  <c:v>645.15773755386329</c:v>
                </c:pt>
                <c:pt idx="401">
                  <c:v>646.98806516020511</c:v>
                </c:pt>
                <c:pt idx="402">
                  <c:v>648.81202626683114</c:v>
                </c:pt>
                <c:pt idx="403">
                  <c:v>650.62955207696325</c:v>
                </c:pt>
                <c:pt idx="404">
                  <c:v>652.44057491463866</c:v>
                </c:pt>
                <c:pt idx="405">
                  <c:v>654.24502824466981</c:v>
                </c:pt>
                <c:pt idx="406">
                  <c:v>656.04284669122796</c:v>
                </c:pt>
                <c:pt idx="407">
                  <c:v>657.83396605510575</c:v>
                </c:pt>
                <c:pt idx="408">
                  <c:v>659.61832332970801</c:v>
                </c:pt>
                <c:pt idx="409">
                  <c:v>661.39585671581926</c:v>
                </c:pt>
                <c:pt idx="410">
                  <c:v>663.16650563519283</c:v>
                </c:pt>
                <c:pt idx="411">
                  <c:v>664.93021074300316</c:v>
                </c:pt>
                <c:pt idx="412">
                  <c:v>666.68691393920108</c:v>
                </c:pt>
                <c:pt idx="413">
                  <c:v>668.43655837881033</c:v>
                </c:pt>
                <c:pt idx="414">
                  <c:v>670.17908848119998</c:v>
                </c:pt>
                <c:pt idx="415">
                  <c:v>671.91444993836751</c:v>
                </c:pt>
                <c:pt idx="416">
                  <c:v>673.64258972226503</c:v>
                </c:pt>
                <c:pt idx="417">
                  <c:v>675.36345609119837</c:v>
                </c:pt>
                <c:pt idx="418">
                  <c:v>677.07699859533</c:v>
                </c:pt>
                <c:pt idx="419">
                  <c:v>678.78316808131353</c:v>
                </c:pt>
                <c:pt idx="420">
                  <c:v>680.48191669608696</c:v>
                </c:pt>
                <c:pt idx="421">
                  <c:v>682.17319788985139</c:v>
                </c:pt>
                <c:pt idx="422">
                  <c:v>683.85696641826041</c:v>
                </c:pt>
                <c:pt idx="423">
                  <c:v>685.53317834384507</c:v>
                </c:pt>
                <c:pt idx="424">
                  <c:v>687.20179103669739</c:v>
                </c:pt>
                <c:pt idx="425">
                  <c:v>688.86276317443685</c:v>
                </c:pt>
                <c:pt idx="426">
                  <c:v>690.51605474148141</c:v>
                </c:pt>
                <c:pt idx="427">
                  <c:v>692.1616270276453</c:v>
                </c:pt>
                <c:pt idx="428">
                  <c:v>693.79944262608456</c:v>
                </c:pt>
                <c:pt idx="429">
                  <c:v>695.42946543061248</c:v>
                </c:pt>
                <c:pt idx="430">
                  <c:v>697.05166063240324</c:v>
                </c:pt>
                <c:pt idx="431">
                  <c:v>698.66599471610562</c:v>
                </c:pt>
                <c:pt idx="432">
                  <c:v>700.27243545538511</c:v>
                </c:pt>
                <c:pt idx="433">
                  <c:v>701.87095190791445</c:v>
                </c:pt>
                <c:pt idx="434">
                  <c:v>703.46151440982999</c:v>
                </c:pt>
                <c:pt idx="435">
                  <c:v>705.04409456967437</c:v>
                </c:pt>
                <c:pt idx="436">
                  <c:v>706.61866526184122</c:v>
                </c:pt>
                <c:pt idx="437">
                  <c:v>708.18520061954177</c:v>
                </c:pt>
                <c:pt idx="438">
                  <c:v>709.74367602730922</c:v>
                </c:pt>
                <c:pt idx="439">
                  <c:v>711.2940681130591</c:v>
                </c:pt>
                <c:pt idx="440">
                  <c:v>712.83635473972151</c:v>
                </c:pt>
                <c:pt idx="441">
                  <c:v>714.37051499646304</c:v>
                </c:pt>
                <c:pt idx="442">
                  <c:v>715.89652918951333</c:v>
                </c:pt>
                <c:pt idx="443">
                  <c:v>717.41437883261369</c:v>
                </c:pt>
                <c:pt idx="444">
                  <c:v>718.92404663710181</c:v>
                </c:pt>
                <c:pt idx="445">
                  <c:v>720.42551650165001</c:v>
                </c:pt>
                <c:pt idx="446">
                  <c:v>721.91877350167101</c:v>
                </c:pt>
                <c:pt idx="447">
                  <c:v>723.40380387840617</c:v>
                </c:pt>
                <c:pt idx="448">
                  <c:v>724.88059502771193</c:v>
                </c:pt>
                <c:pt idx="449">
                  <c:v>726.34913548855809</c:v>
                </c:pt>
                <c:pt idx="450">
                  <c:v>727.80941493125204</c:v>
                </c:pt>
                <c:pt idx="451">
                  <c:v>729.26142414540391</c:v>
                </c:pt>
                <c:pt idx="452">
                  <c:v>730.70515502764533</c:v>
                </c:pt>
                <c:pt idx="453">
                  <c:v>732.1406005691158</c:v>
                </c:pt>
                <c:pt idx="454">
                  <c:v>733.56775484272987</c:v>
                </c:pt>
                <c:pt idx="455">
                  <c:v>734.98661299023809</c:v>
                </c:pt>
                <c:pt idx="456">
                  <c:v>736.39717120909438</c:v>
                </c:pt>
                <c:pt idx="457">
                  <c:v>737.79942673914252</c:v>
                </c:pt>
                <c:pt idx="458">
                  <c:v>739.1933778491333</c:v>
                </c:pt>
                <c:pt idx="459">
                  <c:v>740.57902382308589</c:v>
                </c:pt>
                <c:pt idx="460">
                  <c:v>741.95636494650319</c:v>
                </c:pt>
                <c:pt idx="461">
                  <c:v>743.32540249245403</c:v>
                </c:pt>
                <c:pt idx="462">
                  <c:v>744.68613870753313</c:v>
                </c:pt>
                <c:pt idx="463">
                  <c:v>746.03857679770931</c:v>
                </c:pt>
                <c:pt idx="464">
                  <c:v>747.38272091407373</c:v>
                </c:pt>
                <c:pt idx="465">
                  <c:v>748.71857613849704</c:v>
                </c:pt>
                <c:pt idx="466">
                  <c:v>750.04614846920765</c:v>
                </c:pt>
                <c:pt idx="467">
                  <c:v>751.36544480629948</c:v>
                </c:pt>
                <c:pt idx="468">
                  <c:v>752.67647293717937</c:v>
                </c:pt>
                <c:pt idx="469">
                  <c:v>753.97924152196435</c:v>
                </c:pt>
                <c:pt idx="470">
                  <c:v>755.27376007883709</c:v>
                </c:pt>
                <c:pt idx="471">
                  <c:v>756.56003896936863</c:v>
                </c:pt>
                <c:pt idx="472">
                  <c:v>757.83808938381799</c:v>
                </c:pt>
                <c:pt idx="473">
                  <c:v>759.10792332641597</c:v>
                </c:pt>
                <c:pt idx="474">
                  <c:v>760.36955360064201</c:v>
                </c:pt>
                <c:pt idx="475">
                  <c:v>761.62299379450224</c:v>
                </c:pt>
                <c:pt idx="476">
                  <c:v>762.86825826581651</c:v>
                </c:pt>
                <c:pt idx="477">
                  <c:v>764.10536212752095</c:v>
                </c:pt>
                <c:pt idx="478">
                  <c:v>765.33432123299497</c:v>
                </c:pt>
                <c:pt idx="479">
                  <c:v>766.55515216141816</c:v>
                </c:pt>
                <c:pt idx="480">
                  <c:v>767.76787220316533</c:v>
                </c:pt>
                <c:pt idx="481">
                  <c:v>768.97249934524507</c:v>
                </c:pt>
                <c:pt idx="482">
                  <c:v>770.16905225678886</c:v>
                </c:pt>
                <c:pt idx="483">
                  <c:v>771.35755027459697</c:v>
                </c:pt>
                <c:pt idx="484">
                  <c:v>772.53801338874632</c:v>
                </c:pt>
                <c:pt idx="485">
                  <c:v>773.71046222826692</c:v>
                </c:pt>
                <c:pt idx="486">
                  <c:v>774.87491804689182</c:v>
                </c:pt>
                <c:pt idx="487">
                  <c:v>776.03140270888582</c:v>
                </c:pt>
                <c:pt idx="488">
                  <c:v>777.17993867495795</c:v>
                </c:pt>
                <c:pt idx="489">
                  <c:v>778.32054898826311</c:v>
                </c:pt>
                <c:pt idx="490">
                  <c:v>779.45325726049668</c:v>
                </c:pt>
                <c:pt idx="491">
                  <c:v>780.57808765808727</c:v>
                </c:pt>
                <c:pt idx="492">
                  <c:v>781.69506488849129</c:v>
                </c:pt>
                <c:pt idx="493">
                  <c:v>782.80421418659364</c:v>
                </c:pt>
                <c:pt idx="494">
                  <c:v>783.90556130121809</c:v>
                </c:pt>
                <c:pt idx="495">
                  <c:v>784.99913248175153</c:v>
                </c:pt>
                <c:pt idx="496">
                  <c:v>786.0849544648853</c:v>
                </c:pt>
                <c:pt idx="497">
                  <c:v>787.16305446147635</c:v>
                </c:pt>
                <c:pt idx="498">
                  <c:v>788.23346014353206</c:v>
                </c:pt>
                <c:pt idx="499">
                  <c:v>789.29619963132177</c:v>
                </c:pt>
                <c:pt idx="500">
                  <c:v>790.35130148061648</c:v>
                </c:pt>
                <c:pt idx="501">
                  <c:v>791.39879467006131</c:v>
                </c:pt>
                <c:pt idx="502">
                  <c:v>792.43870858868127</c:v>
                </c:pt>
                <c:pt idx="503">
                  <c:v>793.47107302352379</c:v>
                </c:pt>
                <c:pt idx="504">
                  <c:v>794.49591814743951</c:v>
                </c:pt>
                <c:pt idx="505">
                  <c:v>795.51327450700376</c:v>
                </c:pt>
                <c:pt idx="506">
                  <c:v>796.52317301058054</c:v>
                </c:pt>
                <c:pt idx="507">
                  <c:v>797.52564491652947</c:v>
                </c:pt>
                <c:pt idx="508">
                  <c:v>798.5207218215595</c:v>
                </c:pt>
                <c:pt idx="509">
                  <c:v>799.50843564922866</c:v>
                </c:pt>
                <c:pt idx="510">
                  <c:v>800.48881863859185</c:v>
                </c:pt>
                <c:pt idx="511">
                  <c:v>801.46190333299865</c:v>
                </c:pt>
                <c:pt idx="512">
                  <c:v>802.42772256904061</c:v>
                </c:pt>
                <c:pt idx="513">
                  <c:v>803.38630946565013</c:v>
                </c:pt>
                <c:pt idx="514">
                  <c:v>804.33769741335107</c:v>
                </c:pt>
                <c:pt idx="515">
                  <c:v>805.28192006366169</c:v>
                </c:pt>
                <c:pt idx="516">
                  <c:v>806.2190113186515</c:v>
                </c:pt>
                <c:pt idx="517">
                  <c:v>807.14900532065053</c:v>
                </c:pt>
                <c:pt idx="518">
                  <c:v>808.07193644211338</c:v>
                </c:pt>
                <c:pt idx="519">
                  <c:v>808.98783927563682</c:v>
                </c:pt>
                <c:pt idx="520">
                  <c:v>809.89674862413165</c:v>
                </c:pt>
                <c:pt idx="521">
                  <c:v>810.79869949114914</c:v>
                </c:pt>
                <c:pt idx="522">
                  <c:v>811.69372707136108</c:v>
                </c:pt>
                <c:pt idx="523">
                  <c:v>812.58186674119463</c:v>
                </c:pt>
                <c:pt idx="524">
                  <c:v>813.46315404962024</c:v>
                </c:pt>
                <c:pt idx="525">
                  <c:v>814.33762470909346</c:v>
                </c:pt>
                <c:pt idx="526">
                  <c:v>815.20531458664982</c:v>
                </c:pt>
                <c:pt idx="527">
                  <c:v>816.06625969515244</c:v>
                </c:pt>
                <c:pt idx="528">
                  <c:v>816.92049618469173</c:v>
                </c:pt>
                <c:pt idx="529">
                  <c:v>817.76806033413652</c:v>
                </c:pt>
                <c:pt idx="530">
                  <c:v>818.60898854283619</c:v>
                </c:pt>
                <c:pt idx="531">
                  <c:v>819.44331732247281</c:v>
                </c:pt>
                <c:pt idx="532">
                  <c:v>820.27108328906274</c:v>
                </c:pt>
                <c:pt idx="533">
                  <c:v>821.0923231551069</c:v>
                </c:pt>
                <c:pt idx="534">
                  <c:v>821.90707372188808</c:v>
                </c:pt>
                <c:pt idx="535">
                  <c:v>822.71537187191564</c:v>
                </c:pt>
                <c:pt idx="536">
                  <c:v>823.51725456151541</c:v>
                </c:pt>
                <c:pt idx="537">
                  <c:v>824.3127588135643</c:v>
                </c:pt>
                <c:pt idx="538">
                  <c:v>825.1019217103684</c:v>
                </c:pt>
                <c:pt idx="539">
                  <c:v>825.88478038668359</c:v>
                </c:pt>
                <c:pt idx="540">
                  <c:v>826.66137202287712</c:v>
                </c:pt>
                <c:pt idx="541">
                  <c:v>827.43173383822932</c:v>
                </c:pt>
                <c:pt idx="542">
                  <c:v>828.19590308437432</c:v>
                </c:pt>
                <c:pt idx="543">
                  <c:v>828.95391703887788</c:v>
                </c:pt>
                <c:pt idx="544">
                  <c:v>829.70581299895116</c:v>
                </c:pt>
                <c:pt idx="545">
                  <c:v>830.4516282753001</c:v>
                </c:pt>
                <c:pt idx="546">
                  <c:v>831.19140018610756</c:v>
                </c:pt>
                <c:pt idx="547">
                  <c:v>831.92516605114781</c:v>
                </c:pt>
                <c:pt idx="548">
                  <c:v>832.65296318603157</c:v>
                </c:pt>
                <c:pt idx="549">
                  <c:v>833.37482889658031</c:v>
                </c:pt>
                <c:pt idx="550">
                  <c:v>834.09080047332839</c:v>
                </c:pt>
                <c:pt idx="551">
                  <c:v>834.80091518615109</c:v>
                </c:pt>
                <c:pt idx="552">
                  <c:v>835.505210279018</c:v>
                </c:pt>
                <c:pt idx="553">
                  <c:v>836.20372296486937</c:v>
                </c:pt>
                <c:pt idx="554">
                  <c:v>836.89649042061399</c:v>
                </c:pt>
                <c:pt idx="555">
                  <c:v>837.58354978224793</c:v>
                </c:pt>
                <c:pt idx="556">
                  <c:v>838.26493814009132</c:v>
                </c:pt>
                <c:pt idx="557">
                  <c:v>838.94069253414273</c:v>
                </c:pt>
                <c:pt idx="558">
                  <c:v>839.61084994954888</c:v>
                </c:pt>
                <c:pt idx="559">
                  <c:v>840.27544731218836</c:v>
                </c:pt>
                <c:pt idx="560">
                  <c:v>840.93452148436813</c:v>
                </c:pt>
                <c:pt idx="561">
                  <c:v>841.5881092606304</c:v>
                </c:pt>
                <c:pt idx="562">
                  <c:v>842.23624736366935</c:v>
                </c:pt>
                <c:pt idx="563">
                  <c:v>842.87897244035491</c:v>
                </c:pt>
                <c:pt idx="564">
                  <c:v>843.51632105786337</c:v>
                </c:pt>
                <c:pt idx="565">
                  <c:v>844.14832969991221</c:v>
                </c:pt>
                <c:pt idx="566">
                  <c:v>844.77503476309778</c:v>
                </c:pt>
                <c:pt idx="567">
                  <c:v>845.39647255333477</c:v>
                </c:pt>
                <c:pt idx="568">
                  <c:v>846.01267928239531</c:v>
                </c:pt>
                <c:pt idx="569">
                  <c:v>846.62369106454628</c:v>
                </c:pt>
                <c:pt idx="570">
                  <c:v>847.22954391328358</c:v>
                </c:pt>
                <c:pt idx="571">
                  <c:v>847.83027373816117</c:v>
                </c:pt>
                <c:pt idx="572">
                  <c:v>848.42591634171424</c:v>
                </c:pt>
                <c:pt idx="573">
                  <c:v>849.01650741647393</c:v>
                </c:pt>
                <c:pt idx="574">
                  <c:v>849.60208254207316</c:v>
                </c:pt>
                <c:pt idx="575">
                  <c:v>850.18267718244067</c:v>
                </c:pt>
                <c:pt idx="576">
                  <c:v>850.75832668308328</c:v>
                </c:pt>
                <c:pt idx="577">
                  <c:v>851.32906626845386</c:v>
                </c:pt>
                <c:pt idx="578">
                  <c:v>851.89493103940379</c:v>
                </c:pt>
                <c:pt idx="579">
                  <c:v>852.45595597071815</c:v>
                </c:pt>
                <c:pt idx="580">
                  <c:v>853.01217590873296</c:v>
                </c:pt>
                <c:pt idx="581">
                  <c:v>853.56362556903184</c:v>
                </c:pt>
                <c:pt idx="582">
                  <c:v>854.11033953422213</c:v>
                </c:pt>
                <c:pt idx="583">
                  <c:v>854.65235225178708</c:v>
                </c:pt>
                <c:pt idx="584">
                  <c:v>855.18969803201458</c:v>
                </c:pt>
                <c:pt idx="585">
                  <c:v>855.72241104599993</c:v>
                </c:pt>
                <c:pt idx="586">
                  <c:v>856.25052532372149</c:v>
                </c:pt>
                <c:pt idx="587">
                  <c:v>856.77407475218797</c:v>
                </c:pt>
                <c:pt idx="588">
                  <c:v>857.29309307365565</c:v>
                </c:pt>
                <c:pt idx="589">
                  <c:v>857.80761388391477</c:v>
                </c:pt>
                <c:pt idx="590">
                  <c:v>858.31767063064285</c:v>
                </c:pt>
                <c:pt idx="591">
                  <c:v>858.82329661182439</c:v>
                </c:pt>
                <c:pt idx="592">
                  <c:v>859.32452497423571</c:v>
                </c:pt>
                <c:pt idx="593">
                  <c:v>859.82138871199254</c:v>
                </c:pt>
                <c:pt idx="594">
                  <c:v>860.31392066516037</c:v>
                </c:pt>
                <c:pt idx="595">
                  <c:v>860.8021535184256</c:v>
                </c:pt>
                <c:pt idx="596">
                  <c:v>861.28611979982645</c:v>
                </c:pt>
                <c:pt idx="597">
                  <c:v>861.76585187954208</c:v>
                </c:pt>
                <c:pt idx="598">
                  <c:v>862.24138196873912</c:v>
                </c:pt>
                <c:pt idx="599">
                  <c:v>862.71274211847413</c:v>
                </c:pt>
                <c:pt idx="600">
                  <c:v>863.17996421865098</c:v>
                </c:pt>
                <c:pt idx="601">
                  <c:v>863.6430799970318</c:v>
                </c:pt>
                <c:pt idx="602">
                  <c:v>864.10212101830064</c:v>
                </c:pt>
                <c:pt idx="603">
                  <c:v>864.55711868317792</c:v>
                </c:pt>
                <c:pt idx="604">
                  <c:v>864.55711868317792</c:v>
                </c:pt>
                <c:pt idx="605">
                  <c:v>864.55711868317792</c:v>
                </c:pt>
                <c:pt idx="606">
                  <c:v>864.55711868317792</c:v>
                </c:pt>
                <c:pt idx="607">
                  <c:v>864.55711868317792</c:v>
                </c:pt>
                <c:pt idx="608">
                  <c:v>864.55711868317792</c:v>
                </c:pt>
                <c:pt idx="609">
                  <c:v>864.55711868317792</c:v>
                </c:pt>
                <c:pt idx="610">
                  <c:v>864.55711868317792</c:v>
                </c:pt>
                <c:pt idx="611">
                  <c:v>864.55711868317792</c:v>
                </c:pt>
                <c:pt idx="612">
                  <c:v>864.55711868317792</c:v>
                </c:pt>
                <c:pt idx="613">
                  <c:v>864.55711868317792</c:v>
                </c:pt>
                <c:pt idx="614">
                  <c:v>864.55711868317792</c:v>
                </c:pt>
                <c:pt idx="615">
                  <c:v>864.55711868317792</c:v>
                </c:pt>
                <c:pt idx="616">
                  <c:v>864.55711868317792</c:v>
                </c:pt>
                <c:pt idx="617">
                  <c:v>864.55711868317792</c:v>
                </c:pt>
                <c:pt idx="618">
                  <c:v>864.55711868317792</c:v>
                </c:pt>
                <c:pt idx="619">
                  <c:v>864.55711868317792</c:v>
                </c:pt>
                <c:pt idx="620">
                  <c:v>864.55711868317792</c:v>
                </c:pt>
                <c:pt idx="621">
                  <c:v>864.55711868317792</c:v>
                </c:pt>
                <c:pt idx="622">
                  <c:v>864.55711868317792</c:v>
                </c:pt>
                <c:pt idx="623">
                  <c:v>864.55711868317792</c:v>
                </c:pt>
                <c:pt idx="624">
                  <c:v>864.55711868317792</c:v>
                </c:pt>
                <c:pt idx="625">
                  <c:v>864.55711868317792</c:v>
                </c:pt>
                <c:pt idx="626">
                  <c:v>864.55711868317792</c:v>
                </c:pt>
                <c:pt idx="627">
                  <c:v>864.55711868317792</c:v>
                </c:pt>
                <c:pt idx="628">
                  <c:v>864.55711868317792</c:v>
                </c:pt>
                <c:pt idx="629">
                  <c:v>864.55711868317792</c:v>
                </c:pt>
                <c:pt idx="630">
                  <c:v>864.55711868317792</c:v>
                </c:pt>
                <c:pt idx="631">
                  <c:v>864.55711868317792</c:v>
                </c:pt>
                <c:pt idx="632">
                  <c:v>864.55711868317792</c:v>
                </c:pt>
                <c:pt idx="633">
                  <c:v>864.55711868317792</c:v>
                </c:pt>
                <c:pt idx="634">
                  <c:v>864.55711868317792</c:v>
                </c:pt>
                <c:pt idx="635">
                  <c:v>864.55711868317792</c:v>
                </c:pt>
                <c:pt idx="636">
                  <c:v>864.55711868317792</c:v>
                </c:pt>
                <c:pt idx="637">
                  <c:v>864.55711868317792</c:v>
                </c:pt>
                <c:pt idx="638">
                  <c:v>864.55711868317792</c:v>
                </c:pt>
                <c:pt idx="639">
                  <c:v>864.55711868317792</c:v>
                </c:pt>
                <c:pt idx="640">
                  <c:v>864.55711868317792</c:v>
                </c:pt>
                <c:pt idx="641">
                  <c:v>864.55711868317792</c:v>
                </c:pt>
                <c:pt idx="642">
                  <c:v>864.55711868317792</c:v>
                </c:pt>
                <c:pt idx="643">
                  <c:v>864.55711868317792</c:v>
                </c:pt>
                <c:pt idx="644">
                  <c:v>864.55711868317792</c:v>
                </c:pt>
                <c:pt idx="645">
                  <c:v>864.55711868317792</c:v>
                </c:pt>
                <c:pt idx="646">
                  <c:v>864.55711868317792</c:v>
                </c:pt>
                <c:pt idx="647">
                  <c:v>864.55711868317792</c:v>
                </c:pt>
                <c:pt idx="648">
                  <c:v>864.55711868317792</c:v>
                </c:pt>
                <c:pt idx="649">
                  <c:v>864.55711868317792</c:v>
                </c:pt>
                <c:pt idx="650">
                  <c:v>864.55711868317792</c:v>
                </c:pt>
                <c:pt idx="651">
                  <c:v>864.55711868317792</c:v>
                </c:pt>
                <c:pt idx="652">
                  <c:v>864.55711868317792</c:v>
                </c:pt>
                <c:pt idx="653">
                  <c:v>864.55711868317792</c:v>
                </c:pt>
                <c:pt idx="654">
                  <c:v>864.55711868317792</c:v>
                </c:pt>
                <c:pt idx="655">
                  <c:v>864.55711868317792</c:v>
                </c:pt>
                <c:pt idx="656">
                  <c:v>864.55711868317792</c:v>
                </c:pt>
                <c:pt idx="657">
                  <c:v>864.55711868317792</c:v>
                </c:pt>
                <c:pt idx="658">
                  <c:v>864.55711868317792</c:v>
                </c:pt>
                <c:pt idx="659">
                  <c:v>864.55711868317792</c:v>
                </c:pt>
                <c:pt idx="660">
                  <c:v>864.55711868317792</c:v>
                </c:pt>
                <c:pt idx="661">
                  <c:v>864.55711868317792</c:v>
                </c:pt>
                <c:pt idx="662">
                  <c:v>864.55711868317792</c:v>
                </c:pt>
                <c:pt idx="663">
                  <c:v>864.55711868317792</c:v>
                </c:pt>
                <c:pt idx="664">
                  <c:v>864.55711868317792</c:v>
                </c:pt>
                <c:pt idx="665">
                  <c:v>864.55711868317792</c:v>
                </c:pt>
                <c:pt idx="666">
                  <c:v>864.55711868317792</c:v>
                </c:pt>
                <c:pt idx="667">
                  <c:v>864.55711868317792</c:v>
                </c:pt>
                <c:pt idx="668">
                  <c:v>864.55711868317792</c:v>
                </c:pt>
                <c:pt idx="669">
                  <c:v>864.55711868317792</c:v>
                </c:pt>
                <c:pt idx="670">
                  <c:v>864.55711868317792</c:v>
                </c:pt>
                <c:pt idx="671">
                  <c:v>864.55711868317792</c:v>
                </c:pt>
                <c:pt idx="672">
                  <c:v>864.55711868317792</c:v>
                </c:pt>
                <c:pt idx="673">
                  <c:v>864.55711868317792</c:v>
                </c:pt>
                <c:pt idx="674">
                  <c:v>864.55711868317792</c:v>
                </c:pt>
                <c:pt idx="675">
                  <c:v>864.55711868317792</c:v>
                </c:pt>
                <c:pt idx="676">
                  <c:v>864.55711868317792</c:v>
                </c:pt>
                <c:pt idx="677">
                  <c:v>864.55711868317792</c:v>
                </c:pt>
                <c:pt idx="678">
                  <c:v>864.55711868317792</c:v>
                </c:pt>
                <c:pt idx="679">
                  <c:v>864.55711868317792</c:v>
                </c:pt>
                <c:pt idx="680">
                  <c:v>864.55711868317792</c:v>
                </c:pt>
                <c:pt idx="681">
                  <c:v>864.55711868317792</c:v>
                </c:pt>
                <c:pt idx="682">
                  <c:v>864.55711868317792</c:v>
                </c:pt>
                <c:pt idx="683">
                  <c:v>864.55711868317792</c:v>
                </c:pt>
                <c:pt idx="684">
                  <c:v>864.55711868317792</c:v>
                </c:pt>
                <c:pt idx="685">
                  <c:v>864.55711868317792</c:v>
                </c:pt>
                <c:pt idx="686">
                  <c:v>864.55711868317792</c:v>
                </c:pt>
                <c:pt idx="687">
                  <c:v>864.55711868317792</c:v>
                </c:pt>
                <c:pt idx="688">
                  <c:v>864.55711868317792</c:v>
                </c:pt>
                <c:pt idx="689">
                  <c:v>864.55711868317792</c:v>
                </c:pt>
                <c:pt idx="690">
                  <c:v>864.55711868317792</c:v>
                </c:pt>
                <c:pt idx="691">
                  <c:v>864.55711868317792</c:v>
                </c:pt>
                <c:pt idx="692">
                  <c:v>864.55711868317792</c:v>
                </c:pt>
                <c:pt idx="693">
                  <c:v>864.55711868317792</c:v>
                </c:pt>
                <c:pt idx="694">
                  <c:v>864.55711868317792</c:v>
                </c:pt>
                <c:pt idx="695">
                  <c:v>864.55711868317792</c:v>
                </c:pt>
                <c:pt idx="696">
                  <c:v>864.55711868317792</c:v>
                </c:pt>
                <c:pt idx="697">
                  <c:v>864.55711868317792</c:v>
                </c:pt>
                <c:pt idx="698">
                  <c:v>864.55711868317792</c:v>
                </c:pt>
                <c:pt idx="699">
                  <c:v>864.55711868317792</c:v>
                </c:pt>
                <c:pt idx="700">
                  <c:v>864.55711868317792</c:v>
                </c:pt>
                <c:pt idx="701">
                  <c:v>864.55711868317792</c:v>
                </c:pt>
                <c:pt idx="702">
                  <c:v>864.55711868317792</c:v>
                </c:pt>
                <c:pt idx="703">
                  <c:v>864.55711868317792</c:v>
                </c:pt>
                <c:pt idx="704">
                  <c:v>864.55711868317792</c:v>
                </c:pt>
                <c:pt idx="705">
                  <c:v>864.55711868317792</c:v>
                </c:pt>
                <c:pt idx="706">
                  <c:v>864.55711868317792</c:v>
                </c:pt>
                <c:pt idx="707">
                  <c:v>864.55711868317792</c:v>
                </c:pt>
                <c:pt idx="708">
                  <c:v>864.55711868317792</c:v>
                </c:pt>
                <c:pt idx="709">
                  <c:v>864.55711868317792</c:v>
                </c:pt>
                <c:pt idx="710">
                  <c:v>864.55711868317792</c:v>
                </c:pt>
                <c:pt idx="711">
                  <c:v>864.55711868317792</c:v>
                </c:pt>
                <c:pt idx="712">
                  <c:v>864.55711868317792</c:v>
                </c:pt>
                <c:pt idx="713">
                  <c:v>864.55711868317792</c:v>
                </c:pt>
                <c:pt idx="714">
                  <c:v>864.55711868317792</c:v>
                </c:pt>
                <c:pt idx="715">
                  <c:v>864.55711868317792</c:v>
                </c:pt>
                <c:pt idx="716">
                  <c:v>864.55711868317792</c:v>
                </c:pt>
                <c:pt idx="717">
                  <c:v>864.55711868317792</c:v>
                </c:pt>
                <c:pt idx="718">
                  <c:v>864.55711868317792</c:v>
                </c:pt>
                <c:pt idx="719">
                  <c:v>864.55711868317792</c:v>
                </c:pt>
                <c:pt idx="720">
                  <c:v>864.55711868317792</c:v>
                </c:pt>
                <c:pt idx="721">
                  <c:v>864.55711868317792</c:v>
                </c:pt>
                <c:pt idx="722">
                  <c:v>864.55711868317792</c:v>
                </c:pt>
                <c:pt idx="723">
                  <c:v>864.55711868317792</c:v>
                </c:pt>
                <c:pt idx="724">
                  <c:v>864.55711868317792</c:v>
                </c:pt>
                <c:pt idx="725">
                  <c:v>864.55711868317792</c:v>
                </c:pt>
                <c:pt idx="726">
                  <c:v>864.55711868317792</c:v>
                </c:pt>
                <c:pt idx="727">
                  <c:v>864.55711868317792</c:v>
                </c:pt>
                <c:pt idx="728">
                  <c:v>864.55711868317792</c:v>
                </c:pt>
                <c:pt idx="729">
                  <c:v>864.55711868317792</c:v>
                </c:pt>
                <c:pt idx="730">
                  <c:v>864.55711868317792</c:v>
                </c:pt>
                <c:pt idx="731">
                  <c:v>864.55711868317792</c:v>
                </c:pt>
                <c:pt idx="732">
                  <c:v>864.55711868317792</c:v>
                </c:pt>
                <c:pt idx="733">
                  <c:v>864.55711868317792</c:v>
                </c:pt>
                <c:pt idx="734">
                  <c:v>864.55711868317792</c:v>
                </c:pt>
                <c:pt idx="735">
                  <c:v>864.55711868317792</c:v>
                </c:pt>
                <c:pt idx="736">
                  <c:v>864.55711868317792</c:v>
                </c:pt>
                <c:pt idx="737">
                  <c:v>864.55711868317792</c:v>
                </c:pt>
                <c:pt idx="738">
                  <c:v>864.55711868317792</c:v>
                </c:pt>
                <c:pt idx="739">
                  <c:v>864.55711868317792</c:v>
                </c:pt>
                <c:pt idx="740">
                  <c:v>864.55711868317792</c:v>
                </c:pt>
                <c:pt idx="741">
                  <c:v>864.55711868317792</c:v>
                </c:pt>
                <c:pt idx="742">
                  <c:v>864.55711868317792</c:v>
                </c:pt>
                <c:pt idx="743">
                  <c:v>864.55711868317792</c:v>
                </c:pt>
                <c:pt idx="744">
                  <c:v>864.55711868317792</c:v>
                </c:pt>
                <c:pt idx="745">
                  <c:v>864.55711868317792</c:v>
                </c:pt>
                <c:pt idx="746">
                  <c:v>864.55711868317792</c:v>
                </c:pt>
                <c:pt idx="747">
                  <c:v>864.55711868317792</c:v>
                </c:pt>
                <c:pt idx="748">
                  <c:v>864.55711868317792</c:v>
                </c:pt>
                <c:pt idx="749">
                  <c:v>864.55711868317792</c:v>
                </c:pt>
                <c:pt idx="750">
                  <c:v>864.55711868317792</c:v>
                </c:pt>
                <c:pt idx="751">
                  <c:v>864.55711868317792</c:v>
                </c:pt>
                <c:pt idx="752">
                  <c:v>864.55711868317792</c:v>
                </c:pt>
                <c:pt idx="753">
                  <c:v>864.55711868317792</c:v>
                </c:pt>
                <c:pt idx="754">
                  <c:v>864.55711868317792</c:v>
                </c:pt>
                <c:pt idx="755">
                  <c:v>864.55711868317792</c:v>
                </c:pt>
                <c:pt idx="756">
                  <c:v>864.55711868317792</c:v>
                </c:pt>
                <c:pt idx="757">
                  <c:v>864.55711868317792</c:v>
                </c:pt>
                <c:pt idx="758">
                  <c:v>864.55711868317792</c:v>
                </c:pt>
                <c:pt idx="759">
                  <c:v>864.55711868317792</c:v>
                </c:pt>
                <c:pt idx="760">
                  <c:v>864.55711868317792</c:v>
                </c:pt>
                <c:pt idx="761">
                  <c:v>864.55711868317792</c:v>
                </c:pt>
                <c:pt idx="762">
                  <c:v>864.55711868317792</c:v>
                </c:pt>
                <c:pt idx="763">
                  <c:v>864.55711868317792</c:v>
                </c:pt>
                <c:pt idx="764">
                  <c:v>864.55711868317792</c:v>
                </c:pt>
                <c:pt idx="765">
                  <c:v>864.55711868317792</c:v>
                </c:pt>
                <c:pt idx="766">
                  <c:v>864.55711868317792</c:v>
                </c:pt>
                <c:pt idx="767">
                  <c:v>864.55711868317792</c:v>
                </c:pt>
                <c:pt idx="768">
                  <c:v>864.55711868317792</c:v>
                </c:pt>
                <c:pt idx="769">
                  <c:v>864.55711868317792</c:v>
                </c:pt>
                <c:pt idx="770">
                  <c:v>864.55711868317792</c:v>
                </c:pt>
                <c:pt idx="771">
                  <c:v>864.55711868317792</c:v>
                </c:pt>
                <c:pt idx="772">
                  <c:v>864.55711868317792</c:v>
                </c:pt>
                <c:pt idx="773">
                  <c:v>864.55711868317792</c:v>
                </c:pt>
                <c:pt idx="774">
                  <c:v>864.55711868317792</c:v>
                </c:pt>
                <c:pt idx="775">
                  <c:v>864.55711868317792</c:v>
                </c:pt>
                <c:pt idx="776">
                  <c:v>864.55711868317792</c:v>
                </c:pt>
                <c:pt idx="777">
                  <c:v>864.55711868317792</c:v>
                </c:pt>
                <c:pt idx="778">
                  <c:v>864.55711868317792</c:v>
                </c:pt>
                <c:pt idx="779">
                  <c:v>864.55711868317792</c:v>
                </c:pt>
                <c:pt idx="780">
                  <c:v>864.55711868317792</c:v>
                </c:pt>
                <c:pt idx="781">
                  <c:v>864.55711868317792</c:v>
                </c:pt>
                <c:pt idx="782">
                  <c:v>864.55711868317792</c:v>
                </c:pt>
                <c:pt idx="783">
                  <c:v>864.55711868317792</c:v>
                </c:pt>
                <c:pt idx="784">
                  <c:v>864.55711868317792</c:v>
                </c:pt>
                <c:pt idx="785">
                  <c:v>864.55711868317792</c:v>
                </c:pt>
                <c:pt idx="786">
                  <c:v>864.55711868317792</c:v>
                </c:pt>
                <c:pt idx="787">
                  <c:v>864.55711868317792</c:v>
                </c:pt>
                <c:pt idx="788">
                  <c:v>864.55711868317792</c:v>
                </c:pt>
                <c:pt idx="789">
                  <c:v>864.55711868317792</c:v>
                </c:pt>
                <c:pt idx="790">
                  <c:v>864.55711868317792</c:v>
                </c:pt>
                <c:pt idx="791">
                  <c:v>864.55711868317792</c:v>
                </c:pt>
                <c:pt idx="792">
                  <c:v>864.55711868317792</c:v>
                </c:pt>
                <c:pt idx="793">
                  <c:v>864.55711868317792</c:v>
                </c:pt>
                <c:pt idx="794">
                  <c:v>864.55711868317792</c:v>
                </c:pt>
                <c:pt idx="795">
                  <c:v>864.55711868317792</c:v>
                </c:pt>
                <c:pt idx="796">
                  <c:v>864.55711868317792</c:v>
                </c:pt>
                <c:pt idx="797">
                  <c:v>864.55711868317792</c:v>
                </c:pt>
                <c:pt idx="798">
                  <c:v>864.55711868317792</c:v>
                </c:pt>
                <c:pt idx="799">
                  <c:v>864.55711868317792</c:v>
                </c:pt>
                <c:pt idx="800">
                  <c:v>864.55711868317792</c:v>
                </c:pt>
                <c:pt idx="801">
                  <c:v>864.55711868317792</c:v>
                </c:pt>
                <c:pt idx="802">
                  <c:v>864.55711868317792</c:v>
                </c:pt>
                <c:pt idx="803">
                  <c:v>864.55711868317792</c:v>
                </c:pt>
                <c:pt idx="804">
                  <c:v>864.55711868317792</c:v>
                </c:pt>
                <c:pt idx="805">
                  <c:v>864.55711868317792</c:v>
                </c:pt>
                <c:pt idx="806">
                  <c:v>864.55711868317792</c:v>
                </c:pt>
                <c:pt idx="807">
                  <c:v>864.55711868317792</c:v>
                </c:pt>
                <c:pt idx="808">
                  <c:v>864.55711868317792</c:v>
                </c:pt>
                <c:pt idx="809">
                  <c:v>864.55711868317792</c:v>
                </c:pt>
                <c:pt idx="810">
                  <c:v>864.55711868317792</c:v>
                </c:pt>
                <c:pt idx="811">
                  <c:v>864.55711868317792</c:v>
                </c:pt>
                <c:pt idx="812">
                  <c:v>864.55711868317792</c:v>
                </c:pt>
                <c:pt idx="813">
                  <c:v>864.55711868317792</c:v>
                </c:pt>
                <c:pt idx="814">
                  <c:v>864.55711868317792</c:v>
                </c:pt>
                <c:pt idx="815">
                  <c:v>864.55711868317792</c:v>
                </c:pt>
                <c:pt idx="816">
                  <c:v>864.55711868317792</c:v>
                </c:pt>
                <c:pt idx="817">
                  <c:v>864.55711868317792</c:v>
                </c:pt>
                <c:pt idx="818">
                  <c:v>864.55711868317792</c:v>
                </c:pt>
                <c:pt idx="819">
                  <c:v>864.55711868317792</c:v>
                </c:pt>
                <c:pt idx="820">
                  <c:v>864.55711868317792</c:v>
                </c:pt>
                <c:pt idx="821">
                  <c:v>864.55711868317792</c:v>
                </c:pt>
                <c:pt idx="822">
                  <c:v>864.55711868317792</c:v>
                </c:pt>
                <c:pt idx="823">
                  <c:v>864.55711868317792</c:v>
                </c:pt>
                <c:pt idx="824">
                  <c:v>864.55711868317792</c:v>
                </c:pt>
                <c:pt idx="825">
                  <c:v>864.55711868317792</c:v>
                </c:pt>
                <c:pt idx="826">
                  <c:v>864.55711868317792</c:v>
                </c:pt>
                <c:pt idx="827">
                  <c:v>864.55711868317792</c:v>
                </c:pt>
                <c:pt idx="828">
                  <c:v>864.55711868317792</c:v>
                </c:pt>
                <c:pt idx="829">
                  <c:v>864.55711868317792</c:v>
                </c:pt>
                <c:pt idx="830">
                  <c:v>864.55711868317792</c:v>
                </c:pt>
                <c:pt idx="831">
                  <c:v>864.55711868317792</c:v>
                </c:pt>
                <c:pt idx="832">
                  <c:v>864.55711868317792</c:v>
                </c:pt>
                <c:pt idx="833">
                  <c:v>864.55711868317792</c:v>
                </c:pt>
                <c:pt idx="834">
                  <c:v>864.55711868317792</c:v>
                </c:pt>
                <c:pt idx="835">
                  <c:v>864.55711868317792</c:v>
                </c:pt>
                <c:pt idx="836">
                  <c:v>864.55711868317792</c:v>
                </c:pt>
                <c:pt idx="837">
                  <c:v>864.55711868317792</c:v>
                </c:pt>
                <c:pt idx="838">
                  <c:v>864.55711868317792</c:v>
                </c:pt>
                <c:pt idx="839">
                  <c:v>864.55711868317792</c:v>
                </c:pt>
                <c:pt idx="840">
                  <c:v>864.55711868317792</c:v>
                </c:pt>
                <c:pt idx="841">
                  <c:v>864.55711868317792</c:v>
                </c:pt>
                <c:pt idx="842">
                  <c:v>864.55711868317792</c:v>
                </c:pt>
                <c:pt idx="843">
                  <c:v>864.55711868317792</c:v>
                </c:pt>
                <c:pt idx="844">
                  <c:v>864.55711868317792</c:v>
                </c:pt>
                <c:pt idx="845">
                  <c:v>864.55711868317792</c:v>
                </c:pt>
                <c:pt idx="846">
                  <c:v>864.55711868317792</c:v>
                </c:pt>
                <c:pt idx="847">
                  <c:v>864.55711868317792</c:v>
                </c:pt>
                <c:pt idx="848">
                  <c:v>864.55711868317792</c:v>
                </c:pt>
                <c:pt idx="849">
                  <c:v>864.55711868317792</c:v>
                </c:pt>
                <c:pt idx="850">
                  <c:v>864.55711868317792</c:v>
                </c:pt>
                <c:pt idx="851">
                  <c:v>864.55711868317792</c:v>
                </c:pt>
                <c:pt idx="852">
                  <c:v>864.55711868317792</c:v>
                </c:pt>
                <c:pt idx="853">
                  <c:v>864.55711868317792</c:v>
                </c:pt>
                <c:pt idx="854">
                  <c:v>864.55711868317792</c:v>
                </c:pt>
                <c:pt idx="855">
                  <c:v>864.55711868317792</c:v>
                </c:pt>
                <c:pt idx="856">
                  <c:v>864.55711868317792</c:v>
                </c:pt>
                <c:pt idx="857">
                  <c:v>864.55711868317792</c:v>
                </c:pt>
                <c:pt idx="858">
                  <c:v>864.55711868317792</c:v>
                </c:pt>
                <c:pt idx="859">
                  <c:v>864.55711868317792</c:v>
                </c:pt>
                <c:pt idx="860">
                  <c:v>864.55711868317792</c:v>
                </c:pt>
                <c:pt idx="861">
                  <c:v>864.55711868317792</c:v>
                </c:pt>
                <c:pt idx="862">
                  <c:v>864.55711868317792</c:v>
                </c:pt>
                <c:pt idx="863">
                  <c:v>864.55711868317792</c:v>
                </c:pt>
                <c:pt idx="864">
                  <c:v>864.55711868317792</c:v>
                </c:pt>
                <c:pt idx="865">
                  <c:v>864.55711868317792</c:v>
                </c:pt>
                <c:pt idx="866">
                  <c:v>864.55711868317792</c:v>
                </c:pt>
                <c:pt idx="867">
                  <c:v>864.55711868317792</c:v>
                </c:pt>
                <c:pt idx="868">
                  <c:v>864.55711868317792</c:v>
                </c:pt>
                <c:pt idx="869">
                  <c:v>864.55711868317792</c:v>
                </c:pt>
                <c:pt idx="870">
                  <c:v>864.55711868317792</c:v>
                </c:pt>
                <c:pt idx="871">
                  <c:v>864.55711868317792</c:v>
                </c:pt>
                <c:pt idx="872">
                  <c:v>864.55711868317792</c:v>
                </c:pt>
                <c:pt idx="873">
                  <c:v>864.55711868317792</c:v>
                </c:pt>
                <c:pt idx="874">
                  <c:v>864.55711868317792</c:v>
                </c:pt>
                <c:pt idx="875">
                  <c:v>864.55711868317792</c:v>
                </c:pt>
                <c:pt idx="876">
                  <c:v>864.55711868317792</c:v>
                </c:pt>
                <c:pt idx="877">
                  <c:v>864.55711868317792</c:v>
                </c:pt>
                <c:pt idx="878">
                  <c:v>864.55711868317792</c:v>
                </c:pt>
                <c:pt idx="879">
                  <c:v>864.55711868317792</c:v>
                </c:pt>
                <c:pt idx="880">
                  <c:v>864.55711868317792</c:v>
                </c:pt>
                <c:pt idx="881">
                  <c:v>864.55711868317792</c:v>
                </c:pt>
                <c:pt idx="882">
                  <c:v>864.55711868317792</c:v>
                </c:pt>
                <c:pt idx="883">
                  <c:v>864.55711868317792</c:v>
                </c:pt>
                <c:pt idx="884">
                  <c:v>864.55711868317792</c:v>
                </c:pt>
                <c:pt idx="885">
                  <c:v>864.55711868317792</c:v>
                </c:pt>
                <c:pt idx="886">
                  <c:v>864.55711868317792</c:v>
                </c:pt>
                <c:pt idx="887">
                  <c:v>864.55711868317792</c:v>
                </c:pt>
                <c:pt idx="888">
                  <c:v>864.55711868317792</c:v>
                </c:pt>
                <c:pt idx="889">
                  <c:v>864.55711868317792</c:v>
                </c:pt>
                <c:pt idx="890">
                  <c:v>864.55711868317792</c:v>
                </c:pt>
                <c:pt idx="891">
                  <c:v>864.55711868317792</c:v>
                </c:pt>
                <c:pt idx="892">
                  <c:v>864.55711868317792</c:v>
                </c:pt>
                <c:pt idx="893">
                  <c:v>864.55711868317792</c:v>
                </c:pt>
                <c:pt idx="894">
                  <c:v>864.55711868317792</c:v>
                </c:pt>
                <c:pt idx="895">
                  <c:v>864.55711868317792</c:v>
                </c:pt>
                <c:pt idx="896">
                  <c:v>864.55711868317792</c:v>
                </c:pt>
                <c:pt idx="897">
                  <c:v>864.55711868317792</c:v>
                </c:pt>
                <c:pt idx="898">
                  <c:v>864.55711868317792</c:v>
                </c:pt>
                <c:pt idx="899">
                  <c:v>864.55711868317792</c:v>
                </c:pt>
                <c:pt idx="900">
                  <c:v>864.55711868317792</c:v>
                </c:pt>
                <c:pt idx="901">
                  <c:v>864.55711868317792</c:v>
                </c:pt>
                <c:pt idx="902">
                  <c:v>864.55711868317792</c:v>
                </c:pt>
                <c:pt idx="903">
                  <c:v>864.55711868317792</c:v>
                </c:pt>
                <c:pt idx="904">
                  <c:v>864.55711868317792</c:v>
                </c:pt>
                <c:pt idx="905">
                  <c:v>864.55711868317792</c:v>
                </c:pt>
                <c:pt idx="906">
                  <c:v>864.55711868317792</c:v>
                </c:pt>
                <c:pt idx="907">
                  <c:v>864.55711868317792</c:v>
                </c:pt>
                <c:pt idx="908">
                  <c:v>864.55711868317792</c:v>
                </c:pt>
                <c:pt idx="909">
                  <c:v>864.55711868317792</c:v>
                </c:pt>
                <c:pt idx="910">
                  <c:v>864.55711868317792</c:v>
                </c:pt>
                <c:pt idx="911">
                  <c:v>864.55711868317792</c:v>
                </c:pt>
                <c:pt idx="912">
                  <c:v>864.55711868317792</c:v>
                </c:pt>
                <c:pt idx="913">
                  <c:v>864.55711868317792</c:v>
                </c:pt>
                <c:pt idx="914">
                  <c:v>864.55711868317792</c:v>
                </c:pt>
                <c:pt idx="915">
                  <c:v>864.55711868317792</c:v>
                </c:pt>
                <c:pt idx="916">
                  <c:v>864.55711868317792</c:v>
                </c:pt>
                <c:pt idx="917">
                  <c:v>864.55711868317792</c:v>
                </c:pt>
                <c:pt idx="918">
                  <c:v>864.55711868317792</c:v>
                </c:pt>
                <c:pt idx="919">
                  <c:v>864.55711868317792</c:v>
                </c:pt>
                <c:pt idx="920">
                  <c:v>864.55711868317792</c:v>
                </c:pt>
                <c:pt idx="921">
                  <c:v>864.55711868317792</c:v>
                </c:pt>
                <c:pt idx="922">
                  <c:v>864.55711868317792</c:v>
                </c:pt>
                <c:pt idx="923">
                  <c:v>864.55711868317792</c:v>
                </c:pt>
                <c:pt idx="924">
                  <c:v>864.55711868317792</c:v>
                </c:pt>
                <c:pt idx="925">
                  <c:v>864.55711868317792</c:v>
                </c:pt>
                <c:pt idx="926">
                  <c:v>864.55711868317792</c:v>
                </c:pt>
                <c:pt idx="927">
                  <c:v>864.55711868317792</c:v>
                </c:pt>
                <c:pt idx="928">
                  <c:v>864.55711868317792</c:v>
                </c:pt>
                <c:pt idx="929">
                  <c:v>864.55711868317792</c:v>
                </c:pt>
                <c:pt idx="930">
                  <c:v>864.55711868317792</c:v>
                </c:pt>
                <c:pt idx="931">
                  <c:v>864.55711868317792</c:v>
                </c:pt>
                <c:pt idx="932">
                  <c:v>864.55711868317792</c:v>
                </c:pt>
                <c:pt idx="933">
                  <c:v>864.55711868317792</c:v>
                </c:pt>
                <c:pt idx="934">
                  <c:v>864.55711868317792</c:v>
                </c:pt>
                <c:pt idx="935">
                  <c:v>864.55711868317792</c:v>
                </c:pt>
                <c:pt idx="936">
                  <c:v>864.55711868317792</c:v>
                </c:pt>
                <c:pt idx="937">
                  <c:v>864.55711868317792</c:v>
                </c:pt>
                <c:pt idx="938">
                  <c:v>864.55711868317792</c:v>
                </c:pt>
                <c:pt idx="939">
                  <c:v>864.55711868317792</c:v>
                </c:pt>
                <c:pt idx="940">
                  <c:v>864.55711868317792</c:v>
                </c:pt>
                <c:pt idx="941">
                  <c:v>864.55711868317792</c:v>
                </c:pt>
                <c:pt idx="942">
                  <c:v>864.55711868317792</c:v>
                </c:pt>
                <c:pt idx="943">
                  <c:v>864.55711868317792</c:v>
                </c:pt>
                <c:pt idx="944">
                  <c:v>864.55711868317792</c:v>
                </c:pt>
                <c:pt idx="945">
                  <c:v>864.55711868317792</c:v>
                </c:pt>
                <c:pt idx="946">
                  <c:v>864.55711868317792</c:v>
                </c:pt>
                <c:pt idx="947">
                  <c:v>864.55711868317792</c:v>
                </c:pt>
                <c:pt idx="948">
                  <c:v>864.55711868317792</c:v>
                </c:pt>
                <c:pt idx="949">
                  <c:v>864.55711868317792</c:v>
                </c:pt>
                <c:pt idx="950">
                  <c:v>864.55711868317792</c:v>
                </c:pt>
                <c:pt idx="951">
                  <c:v>864.55711868317792</c:v>
                </c:pt>
                <c:pt idx="952">
                  <c:v>864.55711868317792</c:v>
                </c:pt>
                <c:pt idx="953">
                  <c:v>864.55711868317792</c:v>
                </c:pt>
                <c:pt idx="954">
                  <c:v>864.55711868317792</c:v>
                </c:pt>
                <c:pt idx="955">
                  <c:v>864.55711868317792</c:v>
                </c:pt>
                <c:pt idx="956">
                  <c:v>864.55711868317792</c:v>
                </c:pt>
                <c:pt idx="957">
                  <c:v>864.55711868317792</c:v>
                </c:pt>
                <c:pt idx="958">
                  <c:v>864.55711868317792</c:v>
                </c:pt>
                <c:pt idx="959">
                  <c:v>864.55711868317792</c:v>
                </c:pt>
                <c:pt idx="960">
                  <c:v>864.55711868317792</c:v>
                </c:pt>
                <c:pt idx="961">
                  <c:v>864.55711868317792</c:v>
                </c:pt>
                <c:pt idx="962">
                  <c:v>864.55711868317792</c:v>
                </c:pt>
                <c:pt idx="963">
                  <c:v>864.55711868317792</c:v>
                </c:pt>
                <c:pt idx="964">
                  <c:v>864.55711868317792</c:v>
                </c:pt>
                <c:pt idx="965">
                  <c:v>864.55711868317792</c:v>
                </c:pt>
                <c:pt idx="966">
                  <c:v>864.55711868317792</c:v>
                </c:pt>
                <c:pt idx="967">
                  <c:v>864.55711868317792</c:v>
                </c:pt>
                <c:pt idx="968">
                  <c:v>864.55711868317792</c:v>
                </c:pt>
                <c:pt idx="969">
                  <c:v>864.55711868317792</c:v>
                </c:pt>
                <c:pt idx="970">
                  <c:v>864.55711868317792</c:v>
                </c:pt>
                <c:pt idx="971">
                  <c:v>864.55711868317792</c:v>
                </c:pt>
                <c:pt idx="972">
                  <c:v>864.55711868317792</c:v>
                </c:pt>
                <c:pt idx="973">
                  <c:v>864.55711868317792</c:v>
                </c:pt>
                <c:pt idx="974">
                  <c:v>864.55711868317792</c:v>
                </c:pt>
                <c:pt idx="975">
                  <c:v>864.55711868317792</c:v>
                </c:pt>
                <c:pt idx="976">
                  <c:v>864.55711868317792</c:v>
                </c:pt>
                <c:pt idx="977">
                  <c:v>864.55711868317792</c:v>
                </c:pt>
                <c:pt idx="978">
                  <c:v>864.55711868317792</c:v>
                </c:pt>
                <c:pt idx="979">
                  <c:v>864.55711868317792</c:v>
                </c:pt>
                <c:pt idx="980">
                  <c:v>864.55711868317792</c:v>
                </c:pt>
                <c:pt idx="981">
                  <c:v>864.55711868317792</c:v>
                </c:pt>
                <c:pt idx="982">
                  <c:v>864.55711868317792</c:v>
                </c:pt>
                <c:pt idx="983">
                  <c:v>864.55711868317792</c:v>
                </c:pt>
                <c:pt idx="984">
                  <c:v>864.55711868317792</c:v>
                </c:pt>
                <c:pt idx="985">
                  <c:v>864.55711868317792</c:v>
                </c:pt>
                <c:pt idx="986">
                  <c:v>864.55711868317792</c:v>
                </c:pt>
                <c:pt idx="987">
                  <c:v>864.55711868317792</c:v>
                </c:pt>
                <c:pt idx="988">
                  <c:v>864.55711868317792</c:v>
                </c:pt>
                <c:pt idx="989">
                  <c:v>864.55711868317792</c:v>
                </c:pt>
                <c:pt idx="990">
                  <c:v>864.55711868317792</c:v>
                </c:pt>
                <c:pt idx="991">
                  <c:v>864.55711868317792</c:v>
                </c:pt>
                <c:pt idx="992">
                  <c:v>864.55711868317792</c:v>
                </c:pt>
                <c:pt idx="993">
                  <c:v>864.55711868317792</c:v>
                </c:pt>
                <c:pt idx="994">
                  <c:v>864.55711868317792</c:v>
                </c:pt>
                <c:pt idx="995">
                  <c:v>864.55711868317792</c:v>
                </c:pt>
                <c:pt idx="996">
                  <c:v>864.55711868317792</c:v>
                </c:pt>
                <c:pt idx="997">
                  <c:v>864.55711868317792</c:v>
                </c:pt>
                <c:pt idx="998">
                  <c:v>864.55711868317792</c:v>
                </c:pt>
                <c:pt idx="999">
                  <c:v>864.55711868317792</c:v>
                </c:pt>
                <c:pt idx="1000">
                  <c:v>864.55711868317792</c:v>
                </c:pt>
              </c:numCache>
            </c:numRef>
          </c:xVal>
          <c:yVal>
            <c:numRef>
              <c:f>Calculs!$K$4:$K$1004</c:f>
              <c:numCache>
                <c:formatCode>0.00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2055.9952419995611</c:v>
                </c:pt>
                <c:pt idx="351">
                  <c:v>2055.5364576536385</c:v>
                </c:pt>
                <c:pt idx="352">
                  <c:v>2054.9801934452421</c:v>
                </c:pt>
                <c:pt idx="353">
                  <c:v>2054.3265885963715</c:v>
                </c:pt>
                <c:pt idx="354">
                  <c:v>2053.5757865085898</c:v>
                </c:pt>
                <c:pt idx="355">
                  <c:v>2052.727935456795</c:v>
                </c:pt>
                <c:pt idx="356">
                  <c:v>2051.7831892302293</c:v>
                </c:pt>
                <c:pt idx="357">
                  <c:v>2050.7417077187711</c:v>
                </c:pt>
                <c:pt idx="358">
                  <c:v>2049.6036574439127</c:v>
                </c:pt>
                <c:pt idx="359">
                  <c:v>2048.3692120349933</c:v>
                </c:pt>
                <c:pt idx="360">
                  <c:v>2047.0385526522082</c:v>
                </c:pt>
                <c:pt idx="361">
                  <c:v>2045.6118683586428</c:v>
                </c:pt>
                <c:pt idx="362">
                  <c:v>2044.0893564441094</c:v>
                </c:pt>
                <c:pt idx="363">
                  <c:v>2042.4712227038819</c:v>
                </c:pt>
                <c:pt idx="364">
                  <c:v>2040.7576816756075</c:v>
                </c:pt>
                <c:pt idx="365">
                  <c:v>2038.9489568377041</c:v>
                </c:pt>
                <c:pt idx="366">
                  <c:v>2037.0452807725067</c:v>
                </c:pt>
                <c:pt idx="367">
                  <c:v>2035.0468952972867</c:v>
                </c:pt>
                <c:pt idx="368">
                  <c:v>2032.9540515661017</c:v>
                </c:pt>
                <c:pt idx="369">
                  <c:v>2030.7670101452218</c:v>
                </c:pt>
                <c:pt idx="370">
                  <c:v>2028.4860410646609</c:v>
                </c:pt>
                <c:pt idx="371">
                  <c:v>2026.1114238481232</c:v>
                </c:pt>
                <c:pt idx="372">
                  <c:v>2023.6434475234519</c:v>
                </c:pt>
                <c:pt idx="373">
                  <c:v>2021.0824106154662</c:v>
                </c:pt>
                <c:pt idx="374">
                  <c:v>2018.4286211228766</c:v>
                </c:pt>
                <c:pt idx="375">
                  <c:v>2015.6823964807927</c:v>
                </c:pt>
                <c:pt idx="376">
                  <c:v>2012.8440635101749</c:v>
                </c:pt>
                <c:pt idx="377">
                  <c:v>2009.9139583554388</c:v>
                </c:pt>
                <c:pt idx="378">
                  <c:v>2006.8924264112886</c:v>
                </c:pt>
                <c:pt idx="379">
                  <c:v>2003.7798222397428</c:v>
                </c:pt>
                <c:pt idx="380">
                  <c:v>2000.5765094782112</c:v>
                </c:pt>
                <c:pt idx="381">
                  <c:v>1997.2828607393963</c:v>
                </c:pt>
                <c:pt idx="382">
                  <c:v>1993.8992575037075</c:v>
                </c:pt>
                <c:pt idx="383">
                  <c:v>1990.4260900048134</c:v>
                </c:pt>
                <c:pt idx="384">
                  <c:v>1986.8637571088934</c:v>
                </c:pt>
                <c:pt idx="385">
                  <c:v>1983.2126661880966</c:v>
                </c:pt>
                <c:pt idx="386">
                  <c:v>1979.4732329886726</c:v>
                </c:pt>
                <c:pt idx="387">
                  <c:v>1975.6458814941957</c:v>
                </c:pt>
                <c:pt idx="388">
                  <c:v>1971.7310437842689</c:v>
                </c:pt>
                <c:pt idx="389">
                  <c:v>1967.7291598890658</c:v>
                </c:pt>
                <c:pt idx="390">
                  <c:v>1963.6406776400381</c:v>
                </c:pt>
                <c:pt idx="391">
                  <c:v>1959.4660525170927</c:v>
                </c:pt>
                <c:pt idx="392">
                  <c:v>1955.2057474925273</c:v>
                </c:pt>
                <c:pt idx="393">
                  <c:v>1950.8602328719853</c:v>
                </c:pt>
                <c:pt idx="394">
                  <c:v>1946.4299861326845</c:v>
                </c:pt>
                <c:pt idx="395">
                  <c:v>1941.9154917591516</c:v>
                </c:pt>
                <c:pt idx="396">
                  <c:v>1937.3172410766879</c:v>
                </c:pt>
                <c:pt idx="397">
                  <c:v>1932.6357320827767</c:v>
                </c:pt>
                <c:pt idx="398">
                  <c:v>1927.8714692766337</c:v>
                </c:pt>
                <c:pt idx="399">
                  <c:v>1923.024963487092</c:v>
                </c:pt>
                <c:pt idx="400">
                  <c:v>1918.0967316990082</c:v>
                </c:pt>
                <c:pt idx="401">
                  <c:v>1913.0872968783615</c:v>
                </c:pt>
                <c:pt idx="402">
                  <c:v>1907.9971877962205</c:v>
                </c:pt>
                <c:pt idx="403">
                  <c:v>1902.8269388517369</c:v>
                </c:pt>
                <c:pt idx="404">
                  <c:v>1897.577089894326</c:v>
                </c:pt>
                <c:pt idx="405">
                  <c:v>1892.2481860451846</c:v>
                </c:pt>
                <c:pt idx="406">
                  <c:v>1886.8407775182955</c:v>
                </c:pt>
                <c:pt idx="407">
                  <c:v>1881.3554194410565</c:v>
                </c:pt>
                <c:pt idx="408">
                  <c:v>1875.7926716746779</c:v>
                </c:pt>
                <c:pt idx="409">
                  <c:v>1870.153098634476</c:v>
                </c:pt>
                <c:pt idx="410">
                  <c:v>1864.437269110196</c:v>
                </c:pt>
                <c:pt idx="411">
                  <c:v>1858.6457560864874</c:v>
                </c:pt>
                <c:pt idx="412">
                  <c:v>1852.7791365636551</c:v>
                </c:pt>
                <c:pt idx="413">
                  <c:v>1846.8379913788035</c:v>
                </c:pt>
                <c:pt idx="414">
                  <c:v>1840.8229050274872</c:v>
                </c:pt>
                <c:pt idx="415">
                  <c:v>1834.734465485981</c:v>
                </c:pt>
                <c:pt idx="416">
                  <c:v>1828.5732640342744</c:v>
                </c:pt>
                <c:pt idx="417">
                  <c:v>1822.3398950798962</c:v>
                </c:pt>
                <c:pt idx="418">
                  <c:v>1816.0349559826698</c:v>
                </c:pt>
                <c:pt idx="419">
                  <c:v>1809.6590468804943</c:v>
                </c:pt>
                <c:pt idx="420">
                  <c:v>1803.21277051625</c:v>
                </c:pt>
                <c:pt idx="421">
                  <c:v>1796.696732065913</c:v>
                </c:pt>
                <c:pt idx="422">
                  <c:v>1790.1115389679737</c:v>
                </c:pt>
                <c:pt idx="423">
                  <c:v>1783.457800754237</c:v>
                </c:pt>
                <c:pt idx="424">
                  <c:v>1776.7361288820905</c:v>
                </c:pt>
                <c:pt idx="425">
                  <c:v>1769.9471365683153</c:v>
                </c:pt>
                <c:pt idx="426">
                  <c:v>1763.0914386245183</c:v>
                </c:pt>
                <c:pt idx="427">
                  <c:v>1756.1696512942549</c:v>
                </c:pt>
                <c:pt idx="428">
                  <c:v>1749.1823920919114</c:v>
                </c:pt>
                <c:pt idx="429">
                  <c:v>1742.1302796434161</c:v>
                </c:pt>
                <c:pt idx="430">
                  <c:v>1735.0139335288379</c:v>
                </c:pt>
                <c:pt idx="431">
                  <c:v>1727.8339741269353</c:v>
                </c:pt>
                <c:pt idx="432">
                  <c:v>1720.5910224617121</c:v>
                </c:pt>
                <c:pt idx="433">
                  <c:v>1713.2857000510328</c:v>
                </c:pt>
                <c:pt idx="434">
                  <c:v>1705.9186287573514</c:v>
                </c:pt>
                <c:pt idx="435">
                  <c:v>1698.4904306405983</c:v>
                </c:pt>
                <c:pt idx="436">
                  <c:v>1691.0017278132748</c:v>
                </c:pt>
                <c:pt idx="437">
                  <c:v>1683.4531422977946</c:v>
                </c:pt>
                <c:pt idx="438">
                  <c:v>1675.8452958861144</c:v>
                </c:pt>
                <c:pt idx="439">
                  <c:v>1668.178810001689</c:v>
                </c:pt>
                <c:pt idx="440">
                  <c:v>1660.4543055637871</c:v>
                </c:pt>
                <c:pt idx="441">
                  <c:v>1652.6724028541978</c:v>
                </c:pt>
                <c:pt idx="442">
                  <c:v>1644.8337213863595</c:v>
                </c:pt>
                <c:pt idx="443">
                  <c:v>1636.9388797769343</c:v>
                </c:pt>
                <c:pt idx="444">
                  <c:v>1628.9884956198557</c:v>
                </c:pt>
                <c:pt idx="445">
                  <c:v>1620.983185362868</c:v>
                </c:pt>
                <c:pt idx="446">
                  <c:v>1612.9235641865791</c:v>
                </c:pt>
                <c:pt idx="447">
                  <c:v>1604.8102458860421</c:v>
                </c:pt>
                <c:pt idx="448">
                  <c:v>1596.6438427548792</c:v>
                </c:pt>
                <c:pt idx="449">
                  <c:v>1588.4249654719631</c:v>
                </c:pt>
                <c:pt idx="450">
                  <c:v>1580.1542229906629</c:v>
                </c:pt>
                <c:pt idx="451">
                  <c:v>1571.8322224306628</c:v>
                </c:pt>
                <c:pt idx="452">
                  <c:v>1563.4595689723606</c:v>
                </c:pt>
                <c:pt idx="453">
                  <c:v>1555.0368657538472</c:v>
                </c:pt>
                <c:pt idx="454">
                  <c:v>1546.5647137704716</c:v>
                </c:pt>
                <c:pt idx="455">
                  <c:v>1538.0437117769875</c:v>
                </c:pt>
                <c:pt idx="456">
                  <c:v>1529.4744561922814</c:v>
                </c:pt>
                <c:pt idx="457">
                  <c:v>1520.8575410066778</c:v>
                </c:pt>
                <c:pt idx="458">
                  <c:v>1512.1935576918142</c:v>
                </c:pt>
                <c:pt idx="459">
                  <c:v>1503.4830951130793</c:v>
                </c:pt>
                <c:pt idx="460">
                  <c:v>1494.7267394446039</c:v>
                </c:pt>
                <c:pt idx="461">
                  <c:v>1485.9250740867951</c:v>
                </c:pt>
                <c:pt idx="462">
                  <c:v>1477.0786795863989</c:v>
                </c:pt>
                <c:pt idx="463">
                  <c:v>1468.1881335590795</c:v>
                </c:pt>
                <c:pt idx="464">
                  <c:v>1459.2540106144959</c:v>
                </c:pt>
                <c:pt idx="465">
                  <c:v>1450.2768822838648</c:v>
                </c:pt>
                <c:pt idx="466">
                  <c:v>1441.2573169499844</c:v>
                </c:pt>
                <c:pt idx="467">
                  <c:v>1432.1958797797054</c:v>
                </c:pt>
                <c:pt idx="468">
                  <c:v>1423.0931326588245</c:v>
                </c:pt>
                <c:pt idx="469">
                  <c:v>1413.9496341293811</c:v>
                </c:pt>
                <c:pt idx="470">
                  <c:v>1404.7659393293309</c:v>
                </c:pt>
                <c:pt idx="471">
                  <c:v>1395.5425999345762</c:v>
                </c:pt>
                <c:pt idx="472">
                  <c:v>1386.2801641033241</c:v>
                </c:pt>
                <c:pt idx="473">
                  <c:v>1376.9791764227484</c:v>
                </c:pt>
                <c:pt idx="474">
                  <c:v>1367.6401778579284</c:v>
                </c:pt>
                <c:pt idx="475">
                  <c:v>1358.2637057030349</c:v>
                </c:pt>
                <c:pt idx="476">
                  <c:v>1348.8502935347371</c:v>
                </c:pt>
                <c:pt idx="477">
                  <c:v>1339.400471167799</c:v>
                </c:pt>
                <c:pt idx="478">
                  <c:v>1329.9147646128358</c:v>
                </c:pt>
                <c:pt idx="479">
                  <c:v>1320.3936960362012</c:v>
                </c:pt>
                <c:pt idx="480">
                  <c:v>1310.8377837219707</c:v>
                </c:pt>
                <c:pt idx="481">
                  <c:v>1301.2475420359935</c:v>
                </c:pt>
                <c:pt idx="482">
                  <c:v>1291.6234813919764</c:v>
                </c:pt>
                <c:pt idx="483">
                  <c:v>1281.9661082195692</c:v>
                </c:pt>
                <c:pt idx="484">
                  <c:v>1272.2759249344183</c:v>
                </c:pt>
                <c:pt idx="485">
                  <c:v>1262.5534299101541</c:v>
                </c:pt>
                <c:pt idx="486">
                  <c:v>1252.7991174522783</c:v>
                </c:pt>
                <c:pt idx="487">
                  <c:v>1243.013477773917</c:v>
                </c:pt>
                <c:pt idx="488">
                  <c:v>1233.1969969734057</c:v>
                </c:pt>
                <c:pt idx="489">
                  <c:v>1223.3501570136702</c:v>
                </c:pt>
                <c:pt idx="490">
                  <c:v>1213.4734357033699</c:v>
                </c:pt>
                <c:pt idx="491">
                  <c:v>1203.5673066797663</c:v>
                </c:pt>
                <c:pt idx="492">
                  <c:v>1193.6322393932846</c:v>
                </c:pt>
                <c:pt idx="493">
                  <c:v>1183.6686990937308</c:v>
                </c:pt>
                <c:pt idx="494">
                  <c:v>1173.6771468181287</c:v>
                </c:pt>
                <c:pt idx="495">
                  <c:v>1163.6580393801444</c:v>
                </c:pt>
                <c:pt idx="496">
                  <c:v>1153.6118293610596</c:v>
                </c:pt>
                <c:pt idx="497">
                  <c:v>1143.5389651022599</c:v>
                </c:pt>
                <c:pt idx="498">
                  <c:v>1133.4398906992049</c:v>
                </c:pt>
                <c:pt idx="499">
                  <c:v>1123.3150459968399</c:v>
                </c:pt>
                <c:pt idx="500">
                  <c:v>1113.1648665864211</c:v>
                </c:pt>
                <c:pt idx="501">
                  <c:v>1102.9897838037132</c:v>
                </c:pt>
                <c:pt idx="502">
                  <c:v>1092.7902247285281</c:v>
                </c:pt>
                <c:pt idx="503">
                  <c:v>1082.5666121855709</c:v>
                </c:pt>
                <c:pt idx="504">
                  <c:v>1072.3193647465564</c:v>
                </c:pt>
                <c:pt idx="505">
                  <c:v>1062.0488967335641</c:v>
                </c:pt>
                <c:pt idx="506">
                  <c:v>1051.7556182235971</c:v>
                </c:pt>
                <c:pt idx="507">
                  <c:v>1041.4399350543126</c:v>
                </c:pt>
                <c:pt idx="508">
                  <c:v>1031.1022488308886</c:v>
                </c:pt>
                <c:pt idx="509">
                  <c:v>1020.7429569339972</c:v>
                </c:pt>
                <c:pt idx="510">
                  <c:v>1010.362452528849</c:v>
                </c:pt>
                <c:pt idx="511">
                  <c:v>999.96112457527761</c:v>
                </c:pt>
                <c:pt idx="512">
                  <c:v>989.53935783883401</c:v>
                </c:pt>
                <c:pt idx="513">
                  <c:v>979.09753290285573</c:v>
                </c:pt>
                <c:pt idx="514">
                  <c:v>968.63602618148343</c:v>
                </c:pt>
                <c:pt idx="515">
                  <c:v>958.15520993359235</c:v>
                </c:pt>
                <c:pt idx="516">
                  <c:v>947.65545227760822</c:v>
                </c:pt>
                <c:pt idx="517">
                  <c:v>937.13711720717868</c:v>
                </c:pt>
                <c:pt idx="518">
                  <c:v>926.60056460767009</c:v>
                </c:pt>
                <c:pt idx="519">
                  <c:v>916.04615027346097</c:v>
                </c:pt>
                <c:pt idx="520">
                  <c:v>905.47422592600356</c:v>
                </c:pt>
                <c:pt idx="521">
                  <c:v>894.88513923262485</c:v>
                </c:pt>
                <c:pt idx="522">
                  <c:v>884.27923382604013</c:v>
                </c:pt>
                <c:pt idx="523">
                  <c:v>873.6568493245511</c:v>
                </c:pt>
                <c:pt idx="524">
                  <c:v>863.01832135290203</c:v>
                </c:pt>
                <c:pt idx="525">
                  <c:v>852.36398156376811</c:v>
                </c:pt>
                <c:pt idx="526">
                  <c:v>841.69415765984877</c:v>
                </c:pt>
                <c:pt idx="527">
                  <c:v>831.00917341654213</c:v>
                </c:pt>
                <c:pt idx="528">
                  <c:v>820.30934870517478</c:v>
                </c:pt>
                <c:pt idx="529">
                  <c:v>809.59499951676207</c:v>
                </c:pt>
                <c:pt idx="530">
                  <c:v>798.86643798627586</c:v>
                </c:pt>
                <c:pt idx="531">
                  <c:v>788.12397241739541</c:v>
                </c:pt>
                <c:pt idx="532">
                  <c:v>777.36790730771872</c:v>
                </c:pt>
                <c:pt idx="533">
                  <c:v>766.59854337441163</c:v>
                </c:pt>
                <c:pt idx="534">
                  <c:v>755.81617758027232</c:v>
                </c:pt>
                <c:pt idx="535">
                  <c:v>745.02110316019014</c:v>
                </c:pt>
                <c:pt idx="536">
                  <c:v>734.21360964797657</c:v>
                </c:pt>
                <c:pt idx="537">
                  <c:v>723.39398290354904</c:v>
                </c:pt>
                <c:pt idx="538">
                  <c:v>712.56250514044586</c:v>
                </c:pt>
                <c:pt idx="539">
                  <c:v>701.71945495365333</c:v>
                </c:pt>
                <c:pt idx="540">
                  <c:v>690.86510734772548</c:v>
                </c:pt>
                <c:pt idx="541">
                  <c:v>679.99973376517767</c:v>
                </c:pt>
                <c:pt idx="542">
                  <c:v>669.12360211513544</c:v>
                </c:pt>
                <c:pt idx="543">
                  <c:v>658.23697680222062</c:v>
                </c:pt>
                <c:pt idx="544">
                  <c:v>647.34011875565727</c:v>
                </c:pt>
                <c:pt idx="545">
                  <c:v>636.43328545858049</c:v>
                </c:pt>
                <c:pt idx="546">
                  <c:v>625.5167309775311</c:v>
                </c:pt>
                <c:pt idx="547">
                  <c:v>614.59070599212021</c:v>
                </c:pt>
                <c:pt idx="548">
                  <c:v>603.65545782484787</c:v>
                </c:pt>
                <c:pt idx="549">
                  <c:v>592.71123047106062</c:v>
                </c:pt>
                <c:pt idx="550">
                  <c:v>581.75826462903217</c:v>
                </c:pt>
                <c:pt idx="551">
                  <c:v>570.79679773015414</c:v>
                </c:pt>
                <c:pt idx="552">
                  <c:v>559.82706396922094</c:v>
                </c:pt>
                <c:pt idx="553">
                  <c:v>548.84929433479658</c:v>
                </c:pt>
                <c:pt idx="554">
                  <c:v>537.8637166396494</c:v>
                </c:pt>
                <c:pt idx="555">
                  <c:v>526.87055555124198</c:v>
                </c:pt>
                <c:pt idx="556">
                  <c:v>515.8700326222629</c:v>
                </c:pt>
                <c:pt idx="557">
                  <c:v>504.86236632118994</c:v>
                </c:pt>
                <c:pt idx="558">
                  <c:v>493.84777206287094</c:v>
                </c:pt>
                <c:pt idx="559">
                  <c:v>482.82646223911229</c:v>
                </c:pt>
                <c:pt idx="560">
                  <c:v>471.79864624926307</c:v>
                </c:pt>
                <c:pt idx="561">
                  <c:v>460.76453053078507</c:v>
                </c:pt>
                <c:pt idx="562">
                  <c:v>449.72431858979741</c:v>
                </c:pt>
                <c:pt idx="563">
                  <c:v>438.67821103158622</c:v>
                </c:pt>
                <c:pt idx="564">
                  <c:v>427.62640559106973</c:v>
                </c:pt>
                <c:pt idx="565">
                  <c:v>416.56909716320928</c:v>
                </c:pt>
                <c:pt idx="566">
                  <c:v>405.50647783335711</c:v>
                </c:pt>
                <c:pt idx="567">
                  <c:v>394.43873690753264</c:v>
                </c:pt>
                <c:pt idx="568">
                  <c:v>383.36606094261839</c:v>
                </c:pt>
                <c:pt idx="569">
                  <c:v>372.28863377646786</c:v>
                </c:pt>
                <c:pt idx="570">
                  <c:v>361.20663655791714</c:v>
                </c:pt>
                <c:pt idx="571">
                  <c:v>350.12024777669325</c:v>
                </c:pt>
                <c:pt idx="572">
                  <c:v>339.02964329321173</c:v>
                </c:pt>
                <c:pt idx="573">
                  <c:v>327.93499636825652</c:v>
                </c:pt>
                <c:pt idx="574">
                  <c:v>316.83647769253554</c:v>
                </c:pt>
                <c:pt idx="575">
                  <c:v>305.73425541610584</c:v>
                </c:pt>
                <c:pt idx="576">
                  <c:v>294.62849517766199</c:v>
                </c:pt>
                <c:pt idx="577">
                  <c:v>283.51936013368169</c:v>
                </c:pt>
                <c:pt idx="578">
                  <c:v>272.40701098742335</c:v>
                </c:pt>
                <c:pt idx="579">
                  <c:v>261.29160601777011</c:v>
                </c:pt>
                <c:pt idx="580">
                  <c:v>250.17330110791519</c:v>
                </c:pt>
                <c:pt idx="581">
                  <c:v>239.05224977388389</c:v>
                </c:pt>
                <c:pt idx="582">
                  <c:v>227.92860319288715</c:v>
                </c:pt>
                <c:pt idx="583">
                  <c:v>216.80251023150279</c:v>
                </c:pt>
                <c:pt idx="584">
                  <c:v>205.67411747367979</c:v>
                </c:pt>
                <c:pt idx="585">
                  <c:v>194.54356924856188</c:v>
                </c:pt>
                <c:pt idx="586">
                  <c:v>183.41100765812661</c:v>
                </c:pt>
                <c:pt idx="587">
                  <c:v>172.27657260463607</c:v>
                </c:pt>
                <c:pt idx="588">
                  <c:v>161.14040181789633</c:v>
                </c:pt>
                <c:pt idx="589">
                  <c:v>150.00263088232202</c:v>
                </c:pt>
                <c:pt idx="590">
                  <c:v>138.86339326380312</c:v>
                </c:pt>
                <c:pt idx="591">
                  <c:v>127.72282033637131</c:v>
                </c:pt>
                <c:pt idx="592">
                  <c:v>116.58104140866301</c:v>
                </c:pt>
                <c:pt idx="593">
                  <c:v>105.43818375017669</c:v>
                </c:pt>
                <c:pt idx="594">
                  <c:v>94.294372617322253</c:v>
                </c:pt>
                <c:pt idx="595">
                  <c:v>83.149731279260138</c:v>
                </c:pt>
                <c:pt idx="596">
                  <c:v>72.004381043528326</c:v>
                </c:pt>
                <c:pt idx="597">
                  <c:v>60.858441281455235</c:v>
                </c:pt>
                <c:pt idx="598">
                  <c:v>49.71202945335699</c:v>
                </c:pt>
                <c:pt idx="599">
                  <c:v>38.565261133517339</c:v>
                </c:pt>
                <c:pt idx="600">
                  <c:v>27.418250034948912</c:v>
                </c:pt>
                <c:pt idx="601">
                  <c:v>16.271108033934475</c:v>
                </c:pt>
                <c:pt idx="602">
                  <c:v>5.1239451943470868</c:v>
                </c:pt>
                <c:pt idx="603">
                  <c:v>-6.0231302082519207</c:v>
                </c:pt>
                <c:pt idx="604">
                  <c:v>-6.034277212965792</c:v>
                </c:pt>
                <c:pt idx="605">
                  <c:v>-6.0454242174328456</c:v>
                </c:pt>
                <c:pt idx="606">
                  <c:v>-6.0565712216529786</c:v>
                </c:pt>
                <c:pt idx="607">
                  <c:v>-6.067718225626086</c:v>
                </c:pt>
                <c:pt idx="608">
                  <c:v>-6.0788652293520649</c:v>
                </c:pt>
                <c:pt idx="609">
                  <c:v>-6.0900122328308104</c:v>
                </c:pt>
                <c:pt idx="610">
                  <c:v>-6.1011592360622195</c:v>
                </c:pt>
                <c:pt idx="611">
                  <c:v>-6.1123062390461884</c:v>
                </c:pt>
                <c:pt idx="612">
                  <c:v>-6.1234532417826131</c:v>
                </c:pt>
                <c:pt idx="613">
                  <c:v>-6.1346002442713896</c:v>
                </c:pt>
                <c:pt idx="614">
                  <c:v>-6.1457472465124141</c:v>
                </c:pt>
                <c:pt idx="615">
                  <c:v>-6.1568942485055826</c:v>
                </c:pt>
                <c:pt idx="616">
                  <c:v>-6.1680412502507913</c:v>
                </c:pt>
                <c:pt idx="617">
                  <c:v>-6.1791882517479362</c:v>
                </c:pt>
                <c:pt idx="618">
                  <c:v>-6.1903352529969142</c:v>
                </c:pt>
                <c:pt idx="619">
                  <c:v>-6.2014822539976207</c:v>
                </c:pt>
                <c:pt idx="620">
                  <c:v>-6.2126292547499524</c:v>
                </c:pt>
                <c:pt idx="621">
                  <c:v>-6.2237762552538056</c:v>
                </c:pt>
                <c:pt idx="622">
                  <c:v>-6.2349232555090763</c:v>
                </c:pt>
                <c:pt idx="623">
                  <c:v>-6.2460702555156606</c:v>
                </c:pt>
                <c:pt idx="624">
                  <c:v>-6.2572172552734546</c:v>
                </c:pt>
                <c:pt idx="625">
                  <c:v>-6.2683642547823544</c:v>
                </c:pt>
                <c:pt idx="626">
                  <c:v>-6.279511254042256</c:v>
                </c:pt>
                <c:pt idx="627">
                  <c:v>-6.2906582530530564</c:v>
                </c:pt>
                <c:pt idx="628">
                  <c:v>-6.3018052518146508</c:v>
                </c:pt>
                <c:pt idx="629">
                  <c:v>-6.3129522503269362</c:v>
                </c:pt>
                <c:pt idx="630">
                  <c:v>-6.3240992485898087</c:v>
                </c:pt>
                <c:pt idx="631">
                  <c:v>-6.3352462466031643</c:v>
                </c:pt>
                <c:pt idx="632">
                  <c:v>-6.3463932443668991</c:v>
                </c:pt>
                <c:pt idx="633">
                  <c:v>-6.3575402418809093</c:v>
                </c:pt>
                <c:pt idx="634">
                  <c:v>-6.3686872391450908</c:v>
                </c:pt>
                <c:pt idx="635">
                  <c:v>-6.3798342361593408</c:v>
                </c:pt>
                <c:pt idx="636">
                  <c:v>-6.3909812329235551</c:v>
                </c:pt>
                <c:pt idx="637">
                  <c:v>-6.4021282294376292</c:v>
                </c:pt>
                <c:pt idx="638">
                  <c:v>-6.4132752257014598</c:v>
                </c:pt>
                <c:pt idx="639">
                  <c:v>-6.4244222217149431</c:v>
                </c:pt>
                <c:pt idx="640">
                  <c:v>-6.4355692174779762</c:v>
                </c:pt>
                <c:pt idx="641">
                  <c:v>-6.4467162129904541</c:v>
                </c:pt>
                <c:pt idx="642">
                  <c:v>-6.4578632082522729</c:v>
                </c:pt>
                <c:pt idx="643">
                  <c:v>-6.4690102032633297</c:v>
                </c:pt>
                <c:pt idx="644">
                  <c:v>-6.4801571980235204</c:v>
                </c:pt>
                <c:pt idx="645">
                  <c:v>-6.4913041925327413</c:v>
                </c:pt>
                <c:pt idx="646">
                  <c:v>-6.5024511867908883</c:v>
                </c:pt>
                <c:pt idx="647">
                  <c:v>-6.5135981807978576</c:v>
                </c:pt>
                <c:pt idx="648">
                  <c:v>-6.5247451745535461</c:v>
                </c:pt>
                <c:pt idx="649">
                  <c:v>-6.535892168057849</c:v>
                </c:pt>
                <c:pt idx="650">
                  <c:v>-6.5470391613106633</c:v>
                </c:pt>
                <c:pt idx="651">
                  <c:v>-6.5581861543118851</c:v>
                </c:pt>
                <c:pt idx="652">
                  <c:v>-6.5693331470614105</c:v>
                </c:pt>
                <c:pt idx="653">
                  <c:v>-6.5804801395591355</c:v>
                </c:pt>
                <c:pt idx="654">
                  <c:v>-6.5916271318049571</c:v>
                </c:pt>
                <c:pt idx="655">
                  <c:v>-6.6027741237987714</c:v>
                </c:pt>
                <c:pt idx="656">
                  <c:v>-6.6139211155404736</c:v>
                </c:pt>
                <c:pt idx="657">
                  <c:v>-6.6250681070299606</c:v>
                </c:pt>
                <c:pt idx="658">
                  <c:v>-6.6362150982671286</c:v>
                </c:pt>
                <c:pt idx="659">
                  <c:v>-6.6473620892518746</c:v>
                </c:pt>
                <c:pt idx="660">
                  <c:v>-6.6585090799840936</c:v>
                </c:pt>
                <c:pt idx="661">
                  <c:v>-6.6696560704636827</c:v>
                </c:pt>
                <c:pt idx="662">
                  <c:v>-6.680803060690538</c:v>
                </c:pt>
                <c:pt idx="663">
                  <c:v>-6.6919500506645555</c:v>
                </c:pt>
                <c:pt idx="664">
                  <c:v>-6.7030970403856314</c:v>
                </c:pt>
                <c:pt idx="665">
                  <c:v>-6.7142440298536625</c:v>
                </c:pt>
                <c:pt idx="666">
                  <c:v>-6.7253910190685442</c:v>
                </c:pt>
                <c:pt idx="667">
                  <c:v>-6.7365380080301733</c:v>
                </c:pt>
                <c:pt idx="668">
                  <c:v>-6.747684996738446</c:v>
                </c:pt>
                <c:pt idx="669">
                  <c:v>-6.7588319851932592</c:v>
                </c:pt>
                <c:pt idx="670">
                  <c:v>-6.7699789733945082</c:v>
                </c:pt>
                <c:pt idx="671">
                  <c:v>-6.7811259613420898</c:v>
                </c:pt>
                <c:pt idx="672">
                  <c:v>-6.7922729490359002</c:v>
                </c:pt>
                <c:pt idx="673">
                  <c:v>-6.8034199364758354</c:v>
                </c:pt>
                <c:pt idx="674">
                  <c:v>-6.8145669236617916</c:v>
                </c:pt>
                <c:pt idx="675">
                  <c:v>-6.8257139105936657</c:v>
                </c:pt>
                <c:pt idx="676">
                  <c:v>-6.8368608972713529</c:v>
                </c:pt>
                <c:pt idx="677">
                  <c:v>-6.8480078836947502</c:v>
                </c:pt>
                <c:pt idx="678">
                  <c:v>-6.8591548698637537</c:v>
                </c:pt>
                <c:pt idx="679">
                  <c:v>-6.8703018557782602</c:v>
                </c:pt>
                <c:pt idx="680">
                  <c:v>-6.8814488414381652</c:v>
                </c:pt>
                <c:pt idx="681">
                  <c:v>-6.8925958268433654</c:v>
                </c:pt>
                <c:pt idx="682">
                  <c:v>-6.9037428119937569</c:v>
                </c:pt>
                <c:pt idx="683">
                  <c:v>-6.9148897968892369</c:v>
                </c:pt>
                <c:pt idx="684">
                  <c:v>-6.9260367815297004</c:v>
                </c:pt>
                <c:pt idx="685">
                  <c:v>-6.9371837659150444</c:v>
                </c:pt>
                <c:pt idx="686">
                  <c:v>-6.948330750045165</c:v>
                </c:pt>
                <c:pt idx="687">
                  <c:v>-6.9594777339199583</c:v>
                </c:pt>
                <c:pt idx="688">
                  <c:v>-6.9706247175393212</c:v>
                </c:pt>
                <c:pt idx="689">
                  <c:v>-6.981771700903149</c:v>
                </c:pt>
                <c:pt idx="690">
                  <c:v>-6.9929186840113386</c:v>
                </c:pt>
                <c:pt idx="691">
                  <c:v>-7.0040656668637862</c:v>
                </c:pt>
                <c:pt idx="692">
                  <c:v>-7.0152126494603886</c:v>
                </c:pt>
                <c:pt idx="693">
                  <c:v>-7.0263596318010411</c:v>
                </c:pt>
                <c:pt idx="694">
                  <c:v>-7.0375066138856406</c:v>
                </c:pt>
                <c:pt idx="695">
                  <c:v>-7.0486535957140841</c:v>
                </c:pt>
                <c:pt idx="696">
                  <c:v>-7.0598005772862669</c:v>
                </c:pt>
                <c:pt idx="697">
                  <c:v>-7.0709475586020858</c:v>
                </c:pt>
                <c:pt idx="698">
                  <c:v>-7.082094539661437</c:v>
                </c:pt>
                <c:pt idx="699">
                  <c:v>-7.0932415204642165</c:v>
                </c:pt>
                <c:pt idx="700">
                  <c:v>-7.1043885010103205</c:v>
                </c:pt>
                <c:pt idx="701">
                  <c:v>-7.1155354812996459</c:v>
                </c:pt>
                <c:pt idx="702">
                  <c:v>-7.1266824613320887</c:v>
                </c:pt>
                <c:pt idx="703">
                  <c:v>-7.1378294411075451</c:v>
                </c:pt>
                <c:pt idx="704">
                  <c:v>-7.1489764206259121</c:v>
                </c:pt>
                <c:pt idx="705">
                  <c:v>-7.1601233998870848</c:v>
                </c:pt>
                <c:pt idx="706">
                  <c:v>-7.1712703788909611</c:v>
                </c:pt>
                <c:pt idx="707">
                  <c:v>-7.1824173576374362</c:v>
                </c:pt>
                <c:pt idx="708">
                  <c:v>-7.1935643361264061</c:v>
                </c:pt>
                <c:pt idx="709">
                  <c:v>-7.2047113143577679</c:v>
                </c:pt>
                <c:pt idx="710">
                  <c:v>-7.2158582923314185</c:v>
                </c:pt>
                <c:pt idx="711">
                  <c:v>-7.2270052700472531</c:v>
                </c:pt>
                <c:pt idx="712">
                  <c:v>-7.2381522475051687</c:v>
                </c:pt>
                <c:pt idx="713">
                  <c:v>-7.2492992247050614</c:v>
                </c:pt>
                <c:pt idx="714">
                  <c:v>-7.2604462016468272</c:v>
                </c:pt>
                <c:pt idx="715">
                  <c:v>-7.2715931783303631</c:v>
                </c:pt>
                <c:pt idx="716">
                  <c:v>-7.2827401547555652</c:v>
                </c:pt>
                <c:pt idx="717">
                  <c:v>-7.2938871309223297</c:v>
                </c:pt>
                <c:pt idx="718">
                  <c:v>-7.3050341068305524</c:v>
                </c:pt>
                <c:pt idx="719">
                  <c:v>-7.3161810824801305</c:v>
                </c:pt>
                <c:pt idx="720">
                  <c:v>-7.3273280578709601</c:v>
                </c:pt>
                <c:pt idx="721">
                  <c:v>-7.3384750330029371</c:v>
                </c:pt>
                <c:pt idx="722">
                  <c:v>-7.3496220078759587</c:v>
                </c:pt>
                <c:pt idx="723">
                  <c:v>-7.3607689824899207</c:v>
                </c:pt>
                <c:pt idx="724">
                  <c:v>-7.3719159568447195</c:v>
                </c:pt>
                <c:pt idx="725">
                  <c:v>-7.3830629309402518</c:v>
                </c:pt>
                <c:pt idx="726">
                  <c:v>-7.3942099047764138</c:v>
                </c:pt>
                <c:pt idx="727">
                  <c:v>-7.4053568783531016</c:v>
                </c:pt>
                <c:pt idx="728">
                  <c:v>-7.4165038516702122</c:v>
                </c:pt>
                <c:pt idx="729">
                  <c:v>-7.4276508247276407</c:v>
                </c:pt>
                <c:pt idx="730">
                  <c:v>-7.438797797525285</c:v>
                </c:pt>
                <c:pt idx="731">
                  <c:v>-7.4499447700630403</c:v>
                </c:pt>
                <c:pt idx="732">
                  <c:v>-7.4610917423408036</c:v>
                </c:pt>
                <c:pt idx="733">
                  <c:v>-7.472238714358471</c:v>
                </c:pt>
                <c:pt idx="734">
                  <c:v>-7.4833856861159385</c:v>
                </c:pt>
                <c:pt idx="735">
                  <c:v>-7.4945326576131031</c:v>
                </c:pt>
                <c:pt idx="736">
                  <c:v>-7.5056796288498608</c:v>
                </c:pt>
                <c:pt idx="737">
                  <c:v>-7.5168265998261088</c:v>
                </c:pt>
                <c:pt idx="738">
                  <c:v>-7.527973570541743</c:v>
                </c:pt>
                <c:pt idx="739">
                  <c:v>-7.5391205409966595</c:v>
                </c:pt>
                <c:pt idx="740">
                  <c:v>-7.5502675111907545</c:v>
                </c:pt>
                <c:pt idx="741">
                  <c:v>-7.5614144811239248</c:v>
                </c:pt>
                <c:pt idx="742">
                  <c:v>-7.5725614507960666</c:v>
                </c:pt>
                <c:pt idx="743">
                  <c:v>-7.5837084202070759</c:v>
                </c:pt>
                <c:pt idx="744">
                  <c:v>-7.5948553893568498</c:v>
                </c:pt>
                <c:pt idx="745">
                  <c:v>-7.6060023582452843</c:v>
                </c:pt>
                <c:pt idx="746">
                  <c:v>-7.6171493268722763</c:v>
                </c:pt>
                <c:pt idx="747">
                  <c:v>-7.628296295237722</c:v>
                </c:pt>
                <c:pt idx="748">
                  <c:v>-7.6394432633415175</c:v>
                </c:pt>
                <c:pt idx="749">
                  <c:v>-7.6505902311835596</c:v>
                </c:pt>
                <c:pt idx="750">
                  <c:v>-7.6617371987637437</c:v>
                </c:pt>
                <c:pt idx="751">
                  <c:v>-7.6728841660819675</c:v>
                </c:pt>
                <c:pt idx="752">
                  <c:v>-7.6840311331381264</c:v>
                </c:pt>
                <c:pt idx="753">
                  <c:v>-7.6951780999321171</c:v>
                </c:pt>
                <c:pt idx="754">
                  <c:v>-7.7063250664638367</c:v>
                </c:pt>
                <c:pt idx="755">
                  <c:v>-7.7174720327331805</c:v>
                </c:pt>
                <c:pt idx="756">
                  <c:v>-7.7286189987400462</c:v>
                </c:pt>
                <c:pt idx="757">
                  <c:v>-7.7397659644843291</c:v>
                </c:pt>
                <c:pt idx="758">
                  <c:v>-7.7509129299659261</c:v>
                </c:pt>
                <c:pt idx="759">
                  <c:v>-7.7620598951847333</c:v>
                </c:pt>
                <c:pt idx="760">
                  <c:v>-7.7732068601406477</c:v>
                </c:pt>
                <c:pt idx="761">
                  <c:v>-7.7843538248335653</c:v>
                </c:pt>
                <c:pt idx="762">
                  <c:v>-7.7955007892633823</c:v>
                </c:pt>
                <c:pt idx="763">
                  <c:v>-7.8066477534299956</c:v>
                </c:pt>
                <c:pt idx="764">
                  <c:v>-7.8177947173333013</c:v>
                </c:pt>
                <c:pt idx="765">
                  <c:v>-7.8289416809731955</c:v>
                </c:pt>
                <c:pt idx="766">
                  <c:v>-7.8400886443495752</c:v>
                </c:pt>
                <c:pt idx="767">
                  <c:v>-7.8512356074623364</c:v>
                </c:pt>
                <c:pt idx="768">
                  <c:v>-7.8623825703113761</c:v>
                </c:pt>
                <c:pt idx="769">
                  <c:v>-7.8735295328965904</c:v>
                </c:pt>
                <c:pt idx="770">
                  <c:v>-7.8846764952178763</c:v>
                </c:pt>
                <c:pt idx="771">
                  <c:v>-7.8958234572751289</c:v>
                </c:pt>
                <c:pt idx="772">
                  <c:v>-7.9069704190682462</c:v>
                </c:pt>
                <c:pt idx="773">
                  <c:v>-7.9181173805971232</c:v>
                </c:pt>
                <c:pt idx="774">
                  <c:v>-7.9292643418616571</c:v>
                </c:pt>
                <c:pt idx="775">
                  <c:v>-7.9404113028617447</c:v>
                </c:pt>
                <c:pt idx="776">
                  <c:v>-7.9515582635972821</c:v>
                </c:pt>
                <c:pt idx="777">
                  <c:v>-7.9627052240681655</c:v>
                </c:pt>
                <c:pt idx="778">
                  <c:v>-7.9738521842742918</c:v>
                </c:pt>
                <c:pt idx="779">
                  <c:v>-7.984999144215557</c:v>
                </c:pt>
                <c:pt idx="780">
                  <c:v>-7.9961461038918573</c:v>
                </c:pt>
                <c:pt idx="781">
                  <c:v>-8.0072930633030897</c:v>
                </c:pt>
                <c:pt idx="782">
                  <c:v>-8.0184400224491501</c:v>
                </c:pt>
                <c:pt idx="783">
                  <c:v>-8.0295869813299365</c:v>
                </c:pt>
                <c:pt idx="784">
                  <c:v>-8.0407339399453441</c:v>
                </c:pt>
                <c:pt idx="785">
                  <c:v>-8.0518808982952681</c:v>
                </c:pt>
                <c:pt idx="786">
                  <c:v>-8.0630278563796072</c:v>
                </c:pt>
                <c:pt idx="787">
                  <c:v>-8.0741748141982566</c:v>
                </c:pt>
                <c:pt idx="788">
                  <c:v>-8.0853217717511132</c:v>
                </c:pt>
                <c:pt idx="789">
                  <c:v>-8.0964687290380741</c:v>
                </c:pt>
                <c:pt idx="790">
                  <c:v>-8.1076156860590345</c:v>
                </c:pt>
                <c:pt idx="791">
                  <c:v>-8.1187626428138913</c:v>
                </c:pt>
                <c:pt idx="792">
                  <c:v>-8.1299095993025414</c:v>
                </c:pt>
                <c:pt idx="793">
                  <c:v>-8.1410565555248802</c:v>
                </c:pt>
                <c:pt idx="794">
                  <c:v>-8.1522035114808062</c:v>
                </c:pt>
                <c:pt idx="795">
                  <c:v>-8.1633504671702148</c:v>
                </c:pt>
                <c:pt idx="796">
                  <c:v>-8.1744974225930012</c:v>
                </c:pt>
                <c:pt idx="797">
                  <c:v>-8.1856443777490639</c:v>
                </c:pt>
                <c:pt idx="798">
                  <c:v>-8.1967913326382984</c:v>
                </c:pt>
                <c:pt idx="799">
                  <c:v>-8.2079382872606015</c:v>
                </c:pt>
                <c:pt idx="800">
                  <c:v>-8.2190852416158684</c:v>
                </c:pt>
                <c:pt idx="801">
                  <c:v>-8.2302321957039979</c:v>
                </c:pt>
                <c:pt idx="802">
                  <c:v>-8.2413791495248852</c:v>
                </c:pt>
                <c:pt idx="803">
                  <c:v>-8.2525261030784254</c:v>
                </c:pt>
                <c:pt idx="804">
                  <c:v>-8.2636730563645173</c:v>
                </c:pt>
                <c:pt idx="805">
                  <c:v>-8.2748200093830562</c:v>
                </c:pt>
                <c:pt idx="806">
                  <c:v>-8.2859669621339389</c:v>
                </c:pt>
                <c:pt idx="807">
                  <c:v>-8.2971139146170625</c:v>
                </c:pt>
                <c:pt idx="808">
                  <c:v>-8.3082608668323221</c:v>
                </c:pt>
                <c:pt idx="809">
                  <c:v>-8.3194078187796148</c:v>
                </c:pt>
                <c:pt idx="810">
                  <c:v>-8.3305547704588374</c:v>
                </c:pt>
                <c:pt idx="811">
                  <c:v>-8.341701721869887</c:v>
                </c:pt>
                <c:pt idx="812">
                  <c:v>-8.3528486730126588</c:v>
                </c:pt>
                <c:pt idx="813">
                  <c:v>-8.3639956238870496</c:v>
                </c:pt>
                <c:pt idx="814">
                  <c:v>-8.3751425744929566</c:v>
                </c:pt>
                <c:pt idx="815">
                  <c:v>-8.3862895248302767</c:v>
                </c:pt>
                <c:pt idx="816">
                  <c:v>-8.397436474898905</c:v>
                </c:pt>
                <c:pt idx="817">
                  <c:v>-8.4085834246987385</c:v>
                </c:pt>
                <c:pt idx="818">
                  <c:v>-8.4197303742296743</c:v>
                </c:pt>
                <c:pt idx="819">
                  <c:v>-8.4308773234916092</c:v>
                </c:pt>
                <c:pt idx="820">
                  <c:v>-8.4420242724844385</c:v>
                </c:pt>
                <c:pt idx="821">
                  <c:v>-8.4531712212080592</c:v>
                </c:pt>
                <c:pt idx="822">
                  <c:v>-8.4643181696623682</c:v>
                </c:pt>
                <c:pt idx="823">
                  <c:v>-8.4754651178472606</c:v>
                </c:pt>
                <c:pt idx="824">
                  <c:v>-8.4866120657626336</c:v>
                </c:pt>
                <c:pt idx="825">
                  <c:v>-8.4977590134083858</c:v>
                </c:pt>
                <c:pt idx="826">
                  <c:v>-8.5089059607844106</c:v>
                </c:pt>
                <c:pt idx="827">
                  <c:v>-8.5200529078906069</c:v>
                </c:pt>
                <c:pt idx="828">
                  <c:v>-8.5311998547268697</c:v>
                </c:pt>
                <c:pt idx="829">
                  <c:v>-8.5423468012930961</c:v>
                </c:pt>
                <c:pt idx="830">
                  <c:v>-8.553493747589183</c:v>
                </c:pt>
                <c:pt idx="831">
                  <c:v>-8.5646406936150274</c:v>
                </c:pt>
                <c:pt idx="832">
                  <c:v>-8.5757876393705246</c:v>
                </c:pt>
                <c:pt idx="833">
                  <c:v>-8.5869345848555714</c:v>
                </c:pt>
                <c:pt idx="834">
                  <c:v>-8.5980815300700648</c:v>
                </c:pt>
                <c:pt idx="835">
                  <c:v>-8.6092284750139001</c:v>
                </c:pt>
                <c:pt idx="836">
                  <c:v>-8.620375419686976</c:v>
                </c:pt>
                <c:pt idx="837">
                  <c:v>-8.6315223640891876</c:v>
                </c:pt>
                <c:pt idx="838">
                  <c:v>-8.642669308220432</c:v>
                </c:pt>
                <c:pt idx="839">
                  <c:v>-8.6538162520806043</c:v>
                </c:pt>
                <c:pt idx="840">
                  <c:v>-8.6649631956696034</c:v>
                </c:pt>
                <c:pt idx="841">
                  <c:v>-8.6761101389873243</c:v>
                </c:pt>
                <c:pt idx="842">
                  <c:v>-8.6872570820336641</c:v>
                </c:pt>
                <c:pt idx="843">
                  <c:v>-8.6984040248085179</c:v>
                </c:pt>
                <c:pt idx="844">
                  <c:v>-8.7095509673117846</c:v>
                </c:pt>
                <c:pt idx="845">
                  <c:v>-8.7206979095433592</c:v>
                </c:pt>
                <c:pt idx="846">
                  <c:v>-8.7318448515031388</c:v>
                </c:pt>
                <c:pt idx="847">
                  <c:v>-8.7429917931910204</c:v>
                </c:pt>
                <c:pt idx="848">
                  <c:v>-8.7541387346068991</c:v>
                </c:pt>
                <c:pt idx="849">
                  <c:v>-8.7652856757506736</c:v>
                </c:pt>
                <c:pt idx="850">
                  <c:v>-8.7764326166222393</c:v>
                </c:pt>
                <c:pt idx="851">
                  <c:v>-8.787579557221493</c:v>
                </c:pt>
                <c:pt idx="852">
                  <c:v>-8.7987264975483299</c:v>
                </c:pt>
                <c:pt idx="853">
                  <c:v>-8.8098734376026488</c:v>
                </c:pt>
                <c:pt idx="854">
                  <c:v>-8.821020377384345</c:v>
                </c:pt>
                <c:pt idx="855">
                  <c:v>-8.8321673168933152</c:v>
                </c:pt>
                <c:pt idx="856">
                  <c:v>-8.8433142561294567</c:v>
                </c:pt>
                <c:pt idx="857">
                  <c:v>-8.8544611950926644</c:v>
                </c:pt>
                <c:pt idx="858">
                  <c:v>-8.8656081337828354</c:v>
                </c:pt>
                <c:pt idx="859">
                  <c:v>-8.8767550721998685</c:v>
                </c:pt>
                <c:pt idx="860">
                  <c:v>-8.887902010343657</c:v>
                </c:pt>
                <c:pt idx="861">
                  <c:v>-8.8990489482140998</c:v>
                </c:pt>
                <c:pt idx="862">
                  <c:v>-8.9101958858110937</c:v>
                </c:pt>
                <c:pt idx="863">
                  <c:v>-8.921342823134534</c:v>
                </c:pt>
                <c:pt idx="864">
                  <c:v>-8.9324897601843176</c:v>
                </c:pt>
                <c:pt idx="865">
                  <c:v>-8.9436366969603416</c:v>
                </c:pt>
                <c:pt idx="866">
                  <c:v>-8.9547836334625011</c:v>
                </c:pt>
                <c:pt idx="867">
                  <c:v>-8.9659305696906948</c:v>
                </c:pt>
                <c:pt idx="868">
                  <c:v>-8.977077505644818</c:v>
                </c:pt>
                <c:pt idx="869">
                  <c:v>-8.9882244413247676</c:v>
                </c:pt>
                <c:pt idx="870">
                  <c:v>-8.9993713767304389</c:v>
                </c:pt>
                <c:pt idx="871">
                  <c:v>-9.0105183118617305</c:v>
                </c:pt>
                <c:pt idx="872">
                  <c:v>-9.0216652467185376</c:v>
                </c:pt>
                <c:pt idx="873">
                  <c:v>-9.0328121813007574</c:v>
                </c:pt>
                <c:pt idx="874">
                  <c:v>-9.0439591156082866</c:v>
                </c:pt>
                <c:pt idx="875">
                  <c:v>-9.0551060496410223</c:v>
                </c:pt>
                <c:pt idx="876">
                  <c:v>-9.0662529833988614</c:v>
                </c:pt>
                <c:pt idx="877">
                  <c:v>-9.0773999168816992</c:v>
                </c:pt>
                <c:pt idx="878">
                  <c:v>-9.0885468500894326</c:v>
                </c:pt>
                <c:pt idx="879">
                  <c:v>-9.0996937830219586</c:v>
                </c:pt>
                <c:pt idx="880">
                  <c:v>-9.1108407156791742</c:v>
                </c:pt>
                <c:pt idx="881">
                  <c:v>-9.1219876480609745</c:v>
                </c:pt>
                <c:pt idx="882">
                  <c:v>-9.1331345801672583</c:v>
                </c:pt>
                <c:pt idx="883">
                  <c:v>-9.1442815119979208</c:v>
                </c:pt>
                <c:pt idx="884">
                  <c:v>-9.155428443552859</c:v>
                </c:pt>
                <c:pt idx="885">
                  <c:v>-9.1665753748319698</c:v>
                </c:pt>
                <c:pt idx="886">
                  <c:v>-9.1777223058351485</c:v>
                </c:pt>
                <c:pt idx="887">
                  <c:v>-9.1888692365622919</c:v>
                </c:pt>
                <c:pt idx="888">
                  <c:v>-9.2000161670132989</c:v>
                </c:pt>
                <c:pt idx="889">
                  <c:v>-9.2111630971880647</c:v>
                </c:pt>
                <c:pt idx="890">
                  <c:v>-9.2223100270864844</c:v>
                </c:pt>
                <c:pt idx="891">
                  <c:v>-9.2334569567084568</c:v>
                </c:pt>
                <c:pt idx="892">
                  <c:v>-9.2446038860538788</c:v>
                </c:pt>
                <c:pt idx="893">
                  <c:v>-9.2557508151226457</c:v>
                </c:pt>
                <c:pt idx="894">
                  <c:v>-9.2668977439146545</c:v>
                </c:pt>
                <c:pt idx="895">
                  <c:v>-9.278044672429802</c:v>
                </c:pt>
                <c:pt idx="896">
                  <c:v>-9.2891916006679836</c:v>
                </c:pt>
                <c:pt idx="897">
                  <c:v>-9.3003385286290978</c:v>
                </c:pt>
                <c:pt idx="898">
                  <c:v>-9.31148545631304</c:v>
                </c:pt>
                <c:pt idx="899">
                  <c:v>-9.3226323837197071</c:v>
                </c:pt>
                <c:pt idx="900">
                  <c:v>-9.3337793108489961</c:v>
                </c:pt>
                <c:pt idx="901">
                  <c:v>-9.344926237700804</c:v>
                </c:pt>
                <c:pt idx="902">
                  <c:v>-9.3560731642750277</c:v>
                </c:pt>
                <c:pt idx="903">
                  <c:v>-9.3672200905715624</c:v>
                </c:pt>
                <c:pt idx="904">
                  <c:v>-9.3783670165903068</c:v>
                </c:pt>
                <c:pt idx="905">
                  <c:v>-9.3895139423311562</c:v>
                </c:pt>
                <c:pt idx="906">
                  <c:v>-9.4006608677940076</c:v>
                </c:pt>
                <c:pt idx="907">
                  <c:v>-9.411807792978756</c:v>
                </c:pt>
                <c:pt idx="908">
                  <c:v>-9.4229547178853004</c:v>
                </c:pt>
                <c:pt idx="909">
                  <c:v>-9.4341016425135358</c:v>
                </c:pt>
                <c:pt idx="910">
                  <c:v>-9.445248566863361</c:v>
                </c:pt>
                <c:pt idx="911">
                  <c:v>-9.4563954909346712</c:v>
                </c:pt>
                <c:pt idx="912">
                  <c:v>-9.4675424147273635</c:v>
                </c:pt>
                <c:pt idx="913">
                  <c:v>-9.4786893382413329</c:v>
                </c:pt>
                <c:pt idx="914">
                  <c:v>-9.4898362614764782</c:v>
                </c:pt>
                <c:pt idx="915">
                  <c:v>-9.5009831844326946</c:v>
                </c:pt>
                <c:pt idx="916">
                  <c:v>-9.5121301071098809</c:v>
                </c:pt>
                <c:pt idx="917">
                  <c:v>-9.5232770295079323</c:v>
                </c:pt>
                <c:pt idx="918">
                  <c:v>-9.5344239516267457</c:v>
                </c:pt>
                <c:pt idx="919">
                  <c:v>-9.5455708734662164</c:v>
                </c:pt>
                <c:pt idx="920">
                  <c:v>-9.556717795026243</c:v>
                </c:pt>
                <c:pt idx="921">
                  <c:v>-9.5678647163067208</c:v>
                </c:pt>
                <c:pt idx="922">
                  <c:v>-9.5790116373075485</c:v>
                </c:pt>
                <c:pt idx="923">
                  <c:v>-9.5901585580286213</c:v>
                </c:pt>
                <c:pt idx="924">
                  <c:v>-9.6013054784698362</c:v>
                </c:pt>
                <c:pt idx="925">
                  <c:v>-9.6124523986310901</c:v>
                </c:pt>
                <c:pt idx="926">
                  <c:v>-9.6235993185122783</c:v>
                </c:pt>
                <c:pt idx="927">
                  <c:v>-9.6347462381132996</c:v>
                </c:pt>
                <c:pt idx="928">
                  <c:v>-9.645893157434049</c:v>
                </c:pt>
                <c:pt idx="929">
                  <c:v>-9.6570400764744235</c:v>
                </c:pt>
                <c:pt idx="930">
                  <c:v>-9.6681869952343202</c:v>
                </c:pt>
                <c:pt idx="931">
                  <c:v>-9.6793339137136361</c:v>
                </c:pt>
                <c:pt idx="932">
                  <c:v>-9.6904808319122679</c:v>
                </c:pt>
                <c:pt idx="933">
                  <c:v>-9.7016277498301129</c:v>
                </c:pt>
                <c:pt idx="934">
                  <c:v>-9.7127746674670661</c:v>
                </c:pt>
                <c:pt idx="935">
                  <c:v>-9.7239215848230245</c:v>
                </c:pt>
                <c:pt idx="936">
                  <c:v>-9.7350685018978869</c:v>
                </c:pt>
                <c:pt idx="937">
                  <c:v>-9.7462154186915484</c:v>
                </c:pt>
                <c:pt idx="938">
                  <c:v>-9.7573623352039061</c:v>
                </c:pt>
                <c:pt idx="939">
                  <c:v>-9.768509251434855</c:v>
                </c:pt>
                <c:pt idx="940">
                  <c:v>-9.7796561673842941</c:v>
                </c:pt>
                <c:pt idx="941">
                  <c:v>-9.7908030830521184</c:v>
                </c:pt>
                <c:pt idx="942">
                  <c:v>-9.8019499984382268</c:v>
                </c:pt>
                <c:pt idx="943">
                  <c:v>-9.8130969135425143</c:v>
                </c:pt>
                <c:pt idx="944">
                  <c:v>-9.8242438283648781</c:v>
                </c:pt>
                <c:pt idx="945">
                  <c:v>-9.835390742905215</c:v>
                </c:pt>
                <c:pt idx="946">
                  <c:v>-9.846537657163422</c:v>
                </c:pt>
                <c:pt idx="947">
                  <c:v>-9.8576845711393943</c:v>
                </c:pt>
                <c:pt idx="948">
                  <c:v>-9.8688314848330307</c:v>
                </c:pt>
                <c:pt idx="949">
                  <c:v>-9.8799783982442264</c:v>
                </c:pt>
                <c:pt idx="950">
                  <c:v>-9.8911253113728783</c:v>
                </c:pt>
                <c:pt idx="951">
                  <c:v>-9.9022722242188852</c:v>
                </c:pt>
                <c:pt idx="952">
                  <c:v>-9.9134191367821423</c:v>
                </c:pt>
                <c:pt idx="953">
                  <c:v>-9.9245660490625447</c:v>
                </c:pt>
                <c:pt idx="954">
                  <c:v>-9.9357129610599912</c:v>
                </c:pt>
                <c:pt idx="955">
                  <c:v>-9.9468598727743789</c:v>
                </c:pt>
                <c:pt idx="956">
                  <c:v>-9.9580067842056028</c:v>
                </c:pt>
                <c:pt idx="957">
                  <c:v>-9.9691536953535618</c:v>
                </c:pt>
                <c:pt idx="958">
                  <c:v>-9.980300606218151</c:v>
                </c:pt>
                <c:pt idx="959">
                  <c:v>-9.9914475167992673</c:v>
                </c:pt>
                <c:pt idx="960">
                  <c:v>-10.002594427096808</c:v>
                </c:pt>
                <c:pt idx="961">
                  <c:v>-10.01374133711067</c:v>
                </c:pt>
                <c:pt idx="962">
                  <c:v>-10.024888246840749</c:v>
                </c:pt>
                <c:pt idx="963">
                  <c:v>-10.036035156286943</c:v>
                </c:pt>
                <c:pt idx="964">
                  <c:v>-10.047182065449148</c:v>
                </c:pt>
                <c:pt idx="965">
                  <c:v>-10.05832897432726</c:v>
                </c:pt>
                <c:pt idx="966">
                  <c:v>-10.069475882921177</c:v>
                </c:pt>
                <c:pt idx="967">
                  <c:v>-10.080622791230796</c:v>
                </c:pt>
                <c:pt idx="968">
                  <c:v>-10.091769699256014</c:v>
                </c:pt>
                <c:pt idx="969">
                  <c:v>-10.102916606996727</c:v>
                </c:pt>
                <c:pt idx="970">
                  <c:v>-10.11406351445283</c:v>
                </c:pt>
                <c:pt idx="971">
                  <c:v>-10.125210421624223</c:v>
                </c:pt>
                <c:pt idx="972">
                  <c:v>-10.136357328510801</c:v>
                </c:pt>
                <c:pt idx="973">
                  <c:v>-10.147504235112461</c:v>
                </c:pt>
                <c:pt idx="974">
                  <c:v>-10.1586511414291</c:v>
                </c:pt>
                <c:pt idx="975">
                  <c:v>-10.169798047460615</c:v>
                </c:pt>
                <c:pt idx="976">
                  <c:v>-10.180944953206902</c:v>
                </c:pt>
                <c:pt idx="977">
                  <c:v>-10.192091858667858</c:v>
                </c:pt>
                <c:pt idx="978">
                  <c:v>-10.20323876384338</c:v>
                </c:pt>
                <c:pt idx="979">
                  <c:v>-10.214385668733366</c:v>
                </c:pt>
                <c:pt idx="980">
                  <c:v>-10.225532573337711</c:v>
                </c:pt>
                <c:pt idx="981">
                  <c:v>-10.236679477656311</c:v>
                </c:pt>
                <c:pt idx="982">
                  <c:v>-10.247826381689066</c:v>
                </c:pt>
                <c:pt idx="983">
                  <c:v>-10.25897328543587</c:v>
                </c:pt>
                <c:pt idx="984">
                  <c:v>-10.270120188896621</c:v>
                </c:pt>
                <c:pt idx="985">
                  <c:v>-10.281267092071216</c:v>
                </c:pt>
                <c:pt idx="986">
                  <c:v>-10.292413994959551</c:v>
                </c:pt>
                <c:pt idx="987">
                  <c:v>-10.303560897561523</c:v>
                </c:pt>
                <c:pt idx="988">
                  <c:v>-10.314707799877029</c:v>
                </c:pt>
                <c:pt idx="989">
                  <c:v>-10.325854701905966</c:v>
                </c:pt>
                <c:pt idx="990">
                  <c:v>-10.337001603648231</c:v>
                </c:pt>
                <c:pt idx="991">
                  <c:v>-10.348148505103721</c:v>
                </c:pt>
                <c:pt idx="992">
                  <c:v>-10.359295406272331</c:v>
                </c:pt>
                <c:pt idx="993">
                  <c:v>-10.37044230715396</c:v>
                </c:pt>
                <c:pt idx="994">
                  <c:v>-10.381589207748503</c:v>
                </c:pt>
                <c:pt idx="995">
                  <c:v>-10.392736108055857</c:v>
                </c:pt>
                <c:pt idx="996">
                  <c:v>-10.403883008075921</c:v>
                </c:pt>
                <c:pt idx="997">
                  <c:v>-10.41502990780859</c:v>
                </c:pt>
                <c:pt idx="998">
                  <c:v>-10.426176807253761</c:v>
                </c:pt>
                <c:pt idx="999">
                  <c:v>-10.43732370641133</c:v>
                </c:pt>
                <c:pt idx="1000">
                  <c:v>-10.448470605281196</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232.67548424840487</c:v>
                </c:pt>
                <c:pt idx="1">
                  <c:v>232.67548424840487</c:v>
                </c:pt>
                <c:pt idx="2">
                  <c:v>232.67548424840487</c:v>
                </c:pt>
                <c:pt idx="3">
                  <c:v>262.72135580159375</c:v>
                </c:pt>
                <c:pt idx="4">
                  <c:v>232.67548424840487</c:v>
                </c:pt>
                <c:pt idx="5">
                  <c:v>202.629612695216</c:v>
                </c:pt>
                <c:pt idx="6">
                  <c:v>232.67548424840487</c:v>
                </c:pt>
              </c:numCache>
            </c:numRef>
          </c:xVal>
          <c:yVal>
            <c:numRef>
              <c:f>Trajecto!$C$141:$C$147</c:f>
              <c:numCache>
                <c:formatCode>0</c:formatCode>
                <c:ptCount val="7"/>
                <c:pt idx="0">
                  <c:v>1201.8348621275545</c:v>
                </c:pt>
                <c:pt idx="1">
                  <c:v>300.45871553188863</c:v>
                </c:pt>
                <c:pt idx="2">
                  <c:v>0</c:v>
                </c:pt>
                <c:pt idx="3">
                  <c:v>60.091743106377727</c:v>
                </c:pt>
                <c:pt idx="4">
                  <c:v>0</c:v>
                </c:pt>
                <c:pt idx="5">
                  <c:v>60.091743106377727</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0.17387968919590868</c:v>
                </c:pt>
                <c:pt idx="2">
                  <c:v>0.34925890203566223</c:v>
                </c:pt>
                <c:pt idx="3">
                  <c:v>0.5278050469427632</c:v>
                </c:pt>
                <c:pt idx="4">
                  <c:v>0.71008119760545907</c:v>
                </c:pt>
                <c:pt idx="5">
                  <c:v>0.8960354749781867</c:v>
                </c:pt>
                <c:pt idx="6">
                  <c:v>1.0856577369473874</c:v>
                </c:pt>
                <c:pt idx="7">
                  <c:v>1.2789362088938869</c:v>
                </c:pt>
                <c:pt idx="8">
                  <c:v>1.4758995078348842</c:v>
                </c:pt>
                <c:pt idx="9">
                  <c:v>1.6765761938270345</c:v>
                </c:pt>
                <c:pt idx="10">
                  <c:v>1.8809947687468209</c:v>
                </c:pt>
                <c:pt idx="11">
                  <c:v>2.0891794444243148</c:v>
                </c:pt>
                <c:pt idx="12">
                  <c:v>2.3011458885953973</c:v>
                </c:pt>
                <c:pt idx="13">
                  <c:v>2.5169054267455278</c:v>
                </c:pt>
                <c:pt idx="14">
                  <c:v>2.7364692668997899</c:v>
                </c:pt>
                <c:pt idx="15">
                  <c:v>2.9598484998958723</c:v>
                </c:pt>
                <c:pt idx="16">
                  <c:v>3.187054099615366</c:v>
                </c:pt>
                <c:pt idx="17">
                  <c:v>3.4180969231763774</c:v>
                </c:pt>
                <c:pt idx="18">
                  <c:v>3.6529877110902511</c:v>
                </c:pt>
                <c:pt idx="19">
                  <c:v>3.8917370873850121</c:v>
                </c:pt>
                <c:pt idx="20">
                  <c:v>4.1343555596979629</c:v>
                </c:pt>
                <c:pt idx="21">
                  <c:v>4.3808518012756998</c:v>
                </c:pt>
                <c:pt idx="22">
                  <c:v>4.6312309248737176</c:v>
                </c:pt>
                <c:pt idx="23">
                  <c:v>4.8854961912517396</c:v>
                </c:pt>
                <c:pt idx="24">
                  <c:v>5.1436507260914812</c:v>
                </c:pt>
                <c:pt idx="25">
                  <c:v>5.4056975207054494</c:v>
                </c:pt>
                <c:pt idx="26">
                  <c:v>5.6716394327207889</c:v>
                </c:pt>
                <c:pt idx="27">
                  <c:v>5.9414791867402839</c:v>
                </c:pt>
                <c:pt idx="28">
                  <c:v>6.2152193749824685</c:v>
                </c:pt>
                <c:pt idx="29">
                  <c:v>6.4928624579026835</c:v>
                </c:pt>
                <c:pt idx="30">
                  <c:v>6.7744107647967882</c:v>
                </c:pt>
                <c:pt idx="31">
                  <c:v>7.0598664943891229</c:v>
                </c:pt>
                <c:pt idx="32">
                  <c:v>7.3492317154062325</c:v>
                </c:pt>
                <c:pt idx="33">
                  <c:v>7.6425083671377427</c:v>
                </c:pt>
                <c:pt idx="34">
                  <c:v>7.9396982599857155</c:v>
                </c:pt>
                <c:pt idx="35">
                  <c:v>8.2408030760037061</c:v>
                </c:pt>
                <c:pt idx="36">
                  <c:v>8.5458243694266915</c:v>
                </c:pt>
                <c:pt idx="37">
                  <c:v>8.8547635671929541</c:v>
                </c:pt>
                <c:pt idx="38">
                  <c:v>9.1676219694589314</c:v>
                </c:pt>
                <c:pt idx="39">
                  <c:v>9.4844007501080139</c:v>
                </c:pt>
                <c:pt idx="40">
                  <c:v>9.805100957254167</c:v>
                </c:pt>
                <c:pt idx="41">
                  <c:v>10.129722147216455</c:v>
                </c:pt>
                <c:pt idx="42">
                  <c:v>10.45826101339042</c:v>
                </c:pt>
                <c:pt idx="43">
                  <c:v>10.790712747968218</c:v>
                </c:pt>
                <c:pt idx="44">
                  <c:v>11.127072409051474</c:v>
                </c:pt>
                <c:pt idx="45">
                  <c:v>11.467334921729657</c:v>
                </c:pt>
                <c:pt idx="46">
                  <c:v>11.811495079154767</c:v>
                </c:pt>
                <c:pt idx="47">
                  <c:v>12.159547543613002</c:v>
                </c:pt>
                <c:pt idx="48">
                  <c:v>12.511486847594027</c:v>
                </c:pt>
                <c:pt idx="49">
                  <c:v>12.86730739485842</c:v>
                </c:pt>
                <c:pt idx="50">
                  <c:v>13.227003461503848</c:v>
                </c:pt>
                <c:pt idx="51">
                  <c:v>13.59056919703043</c:v>
                </c:pt>
                <c:pt idx="52">
                  <c:v>13.957998625405786</c:v>
                </c:pt>
                <c:pt idx="53">
                  <c:v>14.329285646130161</c:v>
                </c:pt>
                <c:pt idx="54">
                  <c:v>14.704424035302035</c:v>
                </c:pt>
                <c:pt idx="55">
                  <c:v>15.083407446684546</c:v>
                </c:pt>
                <c:pt idx="56">
                  <c:v>15.466229412773094</c:v>
                </c:pt>
                <c:pt idx="57">
                  <c:v>15.852883345864377</c:v>
                </c:pt>
                <c:pt idx="58">
                  <c:v>16.243362539127173</c:v>
                </c:pt>
                <c:pt idx="59">
                  <c:v>16.637660167675087</c:v>
                </c:pt>
                <c:pt idx="60">
                  <c:v>17.035769289641493</c:v>
                </c:pt>
                <c:pt idx="61">
                  <c:v>17.437682847256887</c:v>
                </c:pt>
                <c:pt idx="62">
                  <c:v>17.843393667928808</c:v>
                </c:pt>
                <c:pt idx="63">
                  <c:v>18.252894465324506</c:v>
                </c:pt>
                <c:pt idx="64">
                  <c:v>18.666177840456477</c:v>
                </c:pt>
                <c:pt idx="65">
                  <c:v>19.083236282771018</c:v>
                </c:pt>
                <c:pt idx="66">
                  <c:v>19.504062171239884</c:v>
                </c:pt>
                <c:pt idx="67">
                  <c:v>19.928647775455133</c:v>
                </c:pt>
                <c:pt idx="68">
                  <c:v>20.356985256727267</c:v>
                </c:pt>
                <c:pt idx="69">
                  <c:v>20.789066669186695</c:v>
                </c:pt>
                <c:pt idx="70">
                  <c:v>21.224883960888576</c:v>
                </c:pt>
                <c:pt idx="71">
                  <c:v>21.66442897492108</c:v>
                </c:pt>
                <c:pt idx="72">
                  <c:v>22.107693450517093</c:v>
                </c:pt>
                <c:pt idx="73">
                  <c:v>22.554669024169353</c:v>
                </c:pt>
                <c:pt idx="74">
                  <c:v>23.005347230749038</c:v>
                </c:pt>
                <c:pt idx="75">
                  <c:v>23.459719504627792</c:v>
                </c:pt>
                <c:pt idx="76">
                  <c:v>23.917777180803149</c:v>
                </c:pt>
                <c:pt idx="77">
                  <c:v>24.379511496027352</c:v>
                </c:pt>
                <c:pt idx="78">
                  <c:v>24.844913589939488</c:v>
                </c:pt>
                <c:pt idx="79">
                  <c:v>25.313974506200932</c:v>
                </c:pt>
                <c:pt idx="80">
                  <c:v>25.786685193634007</c:v>
                </c:pt>
                <c:pt idx="81">
                  <c:v>26.263035064912554</c:v>
                </c:pt>
                <c:pt idx="82">
                  <c:v>26.743010552378827</c:v>
                </c:pt>
                <c:pt idx="83">
                  <c:v>27.226596550675822</c:v>
                </c:pt>
                <c:pt idx="84">
                  <c:v>27.71377786255665</c:v>
                </c:pt>
                <c:pt idx="85">
                  <c:v>28.204539200630602</c:v>
                </c:pt>
                <c:pt idx="86">
                  <c:v>28.698865189107135</c:v>
                </c:pt>
                <c:pt idx="87">
                  <c:v>29.196740365537632</c:v>
                </c:pt>
                <c:pt idx="88">
                  <c:v>29.698149182554722</c:v>
                </c:pt>
                <c:pt idx="89">
                  <c:v>30.20307600960896</c:v>
                </c:pt>
                <c:pt idx="90">
                  <c:v>30.711505134702652</c:v>
                </c:pt>
                <c:pt idx="91">
                  <c:v>31.22342012301052</c:v>
                </c:pt>
                <c:pt idx="92">
                  <c:v>31.738803174505485</c:v>
                </c:pt>
                <c:pt idx="93">
                  <c:v>32.257635768902162</c:v>
                </c:pt>
                <c:pt idx="94">
                  <c:v>32.779899311722907</c:v>
                </c:pt>
                <c:pt idx="95">
                  <c:v>33.305575136282052</c:v>
                </c:pt>
                <c:pt idx="96">
                  <c:v>33.834644505663114</c:v>
                </c:pt>
                <c:pt idx="97">
                  <c:v>34.367088614688669</c:v>
                </c:pt>
                <c:pt idx="98">
                  <c:v>34.902888591882615</c:v>
                </c:pt>
                <c:pt idx="99">
                  <c:v>35.442025501424595</c:v>
                </c:pt>
                <c:pt idx="100">
                  <c:v>35.984480345096252</c:v>
                </c:pt>
                <c:pt idx="101">
                  <c:v>36.53023396044513</c:v>
                </c:pt>
                <c:pt idx="102">
                  <c:v>37.079266918826981</c:v>
                </c:pt>
                <c:pt idx="103">
                  <c:v>37.631559631204105</c:v>
                </c:pt>
                <c:pt idx="104">
                  <c:v>38.187092454068384</c:v>
                </c:pt>
                <c:pt idx="105">
                  <c:v>38.745845691384623</c:v>
                </c:pt>
                <c:pt idx="106">
                  <c:v>39.307799596523616</c:v>
                </c:pt>
                <c:pt idx="107">
                  <c:v>39.872934374184716</c:v>
                </c:pt>
                <c:pt idx="108">
                  <c:v>40.441230182307564</c:v>
                </c:pt>
                <c:pt idx="109">
                  <c:v>41.012667133972798</c:v>
                </c:pt>
                <c:pt idx="110">
                  <c:v>41.587225299291461</c:v>
                </c:pt>
                <c:pt idx="111">
                  <c:v>42.164885912373833</c:v>
                </c:pt>
                <c:pt idx="112">
                  <c:v>42.745632579079015</c:v>
                </c:pt>
                <c:pt idx="113">
                  <c:v>43.32945007162531</c:v>
                </c:pt>
                <c:pt idx="114">
                  <c:v>43.916323122175044</c:v>
                </c:pt>
                <c:pt idx="115">
                  <c:v>44.506236424225285</c:v>
                </c:pt>
                <c:pt idx="116">
                  <c:v>45.099174633991893</c:v>
                </c:pt>
                <c:pt idx="117">
                  <c:v>45.695122371786638</c:v>
                </c:pt>
                <c:pt idx="118">
                  <c:v>46.294064223387267</c:v>
                </c:pt>
                <c:pt idx="119">
                  <c:v>46.895984741400319</c:v>
                </c:pt>
                <c:pt idx="120">
                  <c:v>47.500868446616551</c:v>
                </c:pt>
                <c:pt idx="121">
                  <c:v>48.108697813717029</c:v>
                </c:pt>
                <c:pt idx="122">
                  <c:v>48.719451256393583</c:v>
                </c:pt>
                <c:pt idx="123">
                  <c:v>49.333105149334862</c:v>
                </c:pt>
                <c:pt idx="124">
                  <c:v>49.949635851140428</c:v>
                </c:pt>
                <c:pt idx="125">
                  <c:v>50.569019706347213</c:v>
                </c:pt>
                <c:pt idx="126">
                  <c:v>51.191233047436249</c:v>
                </c:pt>
                <c:pt idx="127">
                  <c:v>51.816252196819384</c:v>
                </c:pt>
                <c:pt idx="128">
                  <c:v>52.444053468805855</c:v>
                </c:pt>
                <c:pt idx="129">
                  <c:v>53.074613171548442</c:v>
                </c:pt>
                <c:pt idx="130">
                  <c:v>53.70790760896903</c:v>
                </c:pt>
                <c:pt idx="131">
                  <c:v>54.343912550617667</c:v>
                </c:pt>
                <c:pt idx="132">
                  <c:v>54.982602701595816</c:v>
                </c:pt>
                <c:pt idx="133">
                  <c:v>55.623952238219871</c:v>
                </c:pt>
                <c:pt idx="134">
                  <c:v>56.267935343672661</c:v>
                </c:pt>
                <c:pt idx="135">
                  <c:v>56.914526210010543</c:v>
                </c:pt>
                <c:pt idx="136">
                  <c:v>57.563699040145096</c:v>
                </c:pt>
                <c:pt idx="137">
                  <c:v>58.215428049799328</c:v>
                </c:pt>
                <c:pt idx="138">
                  <c:v>58.86968746943824</c:v>
                </c:pt>
                <c:pt idx="139">
                  <c:v>59.52645154617354</c:v>
                </c:pt>
                <c:pt idx="140">
                  <c:v>60.185694545642498</c:v>
                </c:pt>
                <c:pt idx="141">
                  <c:v>60.847384341454941</c:v>
                </c:pt>
                <c:pt idx="142">
                  <c:v>61.511476008641836</c:v>
                </c:pt>
                <c:pt idx="143">
                  <c:v>62.177918264480915</c:v>
                </c:pt>
                <c:pt idx="144">
                  <c:v>62.846659906565158</c:v>
                </c:pt>
                <c:pt idx="145">
                  <c:v>63.517649817110531</c:v>
                </c:pt>
                <c:pt idx="146">
                  <c:v>64.190836967169972</c:v>
                </c:pt>
                <c:pt idx="147">
                  <c:v>64.866170420753434</c:v>
                </c:pt>
                <c:pt idx="148">
                  <c:v>65.543599338854079</c:v>
                </c:pt>
                <c:pt idx="149">
                  <c:v>66.223072983380618</c:v>
                </c:pt>
                <c:pt idx="150">
                  <c:v>66.904540720995811</c:v>
                </c:pt>
                <c:pt idx="151">
                  <c:v>67.587952026861387</c:v>
                </c:pt>
                <c:pt idx="152">
                  <c:v>68.273256488289377</c:v>
                </c:pt>
                <c:pt idx="153">
                  <c:v>68.960403808300185</c:v>
                </c:pt>
                <c:pt idx="154">
                  <c:v>69.64934380908764</c:v>
                </c:pt>
                <c:pt idx="155">
                  <c:v>70.340026435391181</c:v>
                </c:pt>
                <c:pt idx="156">
                  <c:v>71.032371052204923</c:v>
                </c:pt>
                <c:pt idx="157">
                  <c:v>71.726235797455104</c:v>
                </c:pt>
                <c:pt idx="158">
                  <c:v>72.421448480626054</c:v>
                </c:pt>
                <c:pt idx="159">
                  <c:v>73.117837437697887</c:v>
                </c:pt>
                <c:pt idx="160">
                  <c:v>73.815231556529739</c:v>
                </c:pt>
                <c:pt idx="161">
                  <c:v>74.513421144489442</c:v>
                </c:pt>
                <c:pt idx="162">
                  <c:v>75.212118914890667</c:v>
                </c:pt>
                <c:pt idx="163">
                  <c:v>75.911003230607264</c:v>
                </c:pt>
                <c:pt idx="164">
                  <c:v>76.609761240764939</c:v>
                </c:pt>
                <c:pt idx="165">
                  <c:v>77.308122655653307</c:v>
                </c:pt>
                <c:pt idx="166">
                  <c:v>78.005893365925132</c:v>
                </c:pt>
                <c:pt idx="167">
                  <c:v>78.702889138105093</c:v>
                </c:pt>
                <c:pt idx="168">
                  <c:v>79.398890214188881</c:v>
                </c:pt>
                <c:pt idx="169">
                  <c:v>80.09361110679437</c:v>
                </c:pt>
                <c:pt idx="170">
                  <c:v>80.786691244403471</c:v>
                </c:pt>
                <c:pt idx="171">
                  <c:v>81.477882022418854</c:v>
                </c:pt>
                <c:pt idx="172">
                  <c:v>82.167129574970915</c:v>
                </c:pt>
                <c:pt idx="173">
                  <c:v>82.854446020290126</c:v>
                </c:pt>
                <c:pt idx="174">
                  <c:v>83.539843363252771</c:v>
                </c:pt>
                <c:pt idx="175">
                  <c:v>84.223333496803846</c:v>
                </c:pt>
                <c:pt idx="176">
                  <c:v>84.904928203357571</c:v>
                </c:pt>
                <c:pt idx="177">
                  <c:v>85.584639156175967</c:v>
                </c:pt>
                <c:pt idx="178">
                  <c:v>86.262477920725857</c:v>
                </c:pt>
                <c:pt idx="179">
                  <c:v>86.938455956014778</c:v>
                </c:pt>
                <c:pt idx="180">
                  <c:v>87.612584615906144</c:v>
                </c:pt>
                <c:pt idx="181">
                  <c:v>88.284875150414038</c:v>
                </c:pt>
                <c:pt idx="182">
                  <c:v>88.95533870697804</c:v>
                </c:pt>
                <c:pt idx="183">
                  <c:v>89.623986331718498</c:v>
                </c:pt>
                <c:pt idx="184">
                  <c:v>90.290828970672479</c:v>
                </c:pt>
                <c:pt idx="185">
                  <c:v>90.955877471010865</c:v>
                </c:pt>
                <c:pt idx="186">
                  <c:v>91.619142582236947</c:v>
                </c:pt>
                <c:pt idx="187">
                  <c:v>92.280634957366743</c:v>
                </c:pt>
                <c:pt idx="188">
                  <c:v>92.940365154091523</c:v>
                </c:pt>
                <c:pt idx="189">
                  <c:v>93.598343635922731</c:v>
                </c:pt>
                <c:pt idx="190">
                  <c:v>94.254580773319702</c:v>
                </c:pt>
                <c:pt idx="191">
                  <c:v>94.909086844800498</c:v>
                </c:pt>
                <c:pt idx="192">
                  <c:v>95.561872038036029</c:v>
                </c:pt>
                <c:pt idx="193">
                  <c:v>96.212946450928015</c:v>
                </c:pt>
                <c:pt idx="194">
                  <c:v>96.862320092670771</c:v>
                </c:pt>
                <c:pt idx="195">
                  <c:v>97.510002884797359</c:v>
                </c:pt>
                <c:pt idx="196">
                  <c:v>98.15600466221025</c:v>
                </c:pt>
                <c:pt idx="197">
                  <c:v>98.800335174196817</c:v>
                </c:pt>
                <c:pt idx="198">
                  <c:v>99.443004085429891</c:v>
                </c:pt>
                <c:pt idx="199">
                  <c:v>100.08402097695371</c:v>
                </c:pt>
                <c:pt idx="200">
                  <c:v>100.72339534715542</c:v>
                </c:pt>
                <c:pt idx="201">
                  <c:v>107.02752925595961</c:v>
                </c:pt>
                <c:pt idx="202">
                  <c:v>113.17339978501579</c:v>
                </c:pt>
                <c:pt idx="203">
                  <c:v>119.16978557629754</c:v>
                </c:pt>
                <c:pt idx="204">
                  <c:v>125.02475049556789</c:v>
                </c:pt>
                <c:pt idx="205">
                  <c:v>130.74572027655702</c:v>
                </c:pt>
                <c:pt idx="206">
                  <c:v>136.33954907355513</c:v>
                </c:pt>
                <c:pt idx="207">
                  <c:v>141.81257748598935</c:v>
                </c:pt>
                <c:pt idx="208">
                  <c:v>147.17068334167641</c:v>
                </c:pt>
                <c:pt idx="209">
                  <c:v>152.41932630343231</c:v>
                </c:pt>
                <c:pt idx="210">
                  <c:v>157.56358718460234</c:v>
                </c:pt>
                <c:pt idx="211">
                  <c:v>162.60820271371688</c:v>
                </c:pt>
                <c:pt idx="212">
                  <c:v>167.55759636986539</c:v>
                </c:pt>
                <c:pt idx="213">
                  <c:v>172.41590581308304</c:v>
                </c:pt>
                <c:pt idx="214">
                  <c:v>177.1870073538353</c:v>
                </c:pt>
                <c:pt idx="215">
                  <c:v>181.87453783925116</c:v>
                </c:pt>
                <c:pt idx="216">
                  <c:v>186.48191427848136</c:v>
                </c:pt>
                <c:pt idx="217">
                  <c:v>191.01235148337307</c:v>
                </c:pt>
                <c:pt idx="218">
                  <c:v>195.46887796190467</c:v>
                </c:pt>
                <c:pt idx="219">
                  <c:v>199.85435026918753</c:v>
                </c:pt>
                <c:pt idx="220">
                  <c:v>204.17146599325133</c:v>
                </c:pt>
                <c:pt idx="221">
                  <c:v>208.42277552942053</c:v>
                </c:pt>
                <c:pt idx="222">
                  <c:v>212.61069277716169</c:v>
                </c:pt>
                <c:pt idx="223">
                  <c:v>216.73750487625915</c:v>
                </c:pt>
                <c:pt idx="224">
                  <c:v>220.80538108459379</c:v>
                </c:pt>
                <c:pt idx="225">
                  <c:v>224.81638088726476</c:v>
                </c:pt>
                <c:pt idx="226">
                  <c:v>228.77246141599267</c:v>
                </c:pt>
                <c:pt idx="227">
                  <c:v>232.67548424840487</c:v>
                </c:pt>
                <c:pt idx="228">
                  <c:v>236.52722164871273</c:v>
                </c:pt>
                <c:pt idx="229">
                  <c:v>240.32936230425935</c:v>
                </c:pt>
                <c:pt idx="230">
                  <c:v>244.08351660629268</c:v>
                </c:pt>
                <c:pt idx="231">
                  <c:v>247.79122151797131</c:v>
                </c:pt>
                <c:pt idx="232">
                  <c:v>251.45394506793045</c:v>
                </c:pt>
                <c:pt idx="233">
                  <c:v>255.07309050363048</c:v>
                </c:pt>
                <c:pt idx="234">
                  <c:v>258.65000013510189</c:v>
                </c:pt>
                <c:pt idx="235">
                  <c:v>262.18595889652164</c:v>
                </c:pt>
                <c:pt idx="236">
                  <c:v>265.6821976502498</c:v>
                </c:pt>
                <c:pt idx="237">
                  <c:v>269.13989625547379</c:v>
                </c:pt>
                <c:pt idx="238">
                  <c:v>272.56018642140776</c:v>
                </c:pt>
                <c:pt idx="239">
                  <c:v>275.94415436304348</c:v>
                </c:pt>
                <c:pt idx="240">
                  <c:v>279.29284327571105</c:v>
                </c:pt>
                <c:pt idx="241">
                  <c:v>282.6072556431626</c:v>
                </c:pt>
                <c:pt idx="242">
                  <c:v>285.88835539250971</c:v>
                </c:pt>
                <c:pt idx="243">
                  <c:v>289.13706990811335</c:v>
                </c:pt>
                <c:pt idx="244">
                  <c:v>292.35429191541795</c:v>
                </c:pt>
                <c:pt idx="245">
                  <c:v>295.54088124473253</c:v>
                </c:pt>
                <c:pt idx="246">
                  <c:v>298.69766648407108</c:v>
                </c:pt>
                <c:pt idx="247">
                  <c:v>301.82544652936406</c:v>
                </c:pt>
                <c:pt idx="248">
                  <c:v>304.92499203963285</c:v>
                </c:pt>
                <c:pt idx="249">
                  <c:v>307.99704680406853</c:v>
                </c:pt>
                <c:pt idx="250">
                  <c:v>311.04232902736976</c:v>
                </c:pt>
                <c:pt idx="251">
                  <c:v>314.0615325391629</c:v>
                </c:pt>
                <c:pt idx="252">
                  <c:v>317.05532793284794</c:v>
                </c:pt>
                <c:pt idx="253">
                  <c:v>320.024363638777</c:v>
                </c:pt>
                <c:pt idx="254">
                  <c:v>322.96926693627745</c:v>
                </c:pt>
                <c:pt idx="255">
                  <c:v>325.89064490867139</c:v>
                </c:pt>
                <c:pt idx="256">
                  <c:v>328.78908534511663</c:v>
                </c:pt>
                <c:pt idx="257">
                  <c:v>331.66515759279656</c:v>
                </c:pt>
                <c:pt idx="258">
                  <c:v>334.51941336271352</c:v>
                </c:pt>
                <c:pt idx="259">
                  <c:v>337.35238749209361</c:v>
                </c:pt>
                <c:pt idx="260">
                  <c:v>340.16459866618311</c:v>
                </c:pt>
                <c:pt idx="261">
                  <c:v>342.95655010200943</c:v>
                </c:pt>
                <c:pt idx="262">
                  <c:v>345.72873019648983</c:v>
                </c:pt>
                <c:pt idx="263">
                  <c:v>348.48161314109717</c:v>
                </c:pt>
                <c:pt idx="264">
                  <c:v>351.21565950513087</c:v>
                </c:pt>
                <c:pt idx="265">
                  <c:v>353.93131678949618</c:v>
                </c:pt>
                <c:pt idx="266">
                  <c:v>356.62901995275848</c:v>
                </c:pt>
                <c:pt idx="267">
                  <c:v>359.3091919111157</c:v>
                </c:pt>
                <c:pt idx="268">
                  <c:v>361.97224401381709</c:v>
                </c:pt>
                <c:pt idx="269">
                  <c:v>364.61857649545141</c:v>
                </c:pt>
                <c:pt idx="270">
                  <c:v>367.24857890642954</c:v>
                </c:pt>
                <c:pt idx="271">
                  <c:v>369.8626305228974</c:v>
                </c:pt>
                <c:pt idx="272">
                  <c:v>372.46110073723014</c:v>
                </c:pt>
                <c:pt idx="273">
                  <c:v>375.0443494301835</c:v>
                </c:pt>
                <c:pt idx="274">
                  <c:v>377.61272732570495</c:v>
                </c:pt>
                <c:pt idx="275">
                  <c:v>380.16657632934186</c:v>
                </c:pt>
                <c:pt idx="276">
                  <c:v>382.70622985112237</c:v>
                </c:pt>
                <c:pt idx="277">
                  <c:v>385.23201311372679</c:v>
                </c:pt>
                <c:pt idx="278">
                  <c:v>387.74424344671479</c:v>
                </c:pt>
                <c:pt idx="279">
                  <c:v>390.24323056752331</c:v>
                </c:pt>
                <c:pt idx="280">
                  <c:v>392.72927684990447</c:v>
                </c:pt>
                <c:pt idx="281">
                  <c:v>395.20267758042877</c:v>
                </c:pt>
                <c:pt idx="282">
                  <c:v>397.66372120363883</c:v>
                </c:pt>
                <c:pt idx="283">
                  <c:v>400.11268955640116</c:v>
                </c:pt>
                <c:pt idx="284">
                  <c:v>402.549858091967</c:v>
                </c:pt>
                <c:pt idx="285">
                  <c:v>404.97549609422066</c:v>
                </c:pt>
                <c:pt idx="286">
                  <c:v>407.38986688256171</c:v>
                </c:pt>
                <c:pt idx="287">
                  <c:v>409.79322800783797</c:v>
                </c:pt>
                <c:pt idx="288">
                  <c:v>412.18583143971773</c:v>
                </c:pt>
                <c:pt idx="289">
                  <c:v>414.56792374586286</c:v>
                </c:pt>
                <c:pt idx="290">
                  <c:v>416.93974626323921</c:v>
                </c:pt>
                <c:pt idx="291">
                  <c:v>419.30153526187672</c:v>
                </c:pt>
                <c:pt idx="292">
                  <c:v>421.65352210136746</c:v>
                </c:pt>
                <c:pt idx="293">
                  <c:v>423.99593338036846</c:v>
                </c:pt>
                <c:pt idx="294">
                  <c:v>426.32899107935413</c:v>
                </c:pt>
                <c:pt idx="295">
                  <c:v>428.65291269684184</c:v>
                </c:pt>
                <c:pt idx="296">
                  <c:v>430.96791137929478</c:v>
                </c:pt>
                <c:pt idx="297">
                  <c:v>433.27419604488517</c:v>
                </c:pt>
                <c:pt idx="298">
                  <c:v>435.57197150128223</c:v>
                </c:pt>
                <c:pt idx="299">
                  <c:v>437.86143855760884</c:v>
                </c:pt>
                <c:pt idx="300">
                  <c:v>440.14279413069249</c:v>
                </c:pt>
                <c:pt idx="301">
                  <c:v>442.41623134571648</c:v>
                </c:pt>
                <c:pt idx="302">
                  <c:v>444.68193963135661</c:v>
                </c:pt>
                <c:pt idx="303">
                  <c:v>446.94010480947105</c:v>
                </c:pt>
                <c:pt idx="304">
                  <c:v>449.19090917938888</c:v>
                </c:pt>
                <c:pt idx="305">
                  <c:v>451.43453159682281</c:v>
                </c:pt>
                <c:pt idx="306">
                  <c:v>453.67114754741084</c:v>
                </c:pt>
                <c:pt idx="307">
                  <c:v>455.90092921486865</c:v>
                </c:pt>
                <c:pt idx="308">
                  <c:v>458.12404554371221</c:v>
                </c:pt>
                <c:pt idx="309">
                  <c:v>460.34066229648562</c:v>
                </c:pt>
                <c:pt idx="310">
                  <c:v>462.55094210540477</c:v>
                </c:pt>
                <c:pt idx="311">
                  <c:v>464.75504451830113</c:v>
                </c:pt>
                <c:pt idx="312">
                  <c:v>466.95312603872156</c:v>
                </c:pt>
                <c:pt idx="313">
                  <c:v>469.14534016001284</c:v>
                </c:pt>
                <c:pt idx="314">
                  <c:v>471.33183739318804</c:v>
                </c:pt>
                <c:pt idx="315">
                  <c:v>473.51276528834126</c:v>
                </c:pt>
                <c:pt idx="316">
                  <c:v>475.68826844934455</c:v>
                </c:pt>
                <c:pt idx="317">
                  <c:v>477.85848854152749</c:v>
                </c:pt>
                <c:pt idx="318">
                  <c:v>480.02356429200546</c:v>
                </c:pt>
                <c:pt idx="319">
                  <c:v>482.183631482289</c:v>
                </c:pt>
                <c:pt idx="320">
                  <c:v>484.33882293277344</c:v>
                </c:pt>
                <c:pt idx="321">
                  <c:v>486.48926847867608</c:v>
                </c:pt>
                <c:pt idx="322">
                  <c:v>488.63509493695972</c:v>
                </c:pt>
                <c:pt idx="323">
                  <c:v>490.77642606375855</c:v>
                </c:pt>
                <c:pt idx="324">
                  <c:v>492.91338250180553</c:v>
                </c:pt>
                <c:pt idx="325">
                  <c:v>495.04608171735498</c:v>
                </c:pt>
                <c:pt idx="326">
                  <c:v>497.17463792610187</c:v>
                </c:pt>
                <c:pt idx="327">
                  <c:v>499.29916200762625</c:v>
                </c:pt>
                <c:pt idx="328">
                  <c:v>501.4197614079406</c:v>
                </c:pt>
                <c:pt idx="329">
                  <c:v>503.53654002979886</c:v>
                </c:pt>
                <c:pt idx="330">
                  <c:v>505.64959811054297</c:v>
                </c:pt>
                <c:pt idx="331">
                  <c:v>507.75903208742346</c:v>
                </c:pt>
                <c:pt idx="332">
                  <c:v>509.86493445054583</c:v>
                </c:pt>
                <c:pt idx="333">
                  <c:v>511.96739358386725</c:v>
                </c:pt>
                <c:pt idx="334">
                  <c:v>514.0664935950083</c:v>
                </c:pt>
                <c:pt idx="335">
                  <c:v>516.16231413505272</c:v>
                </c:pt>
                <c:pt idx="336">
                  <c:v>518.25493020998465</c:v>
                </c:pt>
                <c:pt idx="337">
                  <c:v>520.34441198595346</c:v>
                </c:pt>
                <c:pt idx="338">
                  <c:v>522.4308245911393</c:v>
                </c:pt>
                <c:pt idx="339">
                  <c:v>524.51422791760319</c:v>
                </c:pt>
                <c:pt idx="340">
                  <c:v>526.59467642709853</c:v>
                </c:pt>
                <c:pt idx="341">
                  <c:v>528.67221896536091</c:v>
                </c:pt>
                <c:pt idx="342">
                  <c:v>530.7468985898164</c:v>
                </c:pt>
                <c:pt idx="343">
                  <c:v>532.8187524159066</c:v>
                </c:pt>
                <c:pt idx="344">
                  <c:v>534.8878114872582</c:v>
                </c:pt>
                <c:pt idx="345">
                  <c:v>536.95410067468856</c:v>
                </c:pt>
                <c:pt idx="346">
                  <c:v>539.01763860850542</c:v>
                </c:pt>
                <c:pt idx="347">
                  <c:v>541.07843764773713</c:v>
                </c:pt>
                <c:pt idx="348">
                  <c:v>543.13650388884923</c:v>
                </c:pt>
                <c:pt idx="349">
                  <c:v>545.19183721523245</c:v>
                </c:pt>
                <c:pt idx="350">
                  <c:v>547.24443138737354</c:v>
                </c:pt>
                <c:pt idx="351">
                  <c:v>549.29427417225327</c:v>
                </c:pt>
                <c:pt idx="352">
                  <c:v>551.34134750925057</c:v>
                </c:pt>
                <c:pt idx="353">
                  <c:v>553.38562770876888</c:v>
                </c:pt>
                <c:pt idx="354">
                  <c:v>555.42708567899751</c:v>
                </c:pt>
                <c:pt idx="355">
                  <c:v>557.46568717571154</c:v>
                </c:pt>
                <c:pt idx="356">
                  <c:v>559.50139306980714</c:v>
                </c:pt>
                <c:pt idx="357">
                  <c:v>561.53415962732709</c:v>
                </c:pt>
                <c:pt idx="358">
                  <c:v>563.56393879701989</c:v>
                </c:pt>
                <c:pt idx="359">
                  <c:v>565.59067850093072</c:v>
                </c:pt>
                <c:pt idx="360">
                  <c:v>567.61432292408688</c:v>
                </c:pt>
                <c:pt idx="361">
                  <c:v>569.63481279995938</c:v>
                </c:pt>
                <c:pt idx="362">
                  <c:v>571.65208568901232</c:v>
                </c:pt>
                <c:pt idx="363">
                  <c:v>573.66607624825042</c:v>
                </c:pt>
                <c:pt idx="364">
                  <c:v>575.67671649022645</c:v>
                </c:pt>
                <c:pt idx="365">
                  <c:v>577.68393603045536</c:v>
                </c:pt>
                <c:pt idx="366">
                  <c:v>579.68766232259316</c:v>
                </c:pt>
                <c:pt idx="367">
                  <c:v>581.68782088108094</c:v>
                </c:pt>
                <c:pt idx="368">
                  <c:v>583.68433549122688</c:v>
                </c:pt>
                <c:pt idx="369">
                  <c:v>585.67712840690979</c:v>
                </c:pt>
                <c:pt idx="370">
                  <c:v>587.66612053624783</c:v>
                </c:pt>
                <c:pt idx="371">
                  <c:v>589.65123161568749</c:v>
                </c:pt>
                <c:pt idx="372">
                  <c:v>591.63238037304563</c:v>
                </c:pt>
                <c:pt idx="373">
                  <c:v>593.60948468008257</c:v>
                </c:pt>
                <c:pt idx="374">
                  <c:v>595.58246169520714</c:v>
                </c:pt>
                <c:pt idx="375">
                  <c:v>597.55122799692151</c:v>
                </c:pt>
                <c:pt idx="376">
                  <c:v>599.51569970860157</c:v>
                </c:pt>
                <c:pt idx="377">
                  <c:v>601.47579261519513</c:v>
                </c:pt>
                <c:pt idx="378">
                  <c:v>603.43142227239207</c:v>
                </c:pt>
                <c:pt idx="379">
                  <c:v>605.38250410879323</c:v>
                </c:pt>
                <c:pt idx="380">
                  <c:v>607.32895352157436</c:v>
                </c:pt>
                <c:pt idx="381">
                  <c:v>609.27068596610673</c:v>
                </c:pt>
                <c:pt idx="382">
                  <c:v>611.20761703996584</c:v>
                </c:pt>
                <c:pt idx="383">
                  <c:v>613.13966256172625</c:v>
                </c:pt>
                <c:pt idx="384">
                  <c:v>615.06673864491086</c:v>
                </c:pt>
                <c:pt idx="385">
                  <c:v>616.98876176743261</c:v>
                </c:pt>
                <c:pt idx="386">
                  <c:v>618.9056488368401</c:v>
                </c:pt>
                <c:pt idx="387">
                  <c:v>620.81731725165218</c:v>
                </c:pt>
                <c:pt idx="388">
                  <c:v>622.723684959043</c:v>
                </c:pt>
                <c:pt idx="389">
                  <c:v>624.62467050911653</c:v>
                </c:pt>
                <c:pt idx="390">
                  <c:v>626.52019310598916</c:v>
                </c:pt>
                <c:pt idx="391">
                  <c:v>628.41017265588152</c:v>
                </c:pt>
                <c:pt idx="392">
                  <c:v>630.29452981240127</c:v>
                </c:pt>
                <c:pt idx="393">
                  <c:v>632.17318601918566</c:v>
                </c:pt>
                <c:pt idx="394">
                  <c:v>634.04606355005626</c:v>
                </c:pt>
                <c:pt idx="395">
                  <c:v>635.91308554682712</c:v>
                </c:pt>
                <c:pt idx="396">
                  <c:v>637.77417605489416</c:v>
                </c:pt>
                <c:pt idx="397">
                  <c:v>639.629260056725</c:v>
                </c:pt>
                <c:pt idx="398">
                  <c:v>641.4782635033572</c:v>
                </c:pt>
                <c:pt idx="399">
                  <c:v>643.3211133440044</c:v>
                </c:pt>
                <c:pt idx="400">
                  <c:v>645.15773755386329</c:v>
                </c:pt>
                <c:pt idx="401">
                  <c:v>646.98806516020511</c:v>
                </c:pt>
                <c:pt idx="402">
                  <c:v>648.81202626683114</c:v>
                </c:pt>
                <c:pt idx="403">
                  <c:v>650.62955207696325</c:v>
                </c:pt>
                <c:pt idx="404">
                  <c:v>652.44057491463866</c:v>
                </c:pt>
                <c:pt idx="405">
                  <c:v>654.24502824466981</c:v>
                </c:pt>
                <c:pt idx="406">
                  <c:v>656.04284669122796</c:v>
                </c:pt>
                <c:pt idx="407">
                  <c:v>657.83396605510575</c:v>
                </c:pt>
                <c:pt idx="408">
                  <c:v>659.61832332970801</c:v>
                </c:pt>
                <c:pt idx="409">
                  <c:v>661.39585671581926</c:v>
                </c:pt>
                <c:pt idx="410">
                  <c:v>663.16650563519283</c:v>
                </c:pt>
                <c:pt idx="411">
                  <c:v>664.93021074300316</c:v>
                </c:pt>
                <c:pt idx="412">
                  <c:v>666.68691393920108</c:v>
                </c:pt>
                <c:pt idx="413">
                  <c:v>668.43655837881033</c:v>
                </c:pt>
                <c:pt idx="414">
                  <c:v>670.17908848119998</c:v>
                </c:pt>
                <c:pt idx="415">
                  <c:v>671.91444993836751</c:v>
                </c:pt>
                <c:pt idx="416">
                  <c:v>673.64258972226503</c:v>
                </c:pt>
                <c:pt idx="417">
                  <c:v>675.36345609119837</c:v>
                </c:pt>
                <c:pt idx="418">
                  <c:v>677.07699859533</c:v>
                </c:pt>
                <c:pt idx="419">
                  <c:v>678.78316808131353</c:v>
                </c:pt>
                <c:pt idx="420">
                  <c:v>680.48191669608696</c:v>
                </c:pt>
                <c:pt idx="421">
                  <c:v>682.17319788985139</c:v>
                </c:pt>
                <c:pt idx="422">
                  <c:v>683.85696641826041</c:v>
                </c:pt>
                <c:pt idx="423">
                  <c:v>685.53317834384507</c:v>
                </c:pt>
                <c:pt idx="424">
                  <c:v>687.20179103669739</c:v>
                </c:pt>
                <c:pt idx="425">
                  <c:v>688.86276317443685</c:v>
                </c:pt>
                <c:pt idx="426">
                  <c:v>690.51605474148141</c:v>
                </c:pt>
                <c:pt idx="427">
                  <c:v>692.1616270276453</c:v>
                </c:pt>
                <c:pt idx="428">
                  <c:v>693.79944262608456</c:v>
                </c:pt>
                <c:pt idx="429">
                  <c:v>695.42946543061248</c:v>
                </c:pt>
                <c:pt idx="430">
                  <c:v>697.05166063240324</c:v>
                </c:pt>
                <c:pt idx="431">
                  <c:v>698.66599471610562</c:v>
                </c:pt>
                <c:pt idx="432">
                  <c:v>700.27243545538511</c:v>
                </c:pt>
                <c:pt idx="433">
                  <c:v>701.87095190791445</c:v>
                </c:pt>
                <c:pt idx="434">
                  <c:v>703.46151440982999</c:v>
                </c:pt>
                <c:pt idx="435">
                  <c:v>705.04409456967437</c:v>
                </c:pt>
                <c:pt idx="436">
                  <c:v>706.61866526184122</c:v>
                </c:pt>
                <c:pt idx="437">
                  <c:v>708.18520061954177</c:v>
                </c:pt>
                <c:pt idx="438">
                  <c:v>709.74367602730922</c:v>
                </c:pt>
                <c:pt idx="439">
                  <c:v>711.2940681130591</c:v>
                </c:pt>
                <c:pt idx="440">
                  <c:v>712.83635473972151</c:v>
                </c:pt>
                <c:pt idx="441">
                  <c:v>714.37051499646304</c:v>
                </c:pt>
                <c:pt idx="442">
                  <c:v>715.89652918951333</c:v>
                </c:pt>
                <c:pt idx="443">
                  <c:v>717.41437883261369</c:v>
                </c:pt>
                <c:pt idx="444">
                  <c:v>718.92404663710181</c:v>
                </c:pt>
                <c:pt idx="445">
                  <c:v>720.42551650165001</c:v>
                </c:pt>
                <c:pt idx="446">
                  <c:v>721.91877350167101</c:v>
                </c:pt>
                <c:pt idx="447">
                  <c:v>723.40380387840617</c:v>
                </c:pt>
                <c:pt idx="448">
                  <c:v>724.88059502771193</c:v>
                </c:pt>
                <c:pt idx="449">
                  <c:v>726.34913548855809</c:v>
                </c:pt>
                <c:pt idx="450">
                  <c:v>727.80941493125204</c:v>
                </c:pt>
                <c:pt idx="451">
                  <c:v>729.26142414540391</c:v>
                </c:pt>
                <c:pt idx="452">
                  <c:v>730.70515502764533</c:v>
                </c:pt>
                <c:pt idx="453">
                  <c:v>732.1406005691158</c:v>
                </c:pt>
                <c:pt idx="454">
                  <c:v>733.56775484272987</c:v>
                </c:pt>
                <c:pt idx="455">
                  <c:v>734.98661299023809</c:v>
                </c:pt>
                <c:pt idx="456">
                  <c:v>736.39717120909438</c:v>
                </c:pt>
                <c:pt idx="457">
                  <c:v>737.79942673914252</c:v>
                </c:pt>
                <c:pt idx="458">
                  <c:v>739.1933778491333</c:v>
                </c:pt>
                <c:pt idx="459">
                  <c:v>740.57902382308589</c:v>
                </c:pt>
                <c:pt idx="460">
                  <c:v>741.95636494650319</c:v>
                </c:pt>
                <c:pt idx="461">
                  <c:v>743.32540249245403</c:v>
                </c:pt>
                <c:pt idx="462">
                  <c:v>744.68613870753313</c:v>
                </c:pt>
                <c:pt idx="463">
                  <c:v>746.03857679770931</c:v>
                </c:pt>
                <c:pt idx="464">
                  <c:v>747.38272091407373</c:v>
                </c:pt>
                <c:pt idx="465">
                  <c:v>748.71857613849704</c:v>
                </c:pt>
                <c:pt idx="466">
                  <c:v>750.04614846920765</c:v>
                </c:pt>
                <c:pt idx="467">
                  <c:v>751.36544480629948</c:v>
                </c:pt>
                <c:pt idx="468">
                  <c:v>752.67647293717937</c:v>
                </c:pt>
                <c:pt idx="469">
                  <c:v>753.97924152196435</c:v>
                </c:pt>
                <c:pt idx="470">
                  <c:v>755.27376007883709</c:v>
                </c:pt>
                <c:pt idx="471">
                  <c:v>756.56003896936863</c:v>
                </c:pt>
                <c:pt idx="472">
                  <c:v>757.83808938381799</c:v>
                </c:pt>
                <c:pt idx="473">
                  <c:v>759.10792332641597</c:v>
                </c:pt>
                <c:pt idx="474">
                  <c:v>760.36955360064201</c:v>
                </c:pt>
                <c:pt idx="475">
                  <c:v>761.62299379450224</c:v>
                </c:pt>
                <c:pt idx="476">
                  <c:v>762.86825826581651</c:v>
                </c:pt>
                <c:pt idx="477">
                  <c:v>764.10536212752095</c:v>
                </c:pt>
                <c:pt idx="478">
                  <c:v>765.33432123299497</c:v>
                </c:pt>
                <c:pt idx="479">
                  <c:v>766.55515216141816</c:v>
                </c:pt>
                <c:pt idx="480">
                  <c:v>767.76787220316533</c:v>
                </c:pt>
                <c:pt idx="481">
                  <c:v>768.97249934524507</c:v>
                </c:pt>
                <c:pt idx="482">
                  <c:v>770.16905225678886</c:v>
                </c:pt>
                <c:pt idx="483">
                  <c:v>771.35755027459697</c:v>
                </c:pt>
                <c:pt idx="484">
                  <c:v>772.53801338874632</c:v>
                </c:pt>
                <c:pt idx="485">
                  <c:v>773.71046222826692</c:v>
                </c:pt>
                <c:pt idx="486">
                  <c:v>774.87491804689182</c:v>
                </c:pt>
                <c:pt idx="487">
                  <c:v>776.03140270888582</c:v>
                </c:pt>
                <c:pt idx="488">
                  <c:v>777.17993867495795</c:v>
                </c:pt>
                <c:pt idx="489">
                  <c:v>778.32054898826311</c:v>
                </c:pt>
                <c:pt idx="490">
                  <c:v>779.45325726049668</c:v>
                </c:pt>
                <c:pt idx="491">
                  <c:v>780.57808765808727</c:v>
                </c:pt>
                <c:pt idx="492">
                  <c:v>781.69506488849129</c:v>
                </c:pt>
                <c:pt idx="493">
                  <c:v>782.80421418659364</c:v>
                </c:pt>
                <c:pt idx="494">
                  <c:v>783.90556130121809</c:v>
                </c:pt>
                <c:pt idx="495">
                  <c:v>784.99913248175153</c:v>
                </c:pt>
                <c:pt idx="496">
                  <c:v>786.0849544648853</c:v>
                </c:pt>
                <c:pt idx="497">
                  <c:v>787.16305446147635</c:v>
                </c:pt>
                <c:pt idx="498">
                  <c:v>788.23346014353206</c:v>
                </c:pt>
                <c:pt idx="499">
                  <c:v>789.29619963132177</c:v>
                </c:pt>
                <c:pt idx="500">
                  <c:v>790.35130148061648</c:v>
                </c:pt>
                <c:pt idx="501">
                  <c:v>791.39879467006131</c:v>
                </c:pt>
                <c:pt idx="502">
                  <c:v>792.43870858868127</c:v>
                </c:pt>
                <c:pt idx="503">
                  <c:v>793.47107302352379</c:v>
                </c:pt>
                <c:pt idx="504">
                  <c:v>794.49591814743951</c:v>
                </c:pt>
                <c:pt idx="505">
                  <c:v>795.51327450700376</c:v>
                </c:pt>
                <c:pt idx="506">
                  <c:v>796.52317301058054</c:v>
                </c:pt>
                <c:pt idx="507">
                  <c:v>797.52564491652947</c:v>
                </c:pt>
                <c:pt idx="508">
                  <c:v>798.5207218215595</c:v>
                </c:pt>
                <c:pt idx="509">
                  <c:v>799.50843564922866</c:v>
                </c:pt>
                <c:pt idx="510">
                  <c:v>800.48881863859185</c:v>
                </c:pt>
                <c:pt idx="511">
                  <c:v>801.46190333299865</c:v>
                </c:pt>
                <c:pt idx="512">
                  <c:v>802.42772256904061</c:v>
                </c:pt>
                <c:pt idx="513">
                  <c:v>803.38630946565013</c:v>
                </c:pt>
                <c:pt idx="514">
                  <c:v>804.33769741335107</c:v>
                </c:pt>
                <c:pt idx="515">
                  <c:v>805.28192006366169</c:v>
                </c:pt>
                <c:pt idx="516">
                  <c:v>806.2190113186515</c:v>
                </c:pt>
                <c:pt idx="517">
                  <c:v>807.14900532065053</c:v>
                </c:pt>
                <c:pt idx="518">
                  <c:v>808.07193644211338</c:v>
                </c:pt>
                <c:pt idx="519">
                  <c:v>808.98783927563682</c:v>
                </c:pt>
                <c:pt idx="520">
                  <c:v>809.89674862413165</c:v>
                </c:pt>
                <c:pt idx="521">
                  <c:v>810.79869949114914</c:v>
                </c:pt>
                <c:pt idx="522">
                  <c:v>811.69372707136108</c:v>
                </c:pt>
                <c:pt idx="523">
                  <c:v>812.58186674119463</c:v>
                </c:pt>
                <c:pt idx="524">
                  <c:v>813.46315404962024</c:v>
                </c:pt>
                <c:pt idx="525">
                  <c:v>814.33762470909346</c:v>
                </c:pt>
                <c:pt idx="526">
                  <c:v>815.20531458664982</c:v>
                </c:pt>
                <c:pt idx="527">
                  <c:v>816.06625969515244</c:v>
                </c:pt>
                <c:pt idx="528">
                  <c:v>816.92049618469173</c:v>
                </c:pt>
                <c:pt idx="529">
                  <c:v>817.76806033413652</c:v>
                </c:pt>
                <c:pt idx="530">
                  <c:v>818.60898854283619</c:v>
                </c:pt>
                <c:pt idx="531">
                  <c:v>819.44331732247281</c:v>
                </c:pt>
                <c:pt idx="532">
                  <c:v>820.27108328906274</c:v>
                </c:pt>
                <c:pt idx="533">
                  <c:v>821.0923231551069</c:v>
                </c:pt>
                <c:pt idx="534">
                  <c:v>821.90707372188808</c:v>
                </c:pt>
                <c:pt idx="535">
                  <c:v>822.71537187191564</c:v>
                </c:pt>
                <c:pt idx="536">
                  <c:v>823.51725456151541</c:v>
                </c:pt>
                <c:pt idx="537">
                  <c:v>824.3127588135643</c:v>
                </c:pt>
                <c:pt idx="538">
                  <c:v>825.1019217103684</c:v>
                </c:pt>
                <c:pt idx="539">
                  <c:v>825.88478038668359</c:v>
                </c:pt>
                <c:pt idx="540">
                  <c:v>826.66137202287712</c:v>
                </c:pt>
                <c:pt idx="541">
                  <c:v>827.43173383822932</c:v>
                </c:pt>
                <c:pt idx="542">
                  <c:v>828.19590308437432</c:v>
                </c:pt>
                <c:pt idx="543">
                  <c:v>828.95391703887788</c:v>
                </c:pt>
                <c:pt idx="544">
                  <c:v>829.70581299895116</c:v>
                </c:pt>
                <c:pt idx="545">
                  <c:v>830.4516282753001</c:v>
                </c:pt>
                <c:pt idx="546">
                  <c:v>831.19140018610756</c:v>
                </c:pt>
                <c:pt idx="547">
                  <c:v>831.92516605114781</c:v>
                </c:pt>
                <c:pt idx="548">
                  <c:v>832.65296318603157</c:v>
                </c:pt>
                <c:pt idx="549">
                  <c:v>833.37482889658031</c:v>
                </c:pt>
                <c:pt idx="550">
                  <c:v>834.09080047332839</c:v>
                </c:pt>
                <c:pt idx="551">
                  <c:v>834.80091518615109</c:v>
                </c:pt>
                <c:pt idx="552">
                  <c:v>835.505210279018</c:v>
                </c:pt>
                <c:pt idx="553">
                  <c:v>836.20372296486937</c:v>
                </c:pt>
                <c:pt idx="554">
                  <c:v>836.89649042061399</c:v>
                </c:pt>
                <c:pt idx="555">
                  <c:v>837.58354978224793</c:v>
                </c:pt>
                <c:pt idx="556">
                  <c:v>838.26493814009132</c:v>
                </c:pt>
                <c:pt idx="557">
                  <c:v>838.94069253414273</c:v>
                </c:pt>
                <c:pt idx="558">
                  <c:v>839.61084994954888</c:v>
                </c:pt>
                <c:pt idx="559">
                  <c:v>840.27544731218836</c:v>
                </c:pt>
                <c:pt idx="560">
                  <c:v>840.93452148436813</c:v>
                </c:pt>
                <c:pt idx="561">
                  <c:v>841.5881092606304</c:v>
                </c:pt>
                <c:pt idx="562">
                  <c:v>842.23624736366935</c:v>
                </c:pt>
                <c:pt idx="563">
                  <c:v>842.87897244035491</c:v>
                </c:pt>
                <c:pt idx="564">
                  <c:v>843.51632105786337</c:v>
                </c:pt>
                <c:pt idx="565">
                  <c:v>844.14832969991221</c:v>
                </c:pt>
                <c:pt idx="566">
                  <c:v>844.77503476309778</c:v>
                </c:pt>
                <c:pt idx="567">
                  <c:v>845.39647255333477</c:v>
                </c:pt>
                <c:pt idx="568">
                  <c:v>846.01267928239531</c:v>
                </c:pt>
                <c:pt idx="569">
                  <c:v>846.62369106454628</c:v>
                </c:pt>
                <c:pt idx="570">
                  <c:v>847.22954391328358</c:v>
                </c:pt>
                <c:pt idx="571">
                  <c:v>847.83027373816117</c:v>
                </c:pt>
                <c:pt idx="572">
                  <c:v>848.42591634171424</c:v>
                </c:pt>
                <c:pt idx="573">
                  <c:v>849.01650741647393</c:v>
                </c:pt>
                <c:pt idx="574">
                  <c:v>849.60208254207316</c:v>
                </c:pt>
                <c:pt idx="575">
                  <c:v>850.18267718244067</c:v>
                </c:pt>
                <c:pt idx="576">
                  <c:v>850.75832668308328</c:v>
                </c:pt>
                <c:pt idx="577">
                  <c:v>851.32906626845386</c:v>
                </c:pt>
                <c:pt idx="578">
                  <c:v>851.89493103940379</c:v>
                </c:pt>
                <c:pt idx="579">
                  <c:v>852.45595597071815</c:v>
                </c:pt>
                <c:pt idx="580">
                  <c:v>853.01217590873296</c:v>
                </c:pt>
                <c:pt idx="581">
                  <c:v>853.56362556903184</c:v>
                </c:pt>
                <c:pt idx="582">
                  <c:v>854.11033953422213</c:v>
                </c:pt>
                <c:pt idx="583">
                  <c:v>854.65235225178708</c:v>
                </c:pt>
                <c:pt idx="584">
                  <c:v>855.18969803201458</c:v>
                </c:pt>
                <c:pt idx="585">
                  <c:v>855.72241104599993</c:v>
                </c:pt>
                <c:pt idx="586">
                  <c:v>856.25052532372149</c:v>
                </c:pt>
                <c:pt idx="587">
                  <c:v>856.77407475218797</c:v>
                </c:pt>
                <c:pt idx="588">
                  <c:v>857.29309307365565</c:v>
                </c:pt>
                <c:pt idx="589">
                  <c:v>857.80761388391477</c:v>
                </c:pt>
                <c:pt idx="590">
                  <c:v>858.31767063064285</c:v>
                </c:pt>
                <c:pt idx="591">
                  <c:v>858.82329661182439</c:v>
                </c:pt>
                <c:pt idx="592">
                  <c:v>859.32452497423571</c:v>
                </c:pt>
                <c:pt idx="593">
                  <c:v>859.82138871199254</c:v>
                </c:pt>
                <c:pt idx="594">
                  <c:v>860.31392066516037</c:v>
                </c:pt>
                <c:pt idx="595">
                  <c:v>860.8021535184256</c:v>
                </c:pt>
                <c:pt idx="596">
                  <c:v>861.28611979982645</c:v>
                </c:pt>
                <c:pt idx="597">
                  <c:v>861.76585187954208</c:v>
                </c:pt>
                <c:pt idx="598">
                  <c:v>862.24138196873912</c:v>
                </c:pt>
                <c:pt idx="599">
                  <c:v>862.71274211847413</c:v>
                </c:pt>
                <c:pt idx="600">
                  <c:v>863.17996421865098</c:v>
                </c:pt>
                <c:pt idx="601">
                  <c:v>863.6430799970318</c:v>
                </c:pt>
                <c:pt idx="602">
                  <c:v>864.10212101830064</c:v>
                </c:pt>
                <c:pt idx="603">
                  <c:v>864.55711868317792</c:v>
                </c:pt>
                <c:pt idx="604">
                  <c:v>864.55711868317792</c:v>
                </c:pt>
                <c:pt idx="605">
                  <c:v>864.55711868317792</c:v>
                </c:pt>
                <c:pt idx="606">
                  <c:v>864.55711868317792</c:v>
                </c:pt>
                <c:pt idx="607">
                  <c:v>864.55711868317792</c:v>
                </c:pt>
                <c:pt idx="608">
                  <c:v>864.55711868317792</c:v>
                </c:pt>
                <c:pt idx="609">
                  <c:v>864.55711868317792</c:v>
                </c:pt>
                <c:pt idx="610">
                  <c:v>864.55711868317792</c:v>
                </c:pt>
                <c:pt idx="611">
                  <c:v>864.55711868317792</c:v>
                </c:pt>
                <c:pt idx="612">
                  <c:v>864.55711868317792</c:v>
                </c:pt>
                <c:pt idx="613">
                  <c:v>864.55711868317792</c:v>
                </c:pt>
                <c:pt idx="614">
                  <c:v>864.55711868317792</c:v>
                </c:pt>
                <c:pt idx="615">
                  <c:v>864.55711868317792</c:v>
                </c:pt>
                <c:pt idx="616">
                  <c:v>864.55711868317792</c:v>
                </c:pt>
                <c:pt idx="617">
                  <c:v>864.55711868317792</c:v>
                </c:pt>
                <c:pt idx="618">
                  <c:v>864.55711868317792</c:v>
                </c:pt>
                <c:pt idx="619">
                  <c:v>864.55711868317792</c:v>
                </c:pt>
                <c:pt idx="620">
                  <c:v>864.55711868317792</c:v>
                </c:pt>
                <c:pt idx="621">
                  <c:v>864.55711868317792</c:v>
                </c:pt>
                <c:pt idx="622">
                  <c:v>864.55711868317792</c:v>
                </c:pt>
                <c:pt idx="623">
                  <c:v>864.55711868317792</c:v>
                </c:pt>
                <c:pt idx="624">
                  <c:v>864.55711868317792</c:v>
                </c:pt>
                <c:pt idx="625">
                  <c:v>864.55711868317792</c:v>
                </c:pt>
                <c:pt idx="626">
                  <c:v>864.55711868317792</c:v>
                </c:pt>
                <c:pt idx="627">
                  <c:v>864.55711868317792</c:v>
                </c:pt>
                <c:pt idx="628">
                  <c:v>864.55711868317792</c:v>
                </c:pt>
                <c:pt idx="629">
                  <c:v>864.55711868317792</c:v>
                </c:pt>
                <c:pt idx="630">
                  <c:v>864.55711868317792</c:v>
                </c:pt>
                <c:pt idx="631">
                  <c:v>864.55711868317792</c:v>
                </c:pt>
                <c:pt idx="632">
                  <c:v>864.55711868317792</c:v>
                </c:pt>
                <c:pt idx="633">
                  <c:v>864.55711868317792</c:v>
                </c:pt>
                <c:pt idx="634">
                  <c:v>864.55711868317792</c:v>
                </c:pt>
                <c:pt idx="635">
                  <c:v>864.55711868317792</c:v>
                </c:pt>
                <c:pt idx="636">
                  <c:v>864.55711868317792</c:v>
                </c:pt>
                <c:pt idx="637">
                  <c:v>864.55711868317792</c:v>
                </c:pt>
                <c:pt idx="638">
                  <c:v>864.55711868317792</c:v>
                </c:pt>
                <c:pt idx="639">
                  <c:v>864.55711868317792</c:v>
                </c:pt>
                <c:pt idx="640">
                  <c:v>864.55711868317792</c:v>
                </c:pt>
                <c:pt idx="641">
                  <c:v>864.55711868317792</c:v>
                </c:pt>
                <c:pt idx="642">
                  <c:v>864.55711868317792</c:v>
                </c:pt>
                <c:pt idx="643">
                  <c:v>864.55711868317792</c:v>
                </c:pt>
                <c:pt idx="644">
                  <c:v>864.55711868317792</c:v>
                </c:pt>
                <c:pt idx="645">
                  <c:v>864.55711868317792</c:v>
                </c:pt>
                <c:pt idx="646">
                  <c:v>864.55711868317792</c:v>
                </c:pt>
                <c:pt idx="647">
                  <c:v>864.55711868317792</c:v>
                </c:pt>
                <c:pt idx="648">
                  <c:v>864.55711868317792</c:v>
                </c:pt>
                <c:pt idx="649">
                  <c:v>864.55711868317792</c:v>
                </c:pt>
                <c:pt idx="650">
                  <c:v>864.55711868317792</c:v>
                </c:pt>
                <c:pt idx="651">
                  <c:v>864.55711868317792</c:v>
                </c:pt>
                <c:pt idx="652">
                  <c:v>864.55711868317792</c:v>
                </c:pt>
                <c:pt idx="653">
                  <c:v>864.55711868317792</c:v>
                </c:pt>
                <c:pt idx="654">
                  <c:v>864.55711868317792</c:v>
                </c:pt>
                <c:pt idx="655">
                  <c:v>864.55711868317792</c:v>
                </c:pt>
                <c:pt idx="656">
                  <c:v>864.55711868317792</c:v>
                </c:pt>
                <c:pt idx="657">
                  <c:v>864.55711868317792</c:v>
                </c:pt>
                <c:pt idx="658">
                  <c:v>864.55711868317792</c:v>
                </c:pt>
                <c:pt idx="659">
                  <c:v>864.55711868317792</c:v>
                </c:pt>
                <c:pt idx="660">
                  <c:v>864.55711868317792</c:v>
                </c:pt>
                <c:pt idx="661">
                  <c:v>864.55711868317792</c:v>
                </c:pt>
                <c:pt idx="662">
                  <c:v>864.55711868317792</c:v>
                </c:pt>
                <c:pt idx="663">
                  <c:v>864.55711868317792</c:v>
                </c:pt>
                <c:pt idx="664">
                  <c:v>864.55711868317792</c:v>
                </c:pt>
                <c:pt idx="665">
                  <c:v>864.55711868317792</c:v>
                </c:pt>
                <c:pt idx="666">
                  <c:v>864.55711868317792</c:v>
                </c:pt>
                <c:pt idx="667">
                  <c:v>864.55711868317792</c:v>
                </c:pt>
                <c:pt idx="668">
                  <c:v>864.55711868317792</c:v>
                </c:pt>
                <c:pt idx="669">
                  <c:v>864.55711868317792</c:v>
                </c:pt>
                <c:pt idx="670">
                  <c:v>864.55711868317792</c:v>
                </c:pt>
                <c:pt idx="671">
                  <c:v>864.55711868317792</c:v>
                </c:pt>
                <c:pt idx="672">
                  <c:v>864.55711868317792</c:v>
                </c:pt>
                <c:pt idx="673">
                  <c:v>864.55711868317792</c:v>
                </c:pt>
                <c:pt idx="674">
                  <c:v>864.55711868317792</c:v>
                </c:pt>
                <c:pt idx="675">
                  <c:v>864.55711868317792</c:v>
                </c:pt>
                <c:pt idx="676">
                  <c:v>864.55711868317792</c:v>
                </c:pt>
                <c:pt idx="677">
                  <c:v>864.55711868317792</c:v>
                </c:pt>
                <c:pt idx="678">
                  <c:v>864.55711868317792</c:v>
                </c:pt>
                <c:pt idx="679">
                  <c:v>864.55711868317792</c:v>
                </c:pt>
                <c:pt idx="680">
                  <c:v>864.55711868317792</c:v>
                </c:pt>
                <c:pt idx="681">
                  <c:v>864.55711868317792</c:v>
                </c:pt>
                <c:pt idx="682">
                  <c:v>864.55711868317792</c:v>
                </c:pt>
                <c:pt idx="683">
                  <c:v>864.55711868317792</c:v>
                </c:pt>
                <c:pt idx="684">
                  <c:v>864.55711868317792</c:v>
                </c:pt>
                <c:pt idx="685">
                  <c:v>864.55711868317792</c:v>
                </c:pt>
                <c:pt idx="686">
                  <c:v>864.55711868317792</c:v>
                </c:pt>
                <c:pt idx="687">
                  <c:v>864.55711868317792</c:v>
                </c:pt>
                <c:pt idx="688">
                  <c:v>864.55711868317792</c:v>
                </c:pt>
                <c:pt idx="689">
                  <c:v>864.55711868317792</c:v>
                </c:pt>
                <c:pt idx="690">
                  <c:v>864.55711868317792</c:v>
                </c:pt>
                <c:pt idx="691">
                  <c:v>864.55711868317792</c:v>
                </c:pt>
                <c:pt idx="692">
                  <c:v>864.55711868317792</c:v>
                </c:pt>
                <c:pt idx="693">
                  <c:v>864.55711868317792</c:v>
                </c:pt>
                <c:pt idx="694">
                  <c:v>864.55711868317792</c:v>
                </c:pt>
                <c:pt idx="695">
                  <c:v>864.55711868317792</c:v>
                </c:pt>
                <c:pt idx="696">
                  <c:v>864.55711868317792</c:v>
                </c:pt>
                <c:pt idx="697">
                  <c:v>864.55711868317792</c:v>
                </c:pt>
                <c:pt idx="698">
                  <c:v>864.55711868317792</c:v>
                </c:pt>
                <c:pt idx="699">
                  <c:v>864.55711868317792</c:v>
                </c:pt>
                <c:pt idx="700">
                  <c:v>864.55711868317792</c:v>
                </c:pt>
                <c:pt idx="701">
                  <c:v>864.55711868317792</c:v>
                </c:pt>
                <c:pt idx="702">
                  <c:v>864.55711868317792</c:v>
                </c:pt>
                <c:pt idx="703">
                  <c:v>864.55711868317792</c:v>
                </c:pt>
                <c:pt idx="704">
                  <c:v>864.55711868317792</c:v>
                </c:pt>
                <c:pt idx="705">
                  <c:v>864.55711868317792</c:v>
                </c:pt>
                <c:pt idx="706">
                  <c:v>864.55711868317792</c:v>
                </c:pt>
                <c:pt idx="707">
                  <c:v>864.55711868317792</c:v>
                </c:pt>
                <c:pt idx="708">
                  <c:v>864.55711868317792</c:v>
                </c:pt>
                <c:pt idx="709">
                  <c:v>864.55711868317792</c:v>
                </c:pt>
                <c:pt idx="710">
                  <c:v>864.55711868317792</c:v>
                </c:pt>
                <c:pt idx="711">
                  <c:v>864.55711868317792</c:v>
                </c:pt>
                <c:pt idx="712">
                  <c:v>864.55711868317792</c:v>
                </c:pt>
                <c:pt idx="713">
                  <c:v>864.55711868317792</c:v>
                </c:pt>
                <c:pt idx="714">
                  <c:v>864.55711868317792</c:v>
                </c:pt>
                <c:pt idx="715">
                  <c:v>864.55711868317792</c:v>
                </c:pt>
                <c:pt idx="716">
                  <c:v>864.55711868317792</c:v>
                </c:pt>
                <c:pt idx="717">
                  <c:v>864.55711868317792</c:v>
                </c:pt>
                <c:pt idx="718">
                  <c:v>864.55711868317792</c:v>
                </c:pt>
                <c:pt idx="719">
                  <c:v>864.55711868317792</c:v>
                </c:pt>
                <c:pt idx="720">
                  <c:v>864.55711868317792</c:v>
                </c:pt>
                <c:pt idx="721">
                  <c:v>864.55711868317792</c:v>
                </c:pt>
                <c:pt idx="722">
                  <c:v>864.55711868317792</c:v>
                </c:pt>
                <c:pt idx="723">
                  <c:v>864.55711868317792</c:v>
                </c:pt>
                <c:pt idx="724">
                  <c:v>864.55711868317792</c:v>
                </c:pt>
                <c:pt idx="725">
                  <c:v>864.55711868317792</c:v>
                </c:pt>
                <c:pt idx="726">
                  <c:v>864.55711868317792</c:v>
                </c:pt>
                <c:pt idx="727">
                  <c:v>864.55711868317792</c:v>
                </c:pt>
                <c:pt idx="728">
                  <c:v>864.55711868317792</c:v>
                </c:pt>
                <c:pt idx="729">
                  <c:v>864.55711868317792</c:v>
                </c:pt>
                <c:pt idx="730">
                  <c:v>864.55711868317792</c:v>
                </c:pt>
                <c:pt idx="731">
                  <c:v>864.55711868317792</c:v>
                </c:pt>
                <c:pt idx="732">
                  <c:v>864.55711868317792</c:v>
                </c:pt>
                <c:pt idx="733">
                  <c:v>864.55711868317792</c:v>
                </c:pt>
                <c:pt idx="734">
                  <c:v>864.55711868317792</c:v>
                </c:pt>
                <c:pt idx="735">
                  <c:v>864.55711868317792</c:v>
                </c:pt>
                <c:pt idx="736">
                  <c:v>864.55711868317792</c:v>
                </c:pt>
                <c:pt idx="737">
                  <c:v>864.55711868317792</c:v>
                </c:pt>
                <c:pt idx="738">
                  <c:v>864.55711868317792</c:v>
                </c:pt>
                <c:pt idx="739">
                  <c:v>864.55711868317792</c:v>
                </c:pt>
                <c:pt idx="740">
                  <c:v>864.55711868317792</c:v>
                </c:pt>
                <c:pt idx="741">
                  <c:v>864.55711868317792</c:v>
                </c:pt>
                <c:pt idx="742">
                  <c:v>864.55711868317792</c:v>
                </c:pt>
                <c:pt idx="743">
                  <c:v>864.55711868317792</c:v>
                </c:pt>
                <c:pt idx="744">
                  <c:v>864.55711868317792</c:v>
                </c:pt>
                <c:pt idx="745">
                  <c:v>864.55711868317792</c:v>
                </c:pt>
                <c:pt idx="746">
                  <c:v>864.55711868317792</c:v>
                </c:pt>
                <c:pt idx="747">
                  <c:v>864.55711868317792</c:v>
                </c:pt>
                <c:pt idx="748">
                  <c:v>864.55711868317792</c:v>
                </c:pt>
                <c:pt idx="749">
                  <c:v>864.55711868317792</c:v>
                </c:pt>
                <c:pt idx="750">
                  <c:v>864.55711868317792</c:v>
                </c:pt>
                <c:pt idx="751">
                  <c:v>864.55711868317792</c:v>
                </c:pt>
                <c:pt idx="752">
                  <c:v>864.55711868317792</c:v>
                </c:pt>
                <c:pt idx="753">
                  <c:v>864.55711868317792</c:v>
                </c:pt>
                <c:pt idx="754">
                  <c:v>864.55711868317792</c:v>
                </c:pt>
                <c:pt idx="755">
                  <c:v>864.55711868317792</c:v>
                </c:pt>
                <c:pt idx="756">
                  <c:v>864.55711868317792</c:v>
                </c:pt>
                <c:pt idx="757">
                  <c:v>864.55711868317792</c:v>
                </c:pt>
                <c:pt idx="758">
                  <c:v>864.55711868317792</c:v>
                </c:pt>
                <c:pt idx="759">
                  <c:v>864.55711868317792</c:v>
                </c:pt>
                <c:pt idx="760">
                  <c:v>864.55711868317792</c:v>
                </c:pt>
                <c:pt idx="761">
                  <c:v>864.55711868317792</c:v>
                </c:pt>
                <c:pt idx="762">
                  <c:v>864.55711868317792</c:v>
                </c:pt>
                <c:pt idx="763">
                  <c:v>864.55711868317792</c:v>
                </c:pt>
                <c:pt idx="764">
                  <c:v>864.55711868317792</c:v>
                </c:pt>
                <c:pt idx="765">
                  <c:v>864.55711868317792</c:v>
                </c:pt>
                <c:pt idx="766">
                  <c:v>864.55711868317792</c:v>
                </c:pt>
                <c:pt idx="767">
                  <c:v>864.55711868317792</c:v>
                </c:pt>
                <c:pt idx="768">
                  <c:v>864.55711868317792</c:v>
                </c:pt>
                <c:pt idx="769">
                  <c:v>864.55711868317792</c:v>
                </c:pt>
                <c:pt idx="770">
                  <c:v>864.55711868317792</c:v>
                </c:pt>
                <c:pt idx="771">
                  <c:v>864.55711868317792</c:v>
                </c:pt>
                <c:pt idx="772">
                  <c:v>864.55711868317792</c:v>
                </c:pt>
                <c:pt idx="773">
                  <c:v>864.55711868317792</c:v>
                </c:pt>
                <c:pt idx="774">
                  <c:v>864.55711868317792</c:v>
                </c:pt>
                <c:pt idx="775">
                  <c:v>864.55711868317792</c:v>
                </c:pt>
                <c:pt idx="776">
                  <c:v>864.55711868317792</c:v>
                </c:pt>
                <c:pt idx="777">
                  <c:v>864.55711868317792</c:v>
                </c:pt>
                <c:pt idx="778">
                  <c:v>864.55711868317792</c:v>
                </c:pt>
                <c:pt idx="779">
                  <c:v>864.55711868317792</c:v>
                </c:pt>
                <c:pt idx="780">
                  <c:v>864.55711868317792</c:v>
                </c:pt>
                <c:pt idx="781">
                  <c:v>864.55711868317792</c:v>
                </c:pt>
                <c:pt idx="782">
                  <c:v>864.55711868317792</c:v>
                </c:pt>
                <c:pt idx="783">
                  <c:v>864.55711868317792</c:v>
                </c:pt>
                <c:pt idx="784">
                  <c:v>864.55711868317792</c:v>
                </c:pt>
                <c:pt idx="785">
                  <c:v>864.55711868317792</c:v>
                </c:pt>
                <c:pt idx="786">
                  <c:v>864.55711868317792</c:v>
                </c:pt>
                <c:pt idx="787">
                  <c:v>864.55711868317792</c:v>
                </c:pt>
                <c:pt idx="788">
                  <c:v>864.55711868317792</c:v>
                </c:pt>
                <c:pt idx="789">
                  <c:v>864.55711868317792</c:v>
                </c:pt>
                <c:pt idx="790">
                  <c:v>864.55711868317792</c:v>
                </c:pt>
                <c:pt idx="791">
                  <c:v>864.55711868317792</c:v>
                </c:pt>
                <c:pt idx="792">
                  <c:v>864.55711868317792</c:v>
                </c:pt>
                <c:pt idx="793">
                  <c:v>864.55711868317792</c:v>
                </c:pt>
                <c:pt idx="794">
                  <c:v>864.55711868317792</c:v>
                </c:pt>
                <c:pt idx="795">
                  <c:v>864.55711868317792</c:v>
                </c:pt>
                <c:pt idx="796">
                  <c:v>864.55711868317792</c:v>
                </c:pt>
                <c:pt idx="797">
                  <c:v>864.55711868317792</c:v>
                </c:pt>
                <c:pt idx="798">
                  <c:v>864.55711868317792</c:v>
                </c:pt>
                <c:pt idx="799">
                  <c:v>864.55711868317792</c:v>
                </c:pt>
                <c:pt idx="800">
                  <c:v>864.55711868317792</c:v>
                </c:pt>
                <c:pt idx="801">
                  <c:v>864.55711868317792</c:v>
                </c:pt>
                <c:pt idx="802">
                  <c:v>864.55711868317792</c:v>
                </c:pt>
                <c:pt idx="803">
                  <c:v>864.55711868317792</c:v>
                </c:pt>
                <c:pt idx="804">
                  <c:v>864.55711868317792</c:v>
                </c:pt>
                <c:pt idx="805">
                  <c:v>864.55711868317792</c:v>
                </c:pt>
                <c:pt idx="806">
                  <c:v>864.55711868317792</c:v>
                </c:pt>
                <c:pt idx="807">
                  <c:v>864.55711868317792</c:v>
                </c:pt>
                <c:pt idx="808">
                  <c:v>864.55711868317792</c:v>
                </c:pt>
                <c:pt idx="809">
                  <c:v>864.55711868317792</c:v>
                </c:pt>
                <c:pt idx="810">
                  <c:v>864.55711868317792</c:v>
                </c:pt>
                <c:pt idx="811">
                  <c:v>864.55711868317792</c:v>
                </c:pt>
                <c:pt idx="812">
                  <c:v>864.55711868317792</c:v>
                </c:pt>
                <c:pt idx="813">
                  <c:v>864.55711868317792</c:v>
                </c:pt>
                <c:pt idx="814">
                  <c:v>864.55711868317792</c:v>
                </c:pt>
                <c:pt idx="815">
                  <c:v>864.55711868317792</c:v>
                </c:pt>
                <c:pt idx="816">
                  <c:v>864.55711868317792</c:v>
                </c:pt>
                <c:pt idx="817">
                  <c:v>864.55711868317792</c:v>
                </c:pt>
                <c:pt idx="818">
                  <c:v>864.55711868317792</c:v>
                </c:pt>
                <c:pt idx="819">
                  <c:v>864.55711868317792</c:v>
                </c:pt>
                <c:pt idx="820">
                  <c:v>864.55711868317792</c:v>
                </c:pt>
                <c:pt idx="821">
                  <c:v>864.55711868317792</c:v>
                </c:pt>
                <c:pt idx="822">
                  <c:v>864.55711868317792</c:v>
                </c:pt>
                <c:pt idx="823">
                  <c:v>864.55711868317792</c:v>
                </c:pt>
                <c:pt idx="824">
                  <c:v>864.55711868317792</c:v>
                </c:pt>
                <c:pt idx="825">
                  <c:v>864.55711868317792</c:v>
                </c:pt>
                <c:pt idx="826">
                  <c:v>864.55711868317792</c:v>
                </c:pt>
                <c:pt idx="827">
                  <c:v>864.55711868317792</c:v>
                </c:pt>
                <c:pt idx="828">
                  <c:v>864.55711868317792</c:v>
                </c:pt>
                <c:pt idx="829">
                  <c:v>864.55711868317792</c:v>
                </c:pt>
                <c:pt idx="830">
                  <c:v>864.55711868317792</c:v>
                </c:pt>
                <c:pt idx="831">
                  <c:v>864.55711868317792</c:v>
                </c:pt>
                <c:pt idx="832">
                  <c:v>864.55711868317792</c:v>
                </c:pt>
                <c:pt idx="833">
                  <c:v>864.55711868317792</c:v>
                </c:pt>
                <c:pt idx="834">
                  <c:v>864.55711868317792</c:v>
                </c:pt>
                <c:pt idx="835">
                  <c:v>864.55711868317792</c:v>
                </c:pt>
                <c:pt idx="836">
                  <c:v>864.55711868317792</c:v>
                </c:pt>
                <c:pt idx="837">
                  <c:v>864.55711868317792</c:v>
                </c:pt>
                <c:pt idx="838">
                  <c:v>864.55711868317792</c:v>
                </c:pt>
                <c:pt idx="839">
                  <c:v>864.55711868317792</c:v>
                </c:pt>
                <c:pt idx="840">
                  <c:v>864.55711868317792</c:v>
                </c:pt>
                <c:pt idx="841">
                  <c:v>864.55711868317792</c:v>
                </c:pt>
                <c:pt idx="842">
                  <c:v>864.55711868317792</c:v>
                </c:pt>
                <c:pt idx="843">
                  <c:v>864.55711868317792</c:v>
                </c:pt>
                <c:pt idx="844">
                  <c:v>864.55711868317792</c:v>
                </c:pt>
                <c:pt idx="845">
                  <c:v>864.55711868317792</c:v>
                </c:pt>
                <c:pt idx="846">
                  <c:v>864.55711868317792</c:v>
                </c:pt>
                <c:pt idx="847">
                  <c:v>864.55711868317792</c:v>
                </c:pt>
                <c:pt idx="848">
                  <c:v>864.55711868317792</c:v>
                </c:pt>
                <c:pt idx="849">
                  <c:v>864.55711868317792</c:v>
                </c:pt>
                <c:pt idx="850">
                  <c:v>864.55711868317792</c:v>
                </c:pt>
                <c:pt idx="851">
                  <c:v>864.55711868317792</c:v>
                </c:pt>
                <c:pt idx="852">
                  <c:v>864.55711868317792</c:v>
                </c:pt>
                <c:pt idx="853">
                  <c:v>864.55711868317792</c:v>
                </c:pt>
                <c:pt idx="854">
                  <c:v>864.55711868317792</c:v>
                </c:pt>
                <c:pt idx="855">
                  <c:v>864.55711868317792</c:v>
                </c:pt>
                <c:pt idx="856">
                  <c:v>864.55711868317792</c:v>
                </c:pt>
                <c:pt idx="857">
                  <c:v>864.55711868317792</c:v>
                </c:pt>
                <c:pt idx="858">
                  <c:v>864.55711868317792</c:v>
                </c:pt>
                <c:pt idx="859">
                  <c:v>864.55711868317792</c:v>
                </c:pt>
                <c:pt idx="860">
                  <c:v>864.55711868317792</c:v>
                </c:pt>
                <c:pt idx="861">
                  <c:v>864.55711868317792</c:v>
                </c:pt>
                <c:pt idx="862">
                  <c:v>864.55711868317792</c:v>
                </c:pt>
                <c:pt idx="863">
                  <c:v>864.55711868317792</c:v>
                </c:pt>
                <c:pt idx="864">
                  <c:v>864.55711868317792</c:v>
                </c:pt>
                <c:pt idx="865">
                  <c:v>864.55711868317792</c:v>
                </c:pt>
                <c:pt idx="866">
                  <c:v>864.55711868317792</c:v>
                </c:pt>
                <c:pt idx="867">
                  <c:v>864.55711868317792</c:v>
                </c:pt>
                <c:pt idx="868">
                  <c:v>864.55711868317792</c:v>
                </c:pt>
                <c:pt idx="869">
                  <c:v>864.55711868317792</c:v>
                </c:pt>
                <c:pt idx="870">
                  <c:v>864.55711868317792</c:v>
                </c:pt>
                <c:pt idx="871">
                  <c:v>864.55711868317792</c:v>
                </c:pt>
                <c:pt idx="872">
                  <c:v>864.55711868317792</c:v>
                </c:pt>
                <c:pt idx="873">
                  <c:v>864.55711868317792</c:v>
                </c:pt>
                <c:pt idx="874">
                  <c:v>864.55711868317792</c:v>
                </c:pt>
                <c:pt idx="875">
                  <c:v>864.55711868317792</c:v>
                </c:pt>
                <c:pt idx="876">
                  <c:v>864.55711868317792</c:v>
                </c:pt>
                <c:pt idx="877">
                  <c:v>864.55711868317792</c:v>
                </c:pt>
                <c:pt idx="878">
                  <c:v>864.55711868317792</c:v>
                </c:pt>
                <c:pt idx="879">
                  <c:v>864.55711868317792</c:v>
                </c:pt>
                <c:pt idx="880">
                  <c:v>864.55711868317792</c:v>
                </c:pt>
                <c:pt idx="881">
                  <c:v>864.55711868317792</c:v>
                </c:pt>
                <c:pt idx="882">
                  <c:v>864.55711868317792</c:v>
                </c:pt>
                <c:pt idx="883">
                  <c:v>864.55711868317792</c:v>
                </c:pt>
                <c:pt idx="884">
                  <c:v>864.55711868317792</c:v>
                </c:pt>
                <c:pt idx="885">
                  <c:v>864.55711868317792</c:v>
                </c:pt>
                <c:pt idx="886">
                  <c:v>864.55711868317792</c:v>
                </c:pt>
                <c:pt idx="887">
                  <c:v>864.55711868317792</c:v>
                </c:pt>
                <c:pt idx="888">
                  <c:v>864.55711868317792</c:v>
                </c:pt>
                <c:pt idx="889">
                  <c:v>864.55711868317792</c:v>
                </c:pt>
                <c:pt idx="890">
                  <c:v>864.55711868317792</c:v>
                </c:pt>
                <c:pt idx="891">
                  <c:v>864.55711868317792</c:v>
                </c:pt>
                <c:pt idx="892">
                  <c:v>864.55711868317792</c:v>
                </c:pt>
                <c:pt idx="893">
                  <c:v>864.55711868317792</c:v>
                </c:pt>
                <c:pt idx="894">
                  <c:v>864.55711868317792</c:v>
                </c:pt>
                <c:pt idx="895">
                  <c:v>864.55711868317792</c:v>
                </c:pt>
                <c:pt idx="896">
                  <c:v>864.55711868317792</c:v>
                </c:pt>
                <c:pt idx="897">
                  <c:v>864.55711868317792</c:v>
                </c:pt>
                <c:pt idx="898">
                  <c:v>864.55711868317792</c:v>
                </c:pt>
                <c:pt idx="899">
                  <c:v>864.55711868317792</c:v>
                </c:pt>
                <c:pt idx="900">
                  <c:v>864.55711868317792</c:v>
                </c:pt>
                <c:pt idx="901">
                  <c:v>864.55711868317792</c:v>
                </c:pt>
                <c:pt idx="902">
                  <c:v>864.55711868317792</c:v>
                </c:pt>
                <c:pt idx="903">
                  <c:v>864.55711868317792</c:v>
                </c:pt>
                <c:pt idx="904">
                  <c:v>864.55711868317792</c:v>
                </c:pt>
                <c:pt idx="905">
                  <c:v>864.55711868317792</c:v>
                </c:pt>
                <c:pt idx="906">
                  <c:v>864.55711868317792</c:v>
                </c:pt>
                <c:pt idx="907">
                  <c:v>864.55711868317792</c:v>
                </c:pt>
                <c:pt idx="908">
                  <c:v>864.55711868317792</c:v>
                </c:pt>
                <c:pt idx="909">
                  <c:v>864.55711868317792</c:v>
                </c:pt>
                <c:pt idx="910">
                  <c:v>864.55711868317792</c:v>
                </c:pt>
                <c:pt idx="911">
                  <c:v>864.55711868317792</c:v>
                </c:pt>
                <c:pt idx="912">
                  <c:v>864.55711868317792</c:v>
                </c:pt>
                <c:pt idx="913">
                  <c:v>864.55711868317792</c:v>
                </c:pt>
                <c:pt idx="914">
                  <c:v>864.55711868317792</c:v>
                </c:pt>
                <c:pt idx="915">
                  <c:v>864.55711868317792</c:v>
                </c:pt>
                <c:pt idx="916">
                  <c:v>864.55711868317792</c:v>
                </c:pt>
                <c:pt idx="917">
                  <c:v>864.55711868317792</c:v>
                </c:pt>
                <c:pt idx="918">
                  <c:v>864.55711868317792</c:v>
                </c:pt>
                <c:pt idx="919">
                  <c:v>864.55711868317792</c:v>
                </c:pt>
                <c:pt idx="920">
                  <c:v>864.55711868317792</c:v>
                </c:pt>
                <c:pt idx="921">
                  <c:v>864.55711868317792</c:v>
                </c:pt>
                <c:pt idx="922">
                  <c:v>864.55711868317792</c:v>
                </c:pt>
                <c:pt idx="923">
                  <c:v>864.55711868317792</c:v>
                </c:pt>
                <c:pt idx="924">
                  <c:v>864.55711868317792</c:v>
                </c:pt>
                <c:pt idx="925">
                  <c:v>864.55711868317792</c:v>
                </c:pt>
                <c:pt idx="926">
                  <c:v>864.55711868317792</c:v>
                </c:pt>
                <c:pt idx="927">
                  <c:v>864.55711868317792</c:v>
                </c:pt>
                <c:pt idx="928">
                  <c:v>864.55711868317792</c:v>
                </c:pt>
                <c:pt idx="929">
                  <c:v>864.55711868317792</c:v>
                </c:pt>
                <c:pt idx="930">
                  <c:v>864.55711868317792</c:v>
                </c:pt>
                <c:pt idx="931">
                  <c:v>864.55711868317792</c:v>
                </c:pt>
                <c:pt idx="932">
                  <c:v>864.55711868317792</c:v>
                </c:pt>
                <c:pt idx="933">
                  <c:v>864.55711868317792</c:v>
                </c:pt>
                <c:pt idx="934">
                  <c:v>864.55711868317792</c:v>
                </c:pt>
                <c:pt idx="935">
                  <c:v>864.55711868317792</c:v>
                </c:pt>
                <c:pt idx="936">
                  <c:v>864.55711868317792</c:v>
                </c:pt>
                <c:pt idx="937">
                  <c:v>864.55711868317792</c:v>
                </c:pt>
                <c:pt idx="938">
                  <c:v>864.55711868317792</c:v>
                </c:pt>
                <c:pt idx="939">
                  <c:v>864.55711868317792</c:v>
                </c:pt>
                <c:pt idx="940">
                  <c:v>864.55711868317792</c:v>
                </c:pt>
                <c:pt idx="941">
                  <c:v>864.55711868317792</c:v>
                </c:pt>
                <c:pt idx="942">
                  <c:v>864.55711868317792</c:v>
                </c:pt>
                <c:pt idx="943">
                  <c:v>864.55711868317792</c:v>
                </c:pt>
                <c:pt idx="944">
                  <c:v>864.55711868317792</c:v>
                </c:pt>
                <c:pt idx="945">
                  <c:v>864.55711868317792</c:v>
                </c:pt>
                <c:pt idx="946">
                  <c:v>864.55711868317792</c:v>
                </c:pt>
                <c:pt idx="947">
                  <c:v>864.55711868317792</c:v>
                </c:pt>
                <c:pt idx="948">
                  <c:v>864.55711868317792</c:v>
                </c:pt>
                <c:pt idx="949">
                  <c:v>864.55711868317792</c:v>
                </c:pt>
                <c:pt idx="950">
                  <c:v>864.55711868317792</c:v>
                </c:pt>
                <c:pt idx="951">
                  <c:v>864.55711868317792</c:v>
                </c:pt>
                <c:pt idx="952">
                  <c:v>864.55711868317792</c:v>
                </c:pt>
                <c:pt idx="953">
                  <c:v>864.55711868317792</c:v>
                </c:pt>
                <c:pt idx="954">
                  <c:v>864.55711868317792</c:v>
                </c:pt>
                <c:pt idx="955">
                  <c:v>864.55711868317792</c:v>
                </c:pt>
                <c:pt idx="956">
                  <c:v>864.55711868317792</c:v>
                </c:pt>
                <c:pt idx="957">
                  <c:v>864.55711868317792</c:v>
                </c:pt>
                <c:pt idx="958">
                  <c:v>864.55711868317792</c:v>
                </c:pt>
                <c:pt idx="959">
                  <c:v>864.55711868317792</c:v>
                </c:pt>
                <c:pt idx="960">
                  <c:v>864.55711868317792</c:v>
                </c:pt>
                <c:pt idx="961">
                  <c:v>864.55711868317792</c:v>
                </c:pt>
                <c:pt idx="962">
                  <c:v>864.55711868317792</c:v>
                </c:pt>
                <c:pt idx="963">
                  <c:v>864.55711868317792</c:v>
                </c:pt>
                <c:pt idx="964">
                  <c:v>864.55711868317792</c:v>
                </c:pt>
                <c:pt idx="965">
                  <c:v>864.55711868317792</c:v>
                </c:pt>
                <c:pt idx="966">
                  <c:v>864.55711868317792</c:v>
                </c:pt>
                <c:pt idx="967">
                  <c:v>864.55711868317792</c:v>
                </c:pt>
                <c:pt idx="968">
                  <c:v>864.55711868317792</c:v>
                </c:pt>
                <c:pt idx="969">
                  <c:v>864.55711868317792</c:v>
                </c:pt>
                <c:pt idx="970">
                  <c:v>864.55711868317792</c:v>
                </c:pt>
                <c:pt idx="971">
                  <c:v>864.55711868317792</c:v>
                </c:pt>
                <c:pt idx="972">
                  <c:v>864.55711868317792</c:v>
                </c:pt>
                <c:pt idx="973">
                  <c:v>864.55711868317792</c:v>
                </c:pt>
                <c:pt idx="974">
                  <c:v>864.55711868317792</c:v>
                </c:pt>
                <c:pt idx="975">
                  <c:v>864.55711868317792</c:v>
                </c:pt>
                <c:pt idx="976">
                  <c:v>864.55711868317792</c:v>
                </c:pt>
                <c:pt idx="977">
                  <c:v>864.55711868317792</c:v>
                </c:pt>
                <c:pt idx="978">
                  <c:v>864.55711868317792</c:v>
                </c:pt>
                <c:pt idx="979">
                  <c:v>864.55711868317792</c:v>
                </c:pt>
                <c:pt idx="980">
                  <c:v>864.55711868317792</c:v>
                </c:pt>
                <c:pt idx="981">
                  <c:v>864.55711868317792</c:v>
                </c:pt>
                <c:pt idx="982">
                  <c:v>864.55711868317792</c:v>
                </c:pt>
                <c:pt idx="983">
                  <c:v>864.55711868317792</c:v>
                </c:pt>
                <c:pt idx="984">
                  <c:v>864.55711868317792</c:v>
                </c:pt>
                <c:pt idx="985">
                  <c:v>864.55711868317792</c:v>
                </c:pt>
                <c:pt idx="986">
                  <c:v>864.55711868317792</c:v>
                </c:pt>
                <c:pt idx="987">
                  <c:v>864.55711868317792</c:v>
                </c:pt>
                <c:pt idx="988">
                  <c:v>864.55711868317792</c:v>
                </c:pt>
                <c:pt idx="989">
                  <c:v>864.55711868317792</c:v>
                </c:pt>
                <c:pt idx="990">
                  <c:v>864.55711868317792</c:v>
                </c:pt>
                <c:pt idx="991">
                  <c:v>864.55711868317792</c:v>
                </c:pt>
                <c:pt idx="992">
                  <c:v>864.55711868317792</c:v>
                </c:pt>
                <c:pt idx="993">
                  <c:v>864.55711868317792</c:v>
                </c:pt>
                <c:pt idx="994">
                  <c:v>864.55711868317792</c:v>
                </c:pt>
                <c:pt idx="995">
                  <c:v>864.55711868317792</c:v>
                </c:pt>
                <c:pt idx="996">
                  <c:v>864.55711868317792</c:v>
                </c:pt>
                <c:pt idx="997">
                  <c:v>864.55711868317792</c:v>
                </c:pt>
                <c:pt idx="998">
                  <c:v>864.55711868317792</c:v>
                </c:pt>
                <c:pt idx="999">
                  <c:v>864.55711868317792</c:v>
                </c:pt>
                <c:pt idx="1000">
                  <c:v>864.55711868317792</c:v>
                </c:pt>
              </c:numCache>
            </c:numRef>
          </c:xVal>
          <c:yVal>
            <c:numRef>
              <c:f>Calculs!$AE$4:$AE$1004</c:f>
              <c:numCache>
                <c:formatCode>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136.81110784684338</c:v>
                </c:pt>
              </c:numCache>
            </c:numRef>
          </c:xVal>
          <c:yVal>
            <c:numRef>
              <c:f>Trajecto!$C$158</c:f>
              <c:numCache>
                <c:formatCode>0</c:formatCode>
                <c:ptCount val="1"/>
                <c:pt idx="0">
                  <c:v>1027.9976209997806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755.35611268034813</c:v>
                </c:pt>
              </c:numCache>
            </c:numRef>
          </c:xVal>
          <c:yVal>
            <c:numRef>
              <c:f>Trajecto!$C$159</c:f>
              <c:numCache>
                <c:formatCode>0</c:formatCode>
                <c:ptCount val="1"/>
                <c:pt idx="0">
                  <c:v>1028.4111442386475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{56DC1570-5FB7-45B1-A400-62BBB82A1EF7}</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536.95410067468856</c:v>
                </c:pt>
                <c:pt idx="1">
                  <c:v>559.95410067468856</c:v>
                </c:pt>
                <c:pt idx="2">
                  <c:v>559.95410067468856</c:v>
                </c:pt>
                <c:pt idx="3">
                  <c:v>536.95410067468856</c:v>
                </c:pt>
                <c:pt idx="4">
                  <c:v>559.95410067468856</c:v>
                </c:pt>
                <c:pt idx="5">
                  <c:v>559.95410067468856</c:v>
                </c:pt>
                <c:pt idx="6">
                  <c:v>544.95410067468856</c:v>
                </c:pt>
                <c:pt idx="7">
                  <c:v>544.95410067468856</c:v>
                </c:pt>
                <c:pt idx="8">
                  <c:v>559.95410067468856</c:v>
                </c:pt>
                <c:pt idx="9">
                  <c:v>544.95410067468856</c:v>
                </c:pt>
                <c:pt idx="10">
                  <c:v>544.55410067468858</c:v>
                </c:pt>
                <c:pt idx="11">
                  <c:v>543.75410067468852</c:v>
                </c:pt>
                <c:pt idx="12">
                  <c:v>542.95410067468856</c:v>
                </c:pt>
                <c:pt idx="13">
                  <c:v>541.95410067468856</c:v>
                </c:pt>
                <c:pt idx="14">
                  <c:v>540.75410067468852</c:v>
                </c:pt>
                <c:pt idx="15">
                  <c:v>536.95410067468856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536.95410067468856</c:v>
                </c:pt>
                <c:pt idx="1">
                  <c:v>513.95410067468856</c:v>
                </c:pt>
                <c:pt idx="2">
                  <c:v>513.95410067468856</c:v>
                </c:pt>
                <c:pt idx="3">
                  <c:v>536.95410067468856</c:v>
                </c:pt>
                <c:pt idx="4">
                  <c:v>513.95410067468856</c:v>
                </c:pt>
                <c:pt idx="5">
                  <c:v>513.95410067468856</c:v>
                </c:pt>
                <c:pt idx="6">
                  <c:v>528.95410067468856</c:v>
                </c:pt>
                <c:pt idx="7">
                  <c:v>528.95410067468856</c:v>
                </c:pt>
                <c:pt idx="8">
                  <c:v>513.95410067468856</c:v>
                </c:pt>
                <c:pt idx="9">
                  <c:v>528.95410067468856</c:v>
                </c:pt>
                <c:pt idx="10">
                  <c:v>529.35410067468854</c:v>
                </c:pt>
                <c:pt idx="11">
                  <c:v>530.15410067468861</c:v>
                </c:pt>
                <c:pt idx="12">
                  <c:v>530.95410067468856</c:v>
                </c:pt>
                <c:pt idx="13">
                  <c:v>531.95410067468856</c:v>
                </c:pt>
                <c:pt idx="14">
                  <c:v>533.15410067468861</c:v>
                </c:pt>
                <c:pt idx="15">
                  <c:v>536.95410067468856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{5B2701A1-7A62-4A72-ACDB-3AE81C757B80}</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536.95410067468856</c:v>
                </c:pt>
                <c:pt idx="1">
                  <c:v>536.95410067468856</c:v>
                </c:pt>
                <c:pt idx="2">
                  <c:v>546.95410067468856</c:v>
                </c:pt>
                <c:pt idx="3">
                  <c:v>536.95410067468856</c:v>
                </c:pt>
                <c:pt idx="4">
                  <c:v>546.95410067468856</c:v>
                </c:pt>
                <c:pt idx="5">
                  <c:v>549.95410067468856</c:v>
                </c:pt>
                <c:pt idx="6">
                  <c:v>553.95410067468856</c:v>
                </c:pt>
                <c:pt idx="7">
                  <c:v>556.95410067468856</c:v>
                </c:pt>
                <c:pt idx="8">
                  <c:v>561.95410067468856</c:v>
                </c:pt>
                <c:pt idx="9">
                  <c:v>566.95410067468856</c:v>
                </c:pt>
                <c:pt idx="10">
                  <c:v>572.95410067468856</c:v>
                </c:pt>
                <c:pt idx="11">
                  <c:v>584.95410067468856</c:v>
                </c:pt>
                <c:pt idx="12">
                  <c:v>598.95410067468856</c:v>
                </c:pt>
                <c:pt idx="13">
                  <c:v>573.95410067468856</c:v>
                </c:pt>
                <c:pt idx="14">
                  <c:v>566.95410067468856</c:v>
                </c:pt>
                <c:pt idx="15">
                  <c:v>551.95410067468856</c:v>
                </c:pt>
                <c:pt idx="16">
                  <c:v>536.95410067468856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536.95410067468856</c:v>
                </c:pt>
                <c:pt idx="1">
                  <c:v>536.95410067468856</c:v>
                </c:pt>
                <c:pt idx="2">
                  <c:v>526.95410067468856</c:v>
                </c:pt>
                <c:pt idx="3">
                  <c:v>536.95410067468856</c:v>
                </c:pt>
                <c:pt idx="4">
                  <c:v>526.95410067468856</c:v>
                </c:pt>
                <c:pt idx="5">
                  <c:v>523.95410067468856</c:v>
                </c:pt>
                <c:pt idx="6">
                  <c:v>519.95410067468856</c:v>
                </c:pt>
                <c:pt idx="7">
                  <c:v>516.95410067468856</c:v>
                </c:pt>
                <c:pt idx="8">
                  <c:v>511.95410067468856</c:v>
                </c:pt>
                <c:pt idx="9">
                  <c:v>506.95410067468856</c:v>
                </c:pt>
                <c:pt idx="10">
                  <c:v>500.95410067468856</c:v>
                </c:pt>
                <c:pt idx="11">
                  <c:v>488.95410067468856</c:v>
                </c:pt>
                <c:pt idx="12">
                  <c:v>474.95410067468856</c:v>
                </c:pt>
                <c:pt idx="13">
                  <c:v>499.95410067468856</c:v>
                </c:pt>
                <c:pt idx="14">
                  <c:v>506.95410067468856</c:v>
                </c:pt>
                <c:pt idx="15">
                  <c:v>521.95410067468856</c:v>
                </c:pt>
                <c:pt idx="16">
                  <c:v>536.95410067468856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536.95410067468856</c:v>
                </c:pt>
                <c:pt idx="1">
                  <c:v>553.95410067468856</c:v>
                </c:pt>
                <c:pt idx="2">
                  <c:v>547.95410067468856</c:v>
                </c:pt>
                <c:pt idx="3">
                  <c:v>536.95410067468856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536.95410067468856</c:v>
                </c:pt>
                <c:pt idx="1">
                  <c:v>519.95410067468856</c:v>
                </c:pt>
                <c:pt idx="2">
                  <c:v>525.95410067468856</c:v>
                </c:pt>
                <c:pt idx="3">
                  <c:v>536.95410067468856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{FB256752-7818-4D7A-9668-66BF49BCB612}</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547.24443138737354</c:v>
                </c:pt>
                <c:pt idx="1">
                  <c:v>547.24443138737354</c:v>
                </c:pt>
                <c:pt idx="2">
                  <c:v>547.24443138737354</c:v>
                </c:pt>
                <c:pt idx="3">
                  <c:v>598.6443124373626</c:v>
                </c:pt>
                <c:pt idx="4">
                  <c:v>547.24443138737354</c:v>
                </c:pt>
                <c:pt idx="5">
                  <c:v>495.84455033738453</c:v>
                </c:pt>
                <c:pt idx="6">
                  <c:v>547.24443138737354</c:v>
                </c:pt>
              </c:numCache>
            </c:numRef>
          </c:xVal>
          <c:yVal>
            <c:numRef>
              <c:f>Trajecto!$C$124:$C$130</c:f>
              <c:numCache>
                <c:formatCode>0</c:formatCode>
                <c:ptCount val="7"/>
                <c:pt idx="0">
                  <c:v>2055.9952419995611</c:v>
                </c:pt>
                <c:pt idx="1">
                  <c:v>1027.9976209997806</c:v>
                </c:pt>
                <c:pt idx="2">
                  <c:v>0</c:v>
                </c:pt>
                <c:pt idx="3">
                  <c:v>102.79976209997805</c:v>
                </c:pt>
                <c:pt idx="4">
                  <c:v>0</c:v>
                </c:pt>
                <c:pt idx="5">
                  <c:v>102.79976209997805</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2056.8222884772949</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35.000000000000227</c:v>
                </c:pt>
                <c:pt idx="531">
                  <c:v>#N/A</c:v>
                </c:pt>
                <c:pt idx="532">
                  <c:v>#N/A</c:v>
                </c:pt>
                <c:pt idx="533">
                  <c:v>#N/A</c:v>
                </c:pt>
                <c:pt idx="534">
                  <c:v>#N/A</c:v>
                </c:pt>
                <c:pt idx="535">
                  <c:v>#N/A</c:v>
                </c:pt>
                <c:pt idx="536">
                  <c:v>#N/A</c:v>
                </c:pt>
                <c:pt idx="537">
                  <c:v>#N/A</c:v>
                </c:pt>
                <c:pt idx="538">
                  <c:v>#N/A</c:v>
                </c:pt>
                <c:pt idx="539">
                  <c:v>#N/A</c:v>
                </c:pt>
                <c:pt idx="540">
                  <c:v>36.000000000000242</c:v>
                </c:pt>
                <c:pt idx="541">
                  <c:v>#N/A</c:v>
                </c:pt>
                <c:pt idx="542">
                  <c:v>#N/A</c:v>
                </c:pt>
                <c:pt idx="543">
                  <c:v>#N/A</c:v>
                </c:pt>
                <c:pt idx="544">
                  <c:v>#N/A</c:v>
                </c:pt>
                <c:pt idx="545">
                  <c:v>#N/A</c:v>
                </c:pt>
                <c:pt idx="546">
                  <c:v>#N/A</c:v>
                </c:pt>
                <c:pt idx="547">
                  <c:v>#N/A</c:v>
                </c:pt>
                <c:pt idx="548">
                  <c:v>#N/A</c:v>
                </c:pt>
                <c:pt idx="549">
                  <c:v>#N/A</c:v>
                </c:pt>
                <c:pt idx="550">
                  <c:v>37.000000000000256</c:v>
                </c:pt>
                <c:pt idx="551">
                  <c:v>#N/A</c:v>
                </c:pt>
                <c:pt idx="552">
                  <c:v>#N/A</c:v>
                </c:pt>
                <c:pt idx="553">
                  <c:v>#N/A</c:v>
                </c:pt>
                <c:pt idx="554">
                  <c:v>#N/A</c:v>
                </c:pt>
                <c:pt idx="555">
                  <c:v>#N/A</c:v>
                </c:pt>
                <c:pt idx="556">
                  <c:v>#N/A</c:v>
                </c:pt>
                <c:pt idx="557">
                  <c:v>#N/A</c:v>
                </c:pt>
                <c:pt idx="558">
                  <c:v>#N/A</c:v>
                </c:pt>
                <c:pt idx="559">
                  <c:v>#N/A</c:v>
                </c:pt>
                <c:pt idx="560">
                  <c:v>38.00000000000027</c:v>
                </c:pt>
                <c:pt idx="561">
                  <c:v>#N/A</c:v>
                </c:pt>
                <c:pt idx="562">
                  <c:v>#N/A</c:v>
                </c:pt>
                <c:pt idx="563">
                  <c:v>#N/A</c:v>
                </c:pt>
                <c:pt idx="564">
                  <c:v>#N/A</c:v>
                </c:pt>
                <c:pt idx="565">
                  <c:v>#N/A</c:v>
                </c:pt>
                <c:pt idx="566">
                  <c:v>#N/A</c:v>
                </c:pt>
                <c:pt idx="567">
                  <c:v>#N/A</c:v>
                </c:pt>
                <c:pt idx="568">
                  <c:v>#N/A</c:v>
                </c:pt>
                <c:pt idx="569">
                  <c:v>#N/A</c:v>
                </c:pt>
                <c:pt idx="570">
                  <c:v>39.000000000000284</c:v>
                </c:pt>
                <c:pt idx="571">
                  <c:v>#N/A</c:v>
                </c:pt>
                <c:pt idx="572">
                  <c:v>#N/A</c:v>
                </c:pt>
                <c:pt idx="573">
                  <c:v>#N/A</c:v>
                </c:pt>
                <c:pt idx="574">
                  <c:v>#N/A</c:v>
                </c:pt>
                <c:pt idx="575">
                  <c:v>#N/A</c:v>
                </c:pt>
                <c:pt idx="576">
                  <c:v>#N/A</c:v>
                </c:pt>
                <c:pt idx="577">
                  <c:v>#N/A</c:v>
                </c:pt>
                <c:pt idx="578">
                  <c:v>#N/A</c:v>
                </c:pt>
                <c:pt idx="579">
                  <c:v>#N/A</c:v>
                </c:pt>
                <c:pt idx="580">
                  <c:v>40.000000000000298</c:v>
                </c:pt>
                <c:pt idx="581">
                  <c:v>#N/A</c:v>
                </c:pt>
                <c:pt idx="582">
                  <c:v>#N/A</c:v>
                </c:pt>
                <c:pt idx="583">
                  <c:v>#N/A</c:v>
                </c:pt>
                <c:pt idx="584">
                  <c:v>#N/A</c:v>
                </c:pt>
                <c:pt idx="585">
                  <c:v>#N/A</c:v>
                </c:pt>
                <c:pt idx="586">
                  <c:v>#N/A</c:v>
                </c:pt>
                <c:pt idx="587">
                  <c:v>#N/A</c:v>
                </c:pt>
                <c:pt idx="588">
                  <c:v>#N/A</c:v>
                </c:pt>
                <c:pt idx="589">
                  <c:v>#N/A</c:v>
                </c:pt>
                <c:pt idx="590">
                  <c:v>41.000000000000313</c:v>
                </c:pt>
                <c:pt idx="591">
                  <c:v>#N/A</c:v>
                </c:pt>
                <c:pt idx="592">
                  <c:v>#N/A</c:v>
                </c:pt>
                <c:pt idx="593">
                  <c:v>#N/A</c:v>
                </c:pt>
                <c:pt idx="594">
                  <c:v>#N/A</c:v>
                </c:pt>
                <c:pt idx="595">
                  <c:v>#N/A</c:v>
                </c:pt>
                <c:pt idx="596">
                  <c:v>#N/A</c:v>
                </c:pt>
                <c:pt idx="597">
                  <c:v>#N/A</c:v>
                </c:pt>
                <c:pt idx="598">
                  <c:v>#N/A</c:v>
                </c:pt>
                <c:pt idx="599">
                  <c:v>#N/A</c:v>
                </c:pt>
                <c:pt idx="600">
                  <c:v>42.000000000000327</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2055.9952419995611</c:v>
                </c:pt>
                <c:pt idx="351">
                  <c:v>2055.5364576536385</c:v>
                </c:pt>
                <c:pt idx="352">
                  <c:v>2054.9801934452421</c:v>
                </c:pt>
                <c:pt idx="353">
                  <c:v>2054.3265885963715</c:v>
                </c:pt>
                <c:pt idx="354">
                  <c:v>2053.5757865085898</c:v>
                </c:pt>
                <c:pt idx="355">
                  <c:v>2052.727935456795</c:v>
                </c:pt>
                <c:pt idx="356">
                  <c:v>2051.7831892302293</c:v>
                </c:pt>
                <c:pt idx="357">
                  <c:v>2050.7417077187711</c:v>
                </c:pt>
                <c:pt idx="358">
                  <c:v>2049.6036574439127</c:v>
                </c:pt>
                <c:pt idx="359">
                  <c:v>2048.3692120349933</c:v>
                </c:pt>
                <c:pt idx="360">
                  <c:v>2047.0385526522082</c:v>
                </c:pt>
                <c:pt idx="361">
                  <c:v>2045.6118683586428</c:v>
                </c:pt>
                <c:pt idx="362">
                  <c:v>2044.0893564441094</c:v>
                </c:pt>
                <c:pt idx="363">
                  <c:v>2042.4712227038819</c:v>
                </c:pt>
                <c:pt idx="364">
                  <c:v>2040.7576816756075</c:v>
                </c:pt>
                <c:pt idx="365">
                  <c:v>2038.9489568377041</c:v>
                </c:pt>
                <c:pt idx="366">
                  <c:v>2037.0452807725067</c:v>
                </c:pt>
                <c:pt idx="367">
                  <c:v>2035.0468952972867</c:v>
                </c:pt>
                <c:pt idx="368">
                  <c:v>2032.9540515661017</c:v>
                </c:pt>
                <c:pt idx="369">
                  <c:v>2030.7670101452218</c:v>
                </c:pt>
                <c:pt idx="370">
                  <c:v>2028.4860410646609</c:v>
                </c:pt>
                <c:pt idx="371">
                  <c:v>2026.1114238481232</c:v>
                </c:pt>
                <c:pt idx="372">
                  <c:v>2023.6434475234519</c:v>
                </c:pt>
                <c:pt idx="373">
                  <c:v>2021.0824106154662</c:v>
                </c:pt>
                <c:pt idx="374">
                  <c:v>2018.4286211228766</c:v>
                </c:pt>
                <c:pt idx="375">
                  <c:v>2015.6823964807927</c:v>
                </c:pt>
                <c:pt idx="376">
                  <c:v>2012.8440635101749</c:v>
                </c:pt>
                <c:pt idx="377">
                  <c:v>2009.9139583554388</c:v>
                </c:pt>
                <c:pt idx="378">
                  <c:v>2006.8924264112886</c:v>
                </c:pt>
                <c:pt idx="379">
                  <c:v>2003.7798222397428</c:v>
                </c:pt>
                <c:pt idx="380">
                  <c:v>2000.5765094782112</c:v>
                </c:pt>
                <c:pt idx="381">
                  <c:v>1997.2828607393963</c:v>
                </c:pt>
                <c:pt idx="382">
                  <c:v>1993.8992575037075</c:v>
                </c:pt>
                <c:pt idx="383">
                  <c:v>1990.4260900048134</c:v>
                </c:pt>
                <c:pt idx="384">
                  <c:v>1986.8637571088934</c:v>
                </c:pt>
                <c:pt idx="385">
                  <c:v>1983.2126661880966</c:v>
                </c:pt>
                <c:pt idx="386">
                  <c:v>1979.4732329886726</c:v>
                </c:pt>
                <c:pt idx="387">
                  <c:v>1975.6458814941957</c:v>
                </c:pt>
                <c:pt idx="388">
                  <c:v>1971.7310437842689</c:v>
                </c:pt>
                <c:pt idx="389">
                  <c:v>1967.7291598890658</c:v>
                </c:pt>
                <c:pt idx="390">
                  <c:v>1963.6406776400381</c:v>
                </c:pt>
                <c:pt idx="391">
                  <c:v>1959.4660525170927</c:v>
                </c:pt>
                <c:pt idx="392">
                  <c:v>1955.2057474925273</c:v>
                </c:pt>
                <c:pt idx="393">
                  <c:v>1950.8602328719853</c:v>
                </c:pt>
                <c:pt idx="394">
                  <c:v>1946.4299861326845</c:v>
                </c:pt>
                <c:pt idx="395">
                  <c:v>1941.9154917591516</c:v>
                </c:pt>
                <c:pt idx="396">
                  <c:v>1937.3172410766879</c:v>
                </c:pt>
                <c:pt idx="397">
                  <c:v>1932.6357320827767</c:v>
                </c:pt>
                <c:pt idx="398">
                  <c:v>1927.8714692766337</c:v>
                </c:pt>
                <c:pt idx="399">
                  <c:v>1923.024963487092</c:v>
                </c:pt>
                <c:pt idx="400">
                  <c:v>1918.0967316990082</c:v>
                </c:pt>
                <c:pt idx="401">
                  <c:v>1913.0872968783615</c:v>
                </c:pt>
                <c:pt idx="402">
                  <c:v>1907.9971877962205</c:v>
                </c:pt>
                <c:pt idx="403">
                  <c:v>1902.8269388517369</c:v>
                </c:pt>
                <c:pt idx="404">
                  <c:v>1897.577089894326</c:v>
                </c:pt>
                <c:pt idx="405">
                  <c:v>1892.2481860451846</c:v>
                </c:pt>
                <c:pt idx="406">
                  <c:v>1886.8407775182955</c:v>
                </c:pt>
                <c:pt idx="407">
                  <c:v>1881.3554194410565</c:v>
                </c:pt>
                <c:pt idx="408">
                  <c:v>1875.7926716746779</c:v>
                </c:pt>
                <c:pt idx="409">
                  <c:v>1870.153098634476</c:v>
                </c:pt>
                <c:pt idx="410">
                  <c:v>1864.437269110196</c:v>
                </c:pt>
                <c:pt idx="411">
                  <c:v>1858.6457560864874</c:v>
                </c:pt>
                <c:pt idx="412">
                  <c:v>1852.7791365636551</c:v>
                </c:pt>
                <c:pt idx="413">
                  <c:v>1846.8379913788035</c:v>
                </c:pt>
                <c:pt idx="414">
                  <c:v>1840.8229050274872</c:v>
                </c:pt>
                <c:pt idx="415">
                  <c:v>1834.734465485981</c:v>
                </c:pt>
                <c:pt idx="416">
                  <c:v>1828.5732640342744</c:v>
                </c:pt>
                <c:pt idx="417">
                  <c:v>1822.3398950798962</c:v>
                </c:pt>
                <c:pt idx="418">
                  <c:v>1816.0349559826698</c:v>
                </c:pt>
                <c:pt idx="419">
                  <c:v>1809.6590468804943</c:v>
                </c:pt>
                <c:pt idx="420">
                  <c:v>1803.21277051625</c:v>
                </c:pt>
                <c:pt idx="421">
                  <c:v>1796.696732065913</c:v>
                </c:pt>
                <c:pt idx="422">
                  <c:v>1790.1115389679737</c:v>
                </c:pt>
                <c:pt idx="423">
                  <c:v>1783.457800754237</c:v>
                </c:pt>
                <c:pt idx="424">
                  <c:v>1776.7361288820905</c:v>
                </c:pt>
                <c:pt idx="425">
                  <c:v>1769.9471365683153</c:v>
                </c:pt>
                <c:pt idx="426">
                  <c:v>1763.0914386245183</c:v>
                </c:pt>
                <c:pt idx="427">
                  <c:v>1756.1696512942549</c:v>
                </c:pt>
                <c:pt idx="428">
                  <c:v>1749.1823920919114</c:v>
                </c:pt>
                <c:pt idx="429">
                  <c:v>1742.1302796434161</c:v>
                </c:pt>
                <c:pt idx="430">
                  <c:v>1735.0139335288379</c:v>
                </c:pt>
                <c:pt idx="431">
                  <c:v>1727.8339741269353</c:v>
                </c:pt>
                <c:pt idx="432">
                  <c:v>1720.5910224617121</c:v>
                </c:pt>
                <c:pt idx="433">
                  <c:v>1713.2857000510328</c:v>
                </c:pt>
                <c:pt idx="434">
                  <c:v>1705.9186287573514</c:v>
                </c:pt>
                <c:pt idx="435">
                  <c:v>1698.4904306405983</c:v>
                </c:pt>
                <c:pt idx="436">
                  <c:v>1691.0017278132748</c:v>
                </c:pt>
                <c:pt idx="437">
                  <c:v>1683.4531422977946</c:v>
                </c:pt>
                <c:pt idx="438">
                  <c:v>1675.8452958861144</c:v>
                </c:pt>
                <c:pt idx="439">
                  <c:v>1668.178810001689</c:v>
                </c:pt>
                <c:pt idx="440">
                  <c:v>1660.4543055637871</c:v>
                </c:pt>
                <c:pt idx="441">
                  <c:v>1652.6724028541978</c:v>
                </c:pt>
                <c:pt idx="442">
                  <c:v>1644.8337213863595</c:v>
                </c:pt>
                <c:pt idx="443">
                  <c:v>1636.9388797769343</c:v>
                </c:pt>
                <c:pt idx="444">
                  <c:v>1628.9884956198557</c:v>
                </c:pt>
                <c:pt idx="445">
                  <c:v>1620.983185362868</c:v>
                </c:pt>
                <c:pt idx="446">
                  <c:v>1612.9235641865791</c:v>
                </c:pt>
                <c:pt idx="447">
                  <c:v>1604.8102458860421</c:v>
                </c:pt>
                <c:pt idx="448">
                  <c:v>1596.6438427548792</c:v>
                </c:pt>
                <c:pt idx="449">
                  <c:v>1588.4249654719631</c:v>
                </c:pt>
                <c:pt idx="450">
                  <c:v>1580.1542229906629</c:v>
                </c:pt>
                <c:pt idx="451">
                  <c:v>1571.8322224306628</c:v>
                </c:pt>
                <c:pt idx="452">
                  <c:v>1563.4595689723606</c:v>
                </c:pt>
                <c:pt idx="453">
                  <c:v>1555.0368657538472</c:v>
                </c:pt>
                <c:pt idx="454">
                  <c:v>1546.5647137704716</c:v>
                </c:pt>
                <c:pt idx="455">
                  <c:v>1538.0437117769875</c:v>
                </c:pt>
                <c:pt idx="456">
                  <c:v>1529.4744561922814</c:v>
                </c:pt>
                <c:pt idx="457">
                  <c:v>1520.8575410066778</c:v>
                </c:pt>
                <c:pt idx="458">
                  <c:v>1512.1935576918142</c:v>
                </c:pt>
                <c:pt idx="459">
                  <c:v>1503.4830951130793</c:v>
                </c:pt>
                <c:pt idx="460">
                  <c:v>1494.7267394446039</c:v>
                </c:pt>
                <c:pt idx="461">
                  <c:v>1485.9250740867951</c:v>
                </c:pt>
                <c:pt idx="462">
                  <c:v>1477.0786795863989</c:v>
                </c:pt>
                <c:pt idx="463">
                  <c:v>1468.1881335590795</c:v>
                </c:pt>
                <c:pt idx="464">
                  <c:v>1459.2540106144959</c:v>
                </c:pt>
                <c:pt idx="465">
                  <c:v>1450.2768822838648</c:v>
                </c:pt>
                <c:pt idx="466">
                  <c:v>1441.2573169499844</c:v>
                </c:pt>
                <c:pt idx="467">
                  <c:v>1432.1958797797054</c:v>
                </c:pt>
                <c:pt idx="468">
                  <c:v>1423.0931326588245</c:v>
                </c:pt>
                <c:pt idx="469">
                  <c:v>1413.9496341293811</c:v>
                </c:pt>
                <c:pt idx="470">
                  <c:v>1404.7659393293309</c:v>
                </c:pt>
                <c:pt idx="471">
                  <c:v>1395.5425999345762</c:v>
                </c:pt>
                <c:pt idx="472">
                  <c:v>1386.2801641033241</c:v>
                </c:pt>
                <c:pt idx="473">
                  <c:v>1376.9791764227484</c:v>
                </c:pt>
                <c:pt idx="474">
                  <c:v>1367.6401778579284</c:v>
                </c:pt>
                <c:pt idx="475">
                  <c:v>1358.2637057030349</c:v>
                </c:pt>
                <c:pt idx="476">
                  <c:v>1348.8502935347371</c:v>
                </c:pt>
                <c:pt idx="477">
                  <c:v>1339.400471167799</c:v>
                </c:pt>
                <c:pt idx="478">
                  <c:v>1329.9147646128358</c:v>
                </c:pt>
                <c:pt idx="479">
                  <c:v>1320.3936960362012</c:v>
                </c:pt>
                <c:pt idx="480">
                  <c:v>1310.8377837219707</c:v>
                </c:pt>
                <c:pt idx="481">
                  <c:v>1301.2475420359935</c:v>
                </c:pt>
                <c:pt idx="482">
                  <c:v>1291.6234813919764</c:v>
                </c:pt>
                <c:pt idx="483">
                  <c:v>1281.9661082195692</c:v>
                </c:pt>
                <c:pt idx="484">
                  <c:v>1272.2759249344183</c:v>
                </c:pt>
                <c:pt idx="485">
                  <c:v>1262.5534299101541</c:v>
                </c:pt>
                <c:pt idx="486">
                  <c:v>1252.7991174522783</c:v>
                </c:pt>
                <c:pt idx="487">
                  <c:v>1243.013477773917</c:v>
                </c:pt>
                <c:pt idx="488">
                  <c:v>1233.1969969734057</c:v>
                </c:pt>
                <c:pt idx="489">
                  <c:v>1223.3501570136702</c:v>
                </c:pt>
                <c:pt idx="490">
                  <c:v>1213.4734357033699</c:v>
                </c:pt>
                <c:pt idx="491">
                  <c:v>1203.5673066797663</c:v>
                </c:pt>
                <c:pt idx="492">
                  <c:v>1193.6322393932846</c:v>
                </c:pt>
                <c:pt idx="493">
                  <c:v>1183.6686990937308</c:v>
                </c:pt>
                <c:pt idx="494">
                  <c:v>1173.6771468181287</c:v>
                </c:pt>
                <c:pt idx="495">
                  <c:v>1163.6580393801444</c:v>
                </c:pt>
                <c:pt idx="496">
                  <c:v>1153.6118293610596</c:v>
                </c:pt>
                <c:pt idx="497">
                  <c:v>1143.5389651022599</c:v>
                </c:pt>
                <c:pt idx="498">
                  <c:v>1133.4398906992049</c:v>
                </c:pt>
                <c:pt idx="499">
                  <c:v>1123.3150459968399</c:v>
                </c:pt>
                <c:pt idx="500">
                  <c:v>1113.1648665864211</c:v>
                </c:pt>
                <c:pt idx="501">
                  <c:v>1102.9897838037132</c:v>
                </c:pt>
                <c:pt idx="502">
                  <c:v>1092.7902247285281</c:v>
                </c:pt>
                <c:pt idx="503">
                  <c:v>1082.5666121855709</c:v>
                </c:pt>
                <c:pt idx="504">
                  <c:v>1072.3193647465564</c:v>
                </c:pt>
                <c:pt idx="505">
                  <c:v>1062.0488967335641</c:v>
                </c:pt>
                <c:pt idx="506">
                  <c:v>1051.7556182235971</c:v>
                </c:pt>
                <c:pt idx="507">
                  <c:v>1041.4399350543126</c:v>
                </c:pt>
                <c:pt idx="508">
                  <c:v>1031.1022488308886</c:v>
                </c:pt>
                <c:pt idx="509">
                  <c:v>1020.7429569339972</c:v>
                </c:pt>
                <c:pt idx="510">
                  <c:v>1010.362452528849</c:v>
                </c:pt>
                <c:pt idx="511">
                  <c:v>999.96112457527761</c:v>
                </c:pt>
                <c:pt idx="512">
                  <c:v>989.53935783883401</c:v>
                </c:pt>
                <c:pt idx="513">
                  <c:v>979.09753290285573</c:v>
                </c:pt>
                <c:pt idx="514">
                  <c:v>968.63602618148343</c:v>
                </c:pt>
                <c:pt idx="515">
                  <c:v>958.15520993359235</c:v>
                </c:pt>
                <c:pt idx="516">
                  <c:v>947.65545227760822</c:v>
                </c:pt>
                <c:pt idx="517">
                  <c:v>937.13711720717868</c:v>
                </c:pt>
                <c:pt idx="518">
                  <c:v>926.60056460767009</c:v>
                </c:pt>
                <c:pt idx="519">
                  <c:v>916.04615027346097</c:v>
                </c:pt>
                <c:pt idx="520">
                  <c:v>905.47422592600356</c:v>
                </c:pt>
                <c:pt idx="521">
                  <c:v>894.88513923262485</c:v>
                </c:pt>
                <c:pt idx="522">
                  <c:v>884.27923382604013</c:v>
                </c:pt>
                <c:pt idx="523">
                  <c:v>873.6568493245511</c:v>
                </c:pt>
                <c:pt idx="524">
                  <c:v>863.01832135290203</c:v>
                </c:pt>
                <c:pt idx="525">
                  <c:v>852.36398156376811</c:v>
                </c:pt>
                <c:pt idx="526">
                  <c:v>841.69415765984877</c:v>
                </c:pt>
                <c:pt idx="527">
                  <c:v>831.00917341654213</c:v>
                </c:pt>
                <c:pt idx="528">
                  <c:v>820.30934870517478</c:v>
                </c:pt>
                <c:pt idx="529">
                  <c:v>809.59499951676207</c:v>
                </c:pt>
                <c:pt idx="530">
                  <c:v>798.86643798627586</c:v>
                </c:pt>
                <c:pt idx="531">
                  <c:v>788.12397241739541</c:v>
                </c:pt>
                <c:pt idx="532">
                  <c:v>777.36790730771872</c:v>
                </c:pt>
                <c:pt idx="533">
                  <c:v>766.59854337441163</c:v>
                </c:pt>
                <c:pt idx="534">
                  <c:v>755.81617758027232</c:v>
                </c:pt>
                <c:pt idx="535">
                  <c:v>745.02110316019014</c:v>
                </c:pt>
                <c:pt idx="536">
                  <c:v>734.21360964797657</c:v>
                </c:pt>
                <c:pt idx="537">
                  <c:v>723.39398290354904</c:v>
                </c:pt>
                <c:pt idx="538">
                  <c:v>712.56250514044586</c:v>
                </c:pt>
                <c:pt idx="539">
                  <c:v>701.71945495365333</c:v>
                </c:pt>
                <c:pt idx="540">
                  <c:v>690.86510734772548</c:v>
                </c:pt>
                <c:pt idx="541">
                  <c:v>679.99973376517767</c:v>
                </c:pt>
                <c:pt idx="542">
                  <c:v>669.12360211513544</c:v>
                </c:pt>
                <c:pt idx="543">
                  <c:v>658.23697680222062</c:v>
                </c:pt>
                <c:pt idx="544">
                  <c:v>647.34011875565727</c:v>
                </c:pt>
                <c:pt idx="545">
                  <c:v>636.43328545858049</c:v>
                </c:pt>
                <c:pt idx="546">
                  <c:v>625.5167309775311</c:v>
                </c:pt>
                <c:pt idx="547">
                  <c:v>614.59070599212021</c:v>
                </c:pt>
                <c:pt idx="548">
                  <c:v>603.65545782484787</c:v>
                </c:pt>
                <c:pt idx="549">
                  <c:v>592.71123047106062</c:v>
                </c:pt>
                <c:pt idx="550">
                  <c:v>581.75826462903217</c:v>
                </c:pt>
                <c:pt idx="551">
                  <c:v>570.79679773015414</c:v>
                </c:pt>
                <c:pt idx="552">
                  <c:v>559.82706396922094</c:v>
                </c:pt>
                <c:pt idx="553">
                  <c:v>548.84929433479658</c:v>
                </c:pt>
                <c:pt idx="554">
                  <c:v>537.8637166396494</c:v>
                </c:pt>
                <c:pt idx="555">
                  <c:v>526.87055555124198</c:v>
                </c:pt>
                <c:pt idx="556">
                  <c:v>515.8700326222629</c:v>
                </c:pt>
                <c:pt idx="557">
                  <c:v>504.86236632118994</c:v>
                </c:pt>
                <c:pt idx="558">
                  <c:v>493.84777206287094</c:v>
                </c:pt>
                <c:pt idx="559">
                  <c:v>482.82646223911229</c:v>
                </c:pt>
                <c:pt idx="560">
                  <c:v>471.79864624926307</c:v>
                </c:pt>
                <c:pt idx="561">
                  <c:v>460.76453053078507</c:v>
                </c:pt>
                <c:pt idx="562">
                  <c:v>449.72431858979741</c:v>
                </c:pt>
                <c:pt idx="563">
                  <c:v>438.67821103158622</c:v>
                </c:pt>
                <c:pt idx="564">
                  <c:v>427.62640559106973</c:v>
                </c:pt>
                <c:pt idx="565">
                  <c:v>416.56909716320928</c:v>
                </c:pt>
                <c:pt idx="566">
                  <c:v>405.50647783335711</c:v>
                </c:pt>
                <c:pt idx="567">
                  <c:v>394.43873690753264</c:v>
                </c:pt>
                <c:pt idx="568">
                  <c:v>383.36606094261839</c:v>
                </c:pt>
                <c:pt idx="569">
                  <c:v>372.28863377646786</c:v>
                </c:pt>
                <c:pt idx="570">
                  <c:v>361.20663655791714</c:v>
                </c:pt>
                <c:pt idx="571">
                  <c:v>350.12024777669325</c:v>
                </c:pt>
                <c:pt idx="572">
                  <c:v>339.02964329321173</c:v>
                </c:pt>
                <c:pt idx="573">
                  <c:v>327.93499636825652</c:v>
                </c:pt>
                <c:pt idx="574">
                  <c:v>316.83647769253554</c:v>
                </c:pt>
                <c:pt idx="575">
                  <c:v>305.73425541610584</c:v>
                </c:pt>
                <c:pt idx="576">
                  <c:v>294.62849517766199</c:v>
                </c:pt>
                <c:pt idx="577">
                  <c:v>283.51936013368169</c:v>
                </c:pt>
                <c:pt idx="578">
                  <c:v>272.40701098742335</c:v>
                </c:pt>
                <c:pt idx="579">
                  <c:v>261.29160601777011</c:v>
                </c:pt>
                <c:pt idx="580">
                  <c:v>250.17330110791519</c:v>
                </c:pt>
                <c:pt idx="581">
                  <c:v>239.05224977388389</c:v>
                </c:pt>
                <c:pt idx="582">
                  <c:v>227.92860319288715</c:v>
                </c:pt>
                <c:pt idx="583">
                  <c:v>216.80251023150279</c:v>
                </c:pt>
                <c:pt idx="584">
                  <c:v>205.67411747367979</c:v>
                </c:pt>
                <c:pt idx="585">
                  <c:v>194.54356924856188</c:v>
                </c:pt>
                <c:pt idx="586">
                  <c:v>183.41100765812661</c:v>
                </c:pt>
                <c:pt idx="587">
                  <c:v>172.27657260463607</c:v>
                </c:pt>
                <c:pt idx="588">
                  <c:v>161.14040181789633</c:v>
                </c:pt>
                <c:pt idx="589">
                  <c:v>150.00263088232202</c:v>
                </c:pt>
                <c:pt idx="590">
                  <c:v>138.86339326380312</c:v>
                </c:pt>
                <c:pt idx="591">
                  <c:v>127.72282033637131</c:v>
                </c:pt>
                <c:pt idx="592">
                  <c:v>116.58104140866301</c:v>
                </c:pt>
                <c:pt idx="593">
                  <c:v>105.43818375017669</c:v>
                </c:pt>
                <c:pt idx="594">
                  <c:v>94.294372617322253</c:v>
                </c:pt>
                <c:pt idx="595">
                  <c:v>83.149731279260138</c:v>
                </c:pt>
                <c:pt idx="596">
                  <c:v>72.004381043528326</c:v>
                </c:pt>
                <c:pt idx="597">
                  <c:v>60.858441281455235</c:v>
                </c:pt>
                <c:pt idx="598">
                  <c:v>49.71202945335699</c:v>
                </c:pt>
                <c:pt idx="599">
                  <c:v>38.565261133517339</c:v>
                </c:pt>
                <c:pt idx="600">
                  <c:v>27.418250034948912</c:v>
                </c:pt>
                <c:pt idx="601">
                  <c:v>16.271108033934475</c:v>
                </c:pt>
                <c:pt idx="602">
                  <c:v>5.1239451943470868</c:v>
                </c:pt>
                <c:pt idx="603">
                  <c:v>-6.0231302082519207</c:v>
                </c:pt>
                <c:pt idx="604">
                  <c:v>-6.034277212965792</c:v>
                </c:pt>
                <c:pt idx="605">
                  <c:v>-6.0454242174328456</c:v>
                </c:pt>
                <c:pt idx="606">
                  <c:v>-6.0565712216529786</c:v>
                </c:pt>
                <c:pt idx="607">
                  <c:v>-6.067718225626086</c:v>
                </c:pt>
                <c:pt idx="608">
                  <c:v>-6.0788652293520649</c:v>
                </c:pt>
                <c:pt idx="609">
                  <c:v>-6.0900122328308104</c:v>
                </c:pt>
                <c:pt idx="610">
                  <c:v>-6.1011592360622195</c:v>
                </c:pt>
                <c:pt idx="611">
                  <c:v>-6.1123062390461884</c:v>
                </c:pt>
                <c:pt idx="612">
                  <c:v>-6.1234532417826131</c:v>
                </c:pt>
                <c:pt idx="613">
                  <c:v>-6.1346002442713896</c:v>
                </c:pt>
                <c:pt idx="614">
                  <c:v>-6.1457472465124141</c:v>
                </c:pt>
                <c:pt idx="615">
                  <c:v>-6.1568942485055826</c:v>
                </c:pt>
                <c:pt idx="616">
                  <c:v>-6.1680412502507913</c:v>
                </c:pt>
                <c:pt idx="617">
                  <c:v>-6.1791882517479362</c:v>
                </c:pt>
                <c:pt idx="618">
                  <c:v>-6.1903352529969142</c:v>
                </c:pt>
                <c:pt idx="619">
                  <c:v>-6.2014822539976207</c:v>
                </c:pt>
                <c:pt idx="620">
                  <c:v>-6.2126292547499524</c:v>
                </c:pt>
                <c:pt idx="621">
                  <c:v>-6.2237762552538056</c:v>
                </c:pt>
                <c:pt idx="622">
                  <c:v>-6.2349232555090763</c:v>
                </c:pt>
                <c:pt idx="623">
                  <c:v>-6.2460702555156606</c:v>
                </c:pt>
                <c:pt idx="624">
                  <c:v>-6.2572172552734546</c:v>
                </c:pt>
                <c:pt idx="625">
                  <c:v>-6.2683642547823544</c:v>
                </c:pt>
                <c:pt idx="626">
                  <c:v>-6.279511254042256</c:v>
                </c:pt>
                <c:pt idx="627">
                  <c:v>-6.2906582530530564</c:v>
                </c:pt>
                <c:pt idx="628">
                  <c:v>-6.3018052518146508</c:v>
                </c:pt>
                <c:pt idx="629">
                  <c:v>-6.3129522503269362</c:v>
                </c:pt>
                <c:pt idx="630">
                  <c:v>-6.3240992485898087</c:v>
                </c:pt>
                <c:pt idx="631">
                  <c:v>-6.3352462466031643</c:v>
                </c:pt>
                <c:pt idx="632">
                  <c:v>-6.3463932443668991</c:v>
                </c:pt>
                <c:pt idx="633">
                  <c:v>-6.3575402418809093</c:v>
                </c:pt>
                <c:pt idx="634">
                  <c:v>-6.3686872391450908</c:v>
                </c:pt>
                <c:pt idx="635">
                  <c:v>-6.3798342361593408</c:v>
                </c:pt>
                <c:pt idx="636">
                  <c:v>-6.3909812329235551</c:v>
                </c:pt>
                <c:pt idx="637">
                  <c:v>-6.4021282294376292</c:v>
                </c:pt>
                <c:pt idx="638">
                  <c:v>-6.4132752257014598</c:v>
                </c:pt>
                <c:pt idx="639">
                  <c:v>-6.4244222217149431</c:v>
                </c:pt>
                <c:pt idx="640">
                  <c:v>-6.4355692174779762</c:v>
                </c:pt>
                <c:pt idx="641">
                  <c:v>-6.4467162129904541</c:v>
                </c:pt>
                <c:pt idx="642">
                  <c:v>-6.4578632082522729</c:v>
                </c:pt>
                <c:pt idx="643">
                  <c:v>-6.4690102032633297</c:v>
                </c:pt>
                <c:pt idx="644">
                  <c:v>-6.4801571980235204</c:v>
                </c:pt>
                <c:pt idx="645">
                  <c:v>-6.4913041925327413</c:v>
                </c:pt>
                <c:pt idx="646">
                  <c:v>-6.5024511867908883</c:v>
                </c:pt>
                <c:pt idx="647">
                  <c:v>-6.5135981807978576</c:v>
                </c:pt>
                <c:pt idx="648">
                  <c:v>-6.5247451745535461</c:v>
                </c:pt>
                <c:pt idx="649">
                  <c:v>-6.535892168057849</c:v>
                </c:pt>
                <c:pt idx="650">
                  <c:v>-6.5470391613106633</c:v>
                </c:pt>
                <c:pt idx="651">
                  <c:v>-6.5581861543118851</c:v>
                </c:pt>
                <c:pt idx="652">
                  <c:v>-6.5693331470614105</c:v>
                </c:pt>
                <c:pt idx="653">
                  <c:v>-6.5804801395591355</c:v>
                </c:pt>
                <c:pt idx="654">
                  <c:v>-6.5916271318049571</c:v>
                </c:pt>
                <c:pt idx="655">
                  <c:v>-6.6027741237987714</c:v>
                </c:pt>
                <c:pt idx="656">
                  <c:v>-6.6139211155404736</c:v>
                </c:pt>
                <c:pt idx="657">
                  <c:v>-6.6250681070299606</c:v>
                </c:pt>
                <c:pt idx="658">
                  <c:v>-6.6362150982671286</c:v>
                </c:pt>
                <c:pt idx="659">
                  <c:v>-6.6473620892518746</c:v>
                </c:pt>
                <c:pt idx="660">
                  <c:v>-6.6585090799840936</c:v>
                </c:pt>
                <c:pt idx="661">
                  <c:v>-6.6696560704636827</c:v>
                </c:pt>
                <c:pt idx="662">
                  <c:v>-6.680803060690538</c:v>
                </c:pt>
                <c:pt idx="663">
                  <c:v>-6.6919500506645555</c:v>
                </c:pt>
                <c:pt idx="664">
                  <c:v>-6.7030970403856314</c:v>
                </c:pt>
                <c:pt idx="665">
                  <c:v>-6.7142440298536625</c:v>
                </c:pt>
                <c:pt idx="666">
                  <c:v>-6.7253910190685442</c:v>
                </c:pt>
                <c:pt idx="667">
                  <c:v>-6.7365380080301733</c:v>
                </c:pt>
                <c:pt idx="668">
                  <c:v>-6.747684996738446</c:v>
                </c:pt>
                <c:pt idx="669">
                  <c:v>-6.7588319851932592</c:v>
                </c:pt>
                <c:pt idx="670">
                  <c:v>-6.7699789733945082</c:v>
                </c:pt>
                <c:pt idx="671">
                  <c:v>-6.7811259613420898</c:v>
                </c:pt>
                <c:pt idx="672">
                  <c:v>-6.7922729490359002</c:v>
                </c:pt>
                <c:pt idx="673">
                  <c:v>-6.8034199364758354</c:v>
                </c:pt>
                <c:pt idx="674">
                  <c:v>-6.8145669236617916</c:v>
                </c:pt>
                <c:pt idx="675">
                  <c:v>-6.8257139105936657</c:v>
                </c:pt>
                <c:pt idx="676">
                  <c:v>-6.8368608972713529</c:v>
                </c:pt>
                <c:pt idx="677">
                  <c:v>-6.8480078836947502</c:v>
                </c:pt>
                <c:pt idx="678">
                  <c:v>-6.8591548698637537</c:v>
                </c:pt>
                <c:pt idx="679">
                  <c:v>-6.8703018557782602</c:v>
                </c:pt>
                <c:pt idx="680">
                  <c:v>-6.8814488414381652</c:v>
                </c:pt>
                <c:pt idx="681">
                  <c:v>-6.8925958268433654</c:v>
                </c:pt>
                <c:pt idx="682">
                  <c:v>-6.9037428119937569</c:v>
                </c:pt>
                <c:pt idx="683">
                  <c:v>-6.9148897968892369</c:v>
                </c:pt>
                <c:pt idx="684">
                  <c:v>-6.9260367815297004</c:v>
                </c:pt>
                <c:pt idx="685">
                  <c:v>-6.9371837659150444</c:v>
                </c:pt>
                <c:pt idx="686">
                  <c:v>-6.948330750045165</c:v>
                </c:pt>
                <c:pt idx="687">
                  <c:v>-6.9594777339199583</c:v>
                </c:pt>
                <c:pt idx="688">
                  <c:v>-6.9706247175393212</c:v>
                </c:pt>
                <c:pt idx="689">
                  <c:v>-6.981771700903149</c:v>
                </c:pt>
                <c:pt idx="690">
                  <c:v>-6.9929186840113386</c:v>
                </c:pt>
                <c:pt idx="691">
                  <c:v>-7.0040656668637862</c:v>
                </c:pt>
                <c:pt idx="692">
                  <c:v>-7.0152126494603886</c:v>
                </c:pt>
                <c:pt idx="693">
                  <c:v>-7.0263596318010411</c:v>
                </c:pt>
                <c:pt idx="694">
                  <c:v>-7.0375066138856406</c:v>
                </c:pt>
                <c:pt idx="695">
                  <c:v>-7.0486535957140841</c:v>
                </c:pt>
                <c:pt idx="696">
                  <c:v>-7.0598005772862669</c:v>
                </c:pt>
                <c:pt idx="697">
                  <c:v>-7.0709475586020858</c:v>
                </c:pt>
                <c:pt idx="698">
                  <c:v>-7.082094539661437</c:v>
                </c:pt>
                <c:pt idx="699">
                  <c:v>-7.0932415204642165</c:v>
                </c:pt>
                <c:pt idx="700">
                  <c:v>-7.1043885010103205</c:v>
                </c:pt>
                <c:pt idx="701">
                  <c:v>-7.1155354812996459</c:v>
                </c:pt>
                <c:pt idx="702">
                  <c:v>-7.1266824613320887</c:v>
                </c:pt>
                <c:pt idx="703">
                  <c:v>-7.1378294411075451</c:v>
                </c:pt>
                <c:pt idx="704">
                  <c:v>-7.1489764206259121</c:v>
                </c:pt>
                <c:pt idx="705">
                  <c:v>-7.1601233998870848</c:v>
                </c:pt>
                <c:pt idx="706">
                  <c:v>-7.1712703788909611</c:v>
                </c:pt>
                <c:pt idx="707">
                  <c:v>-7.1824173576374362</c:v>
                </c:pt>
                <c:pt idx="708">
                  <c:v>-7.1935643361264061</c:v>
                </c:pt>
                <c:pt idx="709">
                  <c:v>-7.2047113143577679</c:v>
                </c:pt>
                <c:pt idx="710">
                  <c:v>-7.2158582923314185</c:v>
                </c:pt>
                <c:pt idx="711">
                  <c:v>-7.2270052700472531</c:v>
                </c:pt>
                <c:pt idx="712">
                  <c:v>-7.2381522475051687</c:v>
                </c:pt>
                <c:pt idx="713">
                  <c:v>-7.2492992247050614</c:v>
                </c:pt>
                <c:pt idx="714">
                  <c:v>-7.2604462016468272</c:v>
                </c:pt>
                <c:pt idx="715">
                  <c:v>-7.2715931783303631</c:v>
                </c:pt>
                <c:pt idx="716">
                  <c:v>-7.2827401547555652</c:v>
                </c:pt>
                <c:pt idx="717">
                  <c:v>-7.2938871309223297</c:v>
                </c:pt>
                <c:pt idx="718">
                  <c:v>-7.3050341068305524</c:v>
                </c:pt>
                <c:pt idx="719">
                  <c:v>-7.3161810824801305</c:v>
                </c:pt>
                <c:pt idx="720">
                  <c:v>-7.3273280578709601</c:v>
                </c:pt>
                <c:pt idx="721">
                  <c:v>-7.3384750330029371</c:v>
                </c:pt>
                <c:pt idx="722">
                  <c:v>-7.3496220078759587</c:v>
                </c:pt>
                <c:pt idx="723">
                  <c:v>-7.3607689824899207</c:v>
                </c:pt>
                <c:pt idx="724">
                  <c:v>-7.3719159568447195</c:v>
                </c:pt>
                <c:pt idx="725">
                  <c:v>-7.3830629309402518</c:v>
                </c:pt>
                <c:pt idx="726">
                  <c:v>-7.3942099047764138</c:v>
                </c:pt>
                <c:pt idx="727">
                  <c:v>-7.4053568783531016</c:v>
                </c:pt>
                <c:pt idx="728">
                  <c:v>-7.4165038516702122</c:v>
                </c:pt>
                <c:pt idx="729">
                  <c:v>-7.4276508247276407</c:v>
                </c:pt>
                <c:pt idx="730">
                  <c:v>-7.438797797525285</c:v>
                </c:pt>
                <c:pt idx="731">
                  <c:v>-7.4499447700630403</c:v>
                </c:pt>
                <c:pt idx="732">
                  <c:v>-7.4610917423408036</c:v>
                </c:pt>
                <c:pt idx="733">
                  <c:v>-7.472238714358471</c:v>
                </c:pt>
                <c:pt idx="734">
                  <c:v>-7.4833856861159385</c:v>
                </c:pt>
                <c:pt idx="735">
                  <c:v>-7.4945326576131031</c:v>
                </c:pt>
                <c:pt idx="736">
                  <c:v>-7.5056796288498608</c:v>
                </c:pt>
                <c:pt idx="737">
                  <c:v>-7.5168265998261088</c:v>
                </c:pt>
                <c:pt idx="738">
                  <c:v>-7.527973570541743</c:v>
                </c:pt>
                <c:pt idx="739">
                  <c:v>-7.5391205409966595</c:v>
                </c:pt>
                <c:pt idx="740">
                  <c:v>-7.5502675111907545</c:v>
                </c:pt>
                <c:pt idx="741">
                  <c:v>-7.5614144811239248</c:v>
                </c:pt>
                <c:pt idx="742">
                  <c:v>-7.5725614507960666</c:v>
                </c:pt>
                <c:pt idx="743">
                  <c:v>-7.5837084202070759</c:v>
                </c:pt>
                <c:pt idx="744">
                  <c:v>-7.5948553893568498</c:v>
                </c:pt>
                <c:pt idx="745">
                  <c:v>-7.6060023582452843</c:v>
                </c:pt>
                <c:pt idx="746">
                  <c:v>-7.6171493268722763</c:v>
                </c:pt>
                <c:pt idx="747">
                  <c:v>-7.628296295237722</c:v>
                </c:pt>
                <c:pt idx="748">
                  <c:v>-7.6394432633415175</c:v>
                </c:pt>
                <c:pt idx="749">
                  <c:v>-7.6505902311835596</c:v>
                </c:pt>
                <c:pt idx="750">
                  <c:v>-7.6617371987637437</c:v>
                </c:pt>
                <c:pt idx="751">
                  <c:v>-7.6728841660819675</c:v>
                </c:pt>
                <c:pt idx="752">
                  <c:v>-7.6840311331381264</c:v>
                </c:pt>
                <c:pt idx="753">
                  <c:v>-7.6951780999321171</c:v>
                </c:pt>
                <c:pt idx="754">
                  <c:v>-7.7063250664638367</c:v>
                </c:pt>
                <c:pt idx="755">
                  <c:v>-7.7174720327331805</c:v>
                </c:pt>
                <c:pt idx="756">
                  <c:v>-7.7286189987400462</c:v>
                </c:pt>
                <c:pt idx="757">
                  <c:v>-7.7397659644843291</c:v>
                </c:pt>
                <c:pt idx="758">
                  <c:v>-7.7509129299659261</c:v>
                </c:pt>
                <c:pt idx="759">
                  <c:v>-7.7620598951847333</c:v>
                </c:pt>
                <c:pt idx="760">
                  <c:v>-7.7732068601406477</c:v>
                </c:pt>
                <c:pt idx="761">
                  <c:v>-7.7843538248335653</c:v>
                </c:pt>
                <c:pt idx="762">
                  <c:v>-7.7955007892633823</c:v>
                </c:pt>
                <c:pt idx="763">
                  <c:v>-7.8066477534299956</c:v>
                </c:pt>
                <c:pt idx="764">
                  <c:v>-7.8177947173333013</c:v>
                </c:pt>
                <c:pt idx="765">
                  <c:v>-7.8289416809731955</c:v>
                </c:pt>
                <c:pt idx="766">
                  <c:v>-7.8400886443495752</c:v>
                </c:pt>
                <c:pt idx="767">
                  <c:v>-7.8512356074623364</c:v>
                </c:pt>
                <c:pt idx="768">
                  <c:v>-7.8623825703113761</c:v>
                </c:pt>
                <c:pt idx="769">
                  <c:v>-7.8735295328965904</c:v>
                </c:pt>
                <c:pt idx="770">
                  <c:v>-7.8846764952178763</c:v>
                </c:pt>
                <c:pt idx="771">
                  <c:v>-7.8958234572751289</c:v>
                </c:pt>
                <c:pt idx="772">
                  <c:v>-7.9069704190682462</c:v>
                </c:pt>
                <c:pt idx="773">
                  <c:v>-7.9181173805971232</c:v>
                </c:pt>
                <c:pt idx="774">
                  <c:v>-7.9292643418616571</c:v>
                </c:pt>
                <c:pt idx="775">
                  <c:v>-7.9404113028617447</c:v>
                </c:pt>
                <c:pt idx="776">
                  <c:v>-7.9515582635972821</c:v>
                </c:pt>
                <c:pt idx="777">
                  <c:v>-7.9627052240681655</c:v>
                </c:pt>
                <c:pt idx="778">
                  <c:v>-7.9738521842742918</c:v>
                </c:pt>
                <c:pt idx="779">
                  <c:v>-7.984999144215557</c:v>
                </c:pt>
                <c:pt idx="780">
                  <c:v>-7.9961461038918573</c:v>
                </c:pt>
                <c:pt idx="781">
                  <c:v>-8.0072930633030897</c:v>
                </c:pt>
                <c:pt idx="782">
                  <c:v>-8.0184400224491501</c:v>
                </c:pt>
                <c:pt idx="783">
                  <c:v>-8.0295869813299365</c:v>
                </c:pt>
                <c:pt idx="784">
                  <c:v>-8.0407339399453441</c:v>
                </c:pt>
                <c:pt idx="785">
                  <c:v>-8.0518808982952681</c:v>
                </c:pt>
                <c:pt idx="786">
                  <c:v>-8.0630278563796072</c:v>
                </c:pt>
                <c:pt idx="787">
                  <c:v>-8.0741748141982566</c:v>
                </c:pt>
                <c:pt idx="788">
                  <c:v>-8.0853217717511132</c:v>
                </c:pt>
                <c:pt idx="789">
                  <c:v>-8.0964687290380741</c:v>
                </c:pt>
                <c:pt idx="790">
                  <c:v>-8.1076156860590345</c:v>
                </c:pt>
                <c:pt idx="791">
                  <c:v>-8.1187626428138913</c:v>
                </c:pt>
                <c:pt idx="792">
                  <c:v>-8.1299095993025414</c:v>
                </c:pt>
                <c:pt idx="793">
                  <c:v>-8.1410565555248802</c:v>
                </c:pt>
                <c:pt idx="794">
                  <c:v>-8.1522035114808062</c:v>
                </c:pt>
                <c:pt idx="795">
                  <c:v>-8.1633504671702148</c:v>
                </c:pt>
                <c:pt idx="796">
                  <c:v>-8.1744974225930012</c:v>
                </c:pt>
                <c:pt idx="797">
                  <c:v>-8.1856443777490639</c:v>
                </c:pt>
                <c:pt idx="798">
                  <c:v>-8.1967913326382984</c:v>
                </c:pt>
                <c:pt idx="799">
                  <c:v>-8.2079382872606015</c:v>
                </c:pt>
                <c:pt idx="800">
                  <c:v>-8.2190852416158684</c:v>
                </c:pt>
                <c:pt idx="801">
                  <c:v>-8.2302321957039979</c:v>
                </c:pt>
                <c:pt idx="802">
                  <c:v>-8.2413791495248852</c:v>
                </c:pt>
                <c:pt idx="803">
                  <c:v>-8.2525261030784254</c:v>
                </c:pt>
                <c:pt idx="804">
                  <c:v>-8.2636730563645173</c:v>
                </c:pt>
                <c:pt idx="805">
                  <c:v>-8.2748200093830562</c:v>
                </c:pt>
                <c:pt idx="806">
                  <c:v>-8.2859669621339389</c:v>
                </c:pt>
                <c:pt idx="807">
                  <c:v>-8.2971139146170625</c:v>
                </c:pt>
                <c:pt idx="808">
                  <c:v>-8.3082608668323221</c:v>
                </c:pt>
                <c:pt idx="809">
                  <c:v>-8.3194078187796148</c:v>
                </c:pt>
                <c:pt idx="810">
                  <c:v>-8.3305547704588374</c:v>
                </c:pt>
                <c:pt idx="811">
                  <c:v>-8.341701721869887</c:v>
                </c:pt>
                <c:pt idx="812">
                  <c:v>-8.3528486730126588</c:v>
                </c:pt>
                <c:pt idx="813">
                  <c:v>-8.3639956238870496</c:v>
                </c:pt>
                <c:pt idx="814">
                  <c:v>-8.3751425744929566</c:v>
                </c:pt>
                <c:pt idx="815">
                  <c:v>-8.3862895248302767</c:v>
                </c:pt>
                <c:pt idx="816">
                  <c:v>-8.397436474898905</c:v>
                </c:pt>
                <c:pt idx="817">
                  <c:v>-8.4085834246987385</c:v>
                </c:pt>
                <c:pt idx="818">
                  <c:v>-8.4197303742296743</c:v>
                </c:pt>
                <c:pt idx="819">
                  <c:v>-8.4308773234916092</c:v>
                </c:pt>
                <c:pt idx="820">
                  <c:v>-8.4420242724844385</c:v>
                </c:pt>
                <c:pt idx="821">
                  <c:v>-8.4531712212080592</c:v>
                </c:pt>
                <c:pt idx="822">
                  <c:v>-8.4643181696623682</c:v>
                </c:pt>
                <c:pt idx="823">
                  <c:v>-8.4754651178472606</c:v>
                </c:pt>
                <c:pt idx="824">
                  <c:v>-8.4866120657626336</c:v>
                </c:pt>
                <c:pt idx="825">
                  <c:v>-8.4977590134083858</c:v>
                </c:pt>
                <c:pt idx="826">
                  <c:v>-8.5089059607844106</c:v>
                </c:pt>
                <c:pt idx="827">
                  <c:v>-8.5200529078906069</c:v>
                </c:pt>
                <c:pt idx="828">
                  <c:v>-8.5311998547268697</c:v>
                </c:pt>
                <c:pt idx="829">
                  <c:v>-8.5423468012930961</c:v>
                </c:pt>
                <c:pt idx="830">
                  <c:v>-8.553493747589183</c:v>
                </c:pt>
                <c:pt idx="831">
                  <c:v>-8.5646406936150274</c:v>
                </c:pt>
                <c:pt idx="832">
                  <c:v>-8.5757876393705246</c:v>
                </c:pt>
                <c:pt idx="833">
                  <c:v>-8.5869345848555714</c:v>
                </c:pt>
                <c:pt idx="834">
                  <c:v>-8.5980815300700648</c:v>
                </c:pt>
                <c:pt idx="835">
                  <c:v>-8.6092284750139001</c:v>
                </c:pt>
                <c:pt idx="836">
                  <c:v>-8.620375419686976</c:v>
                </c:pt>
                <c:pt idx="837">
                  <c:v>-8.6315223640891876</c:v>
                </c:pt>
                <c:pt idx="838">
                  <c:v>-8.642669308220432</c:v>
                </c:pt>
                <c:pt idx="839">
                  <c:v>-8.6538162520806043</c:v>
                </c:pt>
                <c:pt idx="840">
                  <c:v>-8.6649631956696034</c:v>
                </c:pt>
                <c:pt idx="841">
                  <c:v>-8.6761101389873243</c:v>
                </c:pt>
                <c:pt idx="842">
                  <c:v>-8.6872570820336641</c:v>
                </c:pt>
                <c:pt idx="843">
                  <c:v>-8.6984040248085179</c:v>
                </c:pt>
                <c:pt idx="844">
                  <c:v>-8.7095509673117846</c:v>
                </c:pt>
                <c:pt idx="845">
                  <c:v>-8.7206979095433592</c:v>
                </c:pt>
                <c:pt idx="846">
                  <c:v>-8.7318448515031388</c:v>
                </c:pt>
                <c:pt idx="847">
                  <c:v>-8.7429917931910204</c:v>
                </c:pt>
                <c:pt idx="848">
                  <c:v>-8.7541387346068991</c:v>
                </c:pt>
                <c:pt idx="849">
                  <c:v>-8.7652856757506736</c:v>
                </c:pt>
                <c:pt idx="850">
                  <c:v>-8.7764326166222393</c:v>
                </c:pt>
                <c:pt idx="851">
                  <c:v>-8.787579557221493</c:v>
                </c:pt>
                <c:pt idx="852">
                  <c:v>-8.7987264975483299</c:v>
                </c:pt>
                <c:pt idx="853">
                  <c:v>-8.8098734376026488</c:v>
                </c:pt>
                <c:pt idx="854">
                  <c:v>-8.821020377384345</c:v>
                </c:pt>
                <c:pt idx="855">
                  <c:v>-8.8321673168933152</c:v>
                </c:pt>
                <c:pt idx="856">
                  <c:v>-8.8433142561294567</c:v>
                </c:pt>
                <c:pt idx="857">
                  <c:v>-8.8544611950926644</c:v>
                </c:pt>
                <c:pt idx="858">
                  <c:v>-8.8656081337828354</c:v>
                </c:pt>
                <c:pt idx="859">
                  <c:v>-8.8767550721998685</c:v>
                </c:pt>
                <c:pt idx="860">
                  <c:v>-8.887902010343657</c:v>
                </c:pt>
                <c:pt idx="861">
                  <c:v>-8.8990489482140998</c:v>
                </c:pt>
                <c:pt idx="862">
                  <c:v>-8.9101958858110937</c:v>
                </c:pt>
                <c:pt idx="863">
                  <c:v>-8.921342823134534</c:v>
                </c:pt>
                <c:pt idx="864">
                  <c:v>-8.9324897601843176</c:v>
                </c:pt>
                <c:pt idx="865">
                  <c:v>-8.9436366969603416</c:v>
                </c:pt>
                <c:pt idx="866">
                  <c:v>-8.9547836334625011</c:v>
                </c:pt>
                <c:pt idx="867">
                  <c:v>-8.9659305696906948</c:v>
                </c:pt>
                <c:pt idx="868">
                  <c:v>-8.977077505644818</c:v>
                </c:pt>
                <c:pt idx="869">
                  <c:v>-8.9882244413247676</c:v>
                </c:pt>
                <c:pt idx="870">
                  <c:v>-8.9993713767304389</c:v>
                </c:pt>
                <c:pt idx="871">
                  <c:v>-9.0105183118617305</c:v>
                </c:pt>
                <c:pt idx="872">
                  <c:v>-9.0216652467185376</c:v>
                </c:pt>
                <c:pt idx="873">
                  <c:v>-9.0328121813007574</c:v>
                </c:pt>
                <c:pt idx="874">
                  <c:v>-9.0439591156082866</c:v>
                </c:pt>
                <c:pt idx="875">
                  <c:v>-9.0551060496410223</c:v>
                </c:pt>
                <c:pt idx="876">
                  <c:v>-9.0662529833988614</c:v>
                </c:pt>
                <c:pt idx="877">
                  <c:v>-9.0773999168816992</c:v>
                </c:pt>
                <c:pt idx="878">
                  <c:v>-9.0885468500894326</c:v>
                </c:pt>
                <c:pt idx="879">
                  <c:v>-9.0996937830219586</c:v>
                </c:pt>
                <c:pt idx="880">
                  <c:v>-9.1108407156791742</c:v>
                </c:pt>
                <c:pt idx="881">
                  <c:v>-9.1219876480609745</c:v>
                </c:pt>
                <c:pt idx="882">
                  <c:v>-9.1331345801672583</c:v>
                </c:pt>
                <c:pt idx="883">
                  <c:v>-9.1442815119979208</c:v>
                </c:pt>
                <c:pt idx="884">
                  <c:v>-9.155428443552859</c:v>
                </c:pt>
                <c:pt idx="885">
                  <c:v>-9.1665753748319698</c:v>
                </c:pt>
                <c:pt idx="886">
                  <c:v>-9.1777223058351485</c:v>
                </c:pt>
                <c:pt idx="887">
                  <c:v>-9.1888692365622919</c:v>
                </c:pt>
                <c:pt idx="888">
                  <c:v>-9.2000161670132989</c:v>
                </c:pt>
                <c:pt idx="889">
                  <c:v>-9.2111630971880647</c:v>
                </c:pt>
                <c:pt idx="890">
                  <c:v>-9.2223100270864844</c:v>
                </c:pt>
                <c:pt idx="891">
                  <c:v>-9.2334569567084568</c:v>
                </c:pt>
                <c:pt idx="892">
                  <c:v>-9.2446038860538788</c:v>
                </c:pt>
                <c:pt idx="893">
                  <c:v>-9.2557508151226457</c:v>
                </c:pt>
                <c:pt idx="894">
                  <c:v>-9.2668977439146545</c:v>
                </c:pt>
                <c:pt idx="895">
                  <c:v>-9.278044672429802</c:v>
                </c:pt>
                <c:pt idx="896">
                  <c:v>-9.2891916006679836</c:v>
                </c:pt>
                <c:pt idx="897">
                  <c:v>-9.3003385286290978</c:v>
                </c:pt>
                <c:pt idx="898">
                  <c:v>-9.31148545631304</c:v>
                </c:pt>
                <c:pt idx="899">
                  <c:v>-9.3226323837197071</c:v>
                </c:pt>
                <c:pt idx="900">
                  <c:v>-9.3337793108489961</c:v>
                </c:pt>
                <c:pt idx="901">
                  <c:v>-9.344926237700804</c:v>
                </c:pt>
                <c:pt idx="902">
                  <c:v>-9.3560731642750277</c:v>
                </c:pt>
                <c:pt idx="903">
                  <c:v>-9.3672200905715624</c:v>
                </c:pt>
                <c:pt idx="904">
                  <c:v>-9.3783670165903068</c:v>
                </c:pt>
                <c:pt idx="905">
                  <c:v>-9.3895139423311562</c:v>
                </c:pt>
                <c:pt idx="906">
                  <c:v>-9.4006608677940076</c:v>
                </c:pt>
                <c:pt idx="907">
                  <c:v>-9.411807792978756</c:v>
                </c:pt>
                <c:pt idx="908">
                  <c:v>-9.4229547178853004</c:v>
                </c:pt>
                <c:pt idx="909">
                  <c:v>-9.4341016425135358</c:v>
                </c:pt>
                <c:pt idx="910">
                  <c:v>-9.445248566863361</c:v>
                </c:pt>
                <c:pt idx="911">
                  <c:v>-9.4563954909346712</c:v>
                </c:pt>
                <c:pt idx="912">
                  <c:v>-9.4675424147273635</c:v>
                </c:pt>
                <c:pt idx="913">
                  <c:v>-9.4786893382413329</c:v>
                </c:pt>
                <c:pt idx="914">
                  <c:v>-9.4898362614764782</c:v>
                </c:pt>
                <c:pt idx="915">
                  <c:v>-9.5009831844326946</c:v>
                </c:pt>
                <c:pt idx="916">
                  <c:v>-9.5121301071098809</c:v>
                </c:pt>
                <c:pt idx="917">
                  <c:v>-9.5232770295079323</c:v>
                </c:pt>
                <c:pt idx="918">
                  <c:v>-9.5344239516267457</c:v>
                </c:pt>
                <c:pt idx="919">
                  <c:v>-9.5455708734662164</c:v>
                </c:pt>
                <c:pt idx="920">
                  <c:v>-9.556717795026243</c:v>
                </c:pt>
                <c:pt idx="921">
                  <c:v>-9.5678647163067208</c:v>
                </c:pt>
                <c:pt idx="922">
                  <c:v>-9.5790116373075485</c:v>
                </c:pt>
                <c:pt idx="923">
                  <c:v>-9.5901585580286213</c:v>
                </c:pt>
                <c:pt idx="924">
                  <c:v>-9.6013054784698362</c:v>
                </c:pt>
                <c:pt idx="925">
                  <c:v>-9.6124523986310901</c:v>
                </c:pt>
                <c:pt idx="926">
                  <c:v>-9.6235993185122783</c:v>
                </c:pt>
                <c:pt idx="927">
                  <c:v>-9.6347462381132996</c:v>
                </c:pt>
                <c:pt idx="928">
                  <c:v>-9.645893157434049</c:v>
                </c:pt>
                <c:pt idx="929">
                  <c:v>-9.6570400764744235</c:v>
                </c:pt>
                <c:pt idx="930">
                  <c:v>-9.6681869952343202</c:v>
                </c:pt>
                <c:pt idx="931">
                  <c:v>-9.6793339137136361</c:v>
                </c:pt>
                <c:pt idx="932">
                  <c:v>-9.6904808319122679</c:v>
                </c:pt>
                <c:pt idx="933">
                  <c:v>-9.7016277498301129</c:v>
                </c:pt>
                <c:pt idx="934">
                  <c:v>-9.7127746674670661</c:v>
                </c:pt>
                <c:pt idx="935">
                  <c:v>-9.7239215848230245</c:v>
                </c:pt>
                <c:pt idx="936">
                  <c:v>-9.7350685018978869</c:v>
                </c:pt>
                <c:pt idx="937">
                  <c:v>-9.7462154186915484</c:v>
                </c:pt>
                <c:pt idx="938">
                  <c:v>-9.7573623352039061</c:v>
                </c:pt>
                <c:pt idx="939">
                  <c:v>-9.768509251434855</c:v>
                </c:pt>
                <c:pt idx="940">
                  <c:v>-9.7796561673842941</c:v>
                </c:pt>
                <c:pt idx="941">
                  <c:v>-9.7908030830521184</c:v>
                </c:pt>
                <c:pt idx="942">
                  <c:v>-9.8019499984382268</c:v>
                </c:pt>
                <c:pt idx="943">
                  <c:v>-9.8130969135425143</c:v>
                </c:pt>
                <c:pt idx="944">
                  <c:v>-9.8242438283648781</c:v>
                </c:pt>
                <c:pt idx="945">
                  <c:v>-9.835390742905215</c:v>
                </c:pt>
                <c:pt idx="946">
                  <c:v>-9.846537657163422</c:v>
                </c:pt>
                <c:pt idx="947">
                  <c:v>-9.8576845711393943</c:v>
                </c:pt>
                <c:pt idx="948">
                  <c:v>-9.8688314848330307</c:v>
                </c:pt>
                <c:pt idx="949">
                  <c:v>-9.8799783982442264</c:v>
                </c:pt>
                <c:pt idx="950">
                  <c:v>-9.8911253113728783</c:v>
                </c:pt>
                <c:pt idx="951">
                  <c:v>-9.9022722242188852</c:v>
                </c:pt>
                <c:pt idx="952">
                  <c:v>-9.9134191367821423</c:v>
                </c:pt>
                <c:pt idx="953">
                  <c:v>-9.9245660490625447</c:v>
                </c:pt>
                <c:pt idx="954">
                  <c:v>-9.9357129610599912</c:v>
                </c:pt>
                <c:pt idx="955">
                  <c:v>-9.9468598727743789</c:v>
                </c:pt>
                <c:pt idx="956">
                  <c:v>-9.9580067842056028</c:v>
                </c:pt>
                <c:pt idx="957">
                  <c:v>-9.9691536953535618</c:v>
                </c:pt>
                <c:pt idx="958">
                  <c:v>-9.980300606218151</c:v>
                </c:pt>
                <c:pt idx="959">
                  <c:v>-9.9914475167992673</c:v>
                </c:pt>
                <c:pt idx="960">
                  <c:v>-10.002594427096808</c:v>
                </c:pt>
                <c:pt idx="961">
                  <c:v>-10.01374133711067</c:v>
                </c:pt>
                <c:pt idx="962">
                  <c:v>-10.024888246840749</c:v>
                </c:pt>
                <c:pt idx="963">
                  <c:v>-10.036035156286943</c:v>
                </c:pt>
                <c:pt idx="964">
                  <c:v>-10.047182065449148</c:v>
                </c:pt>
                <c:pt idx="965">
                  <c:v>-10.05832897432726</c:v>
                </c:pt>
                <c:pt idx="966">
                  <c:v>-10.069475882921177</c:v>
                </c:pt>
                <c:pt idx="967">
                  <c:v>-10.080622791230796</c:v>
                </c:pt>
                <c:pt idx="968">
                  <c:v>-10.091769699256014</c:v>
                </c:pt>
                <c:pt idx="969">
                  <c:v>-10.102916606996727</c:v>
                </c:pt>
                <c:pt idx="970">
                  <c:v>-10.11406351445283</c:v>
                </c:pt>
                <c:pt idx="971">
                  <c:v>-10.125210421624223</c:v>
                </c:pt>
                <c:pt idx="972">
                  <c:v>-10.136357328510801</c:v>
                </c:pt>
                <c:pt idx="973">
                  <c:v>-10.147504235112461</c:v>
                </c:pt>
                <c:pt idx="974">
                  <c:v>-10.1586511414291</c:v>
                </c:pt>
                <c:pt idx="975">
                  <c:v>-10.169798047460615</c:v>
                </c:pt>
                <c:pt idx="976">
                  <c:v>-10.180944953206902</c:v>
                </c:pt>
                <c:pt idx="977">
                  <c:v>-10.192091858667858</c:v>
                </c:pt>
                <c:pt idx="978">
                  <c:v>-10.20323876384338</c:v>
                </c:pt>
                <c:pt idx="979">
                  <c:v>-10.214385668733366</c:v>
                </c:pt>
                <c:pt idx="980">
                  <c:v>-10.225532573337711</c:v>
                </c:pt>
                <c:pt idx="981">
                  <c:v>-10.236679477656311</c:v>
                </c:pt>
                <c:pt idx="982">
                  <c:v>-10.247826381689066</c:v>
                </c:pt>
                <c:pt idx="983">
                  <c:v>-10.25897328543587</c:v>
                </c:pt>
                <c:pt idx="984">
                  <c:v>-10.270120188896621</c:v>
                </c:pt>
                <c:pt idx="985">
                  <c:v>-10.281267092071216</c:v>
                </c:pt>
                <c:pt idx="986">
                  <c:v>-10.292413994959551</c:v>
                </c:pt>
                <c:pt idx="987">
                  <c:v>-10.303560897561523</c:v>
                </c:pt>
                <c:pt idx="988">
                  <c:v>-10.314707799877029</c:v>
                </c:pt>
                <c:pt idx="989">
                  <c:v>-10.325854701905966</c:v>
                </c:pt>
                <c:pt idx="990">
                  <c:v>-10.337001603648231</c:v>
                </c:pt>
                <c:pt idx="991">
                  <c:v>-10.348148505103721</c:v>
                </c:pt>
                <c:pt idx="992">
                  <c:v>-10.359295406272331</c:v>
                </c:pt>
                <c:pt idx="993">
                  <c:v>-10.37044230715396</c:v>
                </c:pt>
                <c:pt idx="994">
                  <c:v>-10.381589207748503</c:v>
                </c:pt>
                <c:pt idx="995">
                  <c:v>-10.392736108055857</c:v>
                </c:pt>
                <c:pt idx="996">
                  <c:v>-10.403883008075921</c:v>
                </c:pt>
                <c:pt idx="997">
                  <c:v>-10.41502990780859</c:v>
                </c:pt>
                <c:pt idx="998">
                  <c:v>-10.426176807253761</c:v>
                </c:pt>
                <c:pt idx="999">
                  <c:v>-10.43732370641133</c:v>
                </c:pt>
                <c:pt idx="1000">
                  <c:v>-10.448470605281196</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Calculs!$K$4:$K$1004</c:f>
              <c:numCache>
                <c:formatCode>0.00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2055.9952419995611</c:v>
                </c:pt>
                <c:pt idx="351">
                  <c:v>2055.5364576536385</c:v>
                </c:pt>
                <c:pt idx="352">
                  <c:v>2054.9801934452421</c:v>
                </c:pt>
                <c:pt idx="353">
                  <c:v>2054.3265885963715</c:v>
                </c:pt>
                <c:pt idx="354">
                  <c:v>2053.5757865085898</c:v>
                </c:pt>
                <c:pt idx="355">
                  <c:v>2052.727935456795</c:v>
                </c:pt>
                <c:pt idx="356">
                  <c:v>2051.7831892302293</c:v>
                </c:pt>
                <c:pt idx="357">
                  <c:v>2050.7417077187711</c:v>
                </c:pt>
                <c:pt idx="358">
                  <c:v>2049.6036574439127</c:v>
                </c:pt>
                <c:pt idx="359">
                  <c:v>2048.3692120349933</c:v>
                </c:pt>
                <c:pt idx="360">
                  <c:v>2047.0385526522082</c:v>
                </c:pt>
                <c:pt idx="361">
                  <c:v>2045.6118683586428</c:v>
                </c:pt>
                <c:pt idx="362">
                  <c:v>2044.0893564441094</c:v>
                </c:pt>
                <c:pt idx="363">
                  <c:v>2042.4712227038819</c:v>
                </c:pt>
                <c:pt idx="364">
                  <c:v>2040.7576816756075</c:v>
                </c:pt>
                <c:pt idx="365">
                  <c:v>2038.9489568377041</c:v>
                </c:pt>
                <c:pt idx="366">
                  <c:v>2037.0452807725067</c:v>
                </c:pt>
                <c:pt idx="367">
                  <c:v>2035.0468952972867</c:v>
                </c:pt>
                <c:pt idx="368">
                  <c:v>2032.9540515661017</c:v>
                </c:pt>
                <c:pt idx="369">
                  <c:v>2030.7670101452218</c:v>
                </c:pt>
                <c:pt idx="370">
                  <c:v>2028.4860410646609</c:v>
                </c:pt>
                <c:pt idx="371">
                  <c:v>2026.1114238481232</c:v>
                </c:pt>
                <c:pt idx="372">
                  <c:v>2023.6434475234519</c:v>
                </c:pt>
                <c:pt idx="373">
                  <c:v>2021.0824106154662</c:v>
                </c:pt>
                <c:pt idx="374">
                  <c:v>2018.4286211228766</c:v>
                </c:pt>
                <c:pt idx="375">
                  <c:v>2015.6823964807927</c:v>
                </c:pt>
                <c:pt idx="376">
                  <c:v>2012.8440635101749</c:v>
                </c:pt>
                <c:pt idx="377">
                  <c:v>2009.9139583554388</c:v>
                </c:pt>
                <c:pt idx="378">
                  <c:v>2006.8924264112886</c:v>
                </c:pt>
                <c:pt idx="379">
                  <c:v>2003.7798222397428</c:v>
                </c:pt>
                <c:pt idx="380">
                  <c:v>2000.5765094782112</c:v>
                </c:pt>
                <c:pt idx="381">
                  <c:v>1997.2828607393963</c:v>
                </c:pt>
                <c:pt idx="382">
                  <c:v>1993.8992575037075</c:v>
                </c:pt>
                <c:pt idx="383">
                  <c:v>1990.4260900048134</c:v>
                </c:pt>
                <c:pt idx="384">
                  <c:v>1986.8637571088934</c:v>
                </c:pt>
                <c:pt idx="385">
                  <c:v>1983.2126661880966</c:v>
                </c:pt>
                <c:pt idx="386">
                  <c:v>1979.4732329886726</c:v>
                </c:pt>
                <c:pt idx="387">
                  <c:v>1975.6458814941957</c:v>
                </c:pt>
                <c:pt idx="388">
                  <c:v>1971.7310437842689</c:v>
                </c:pt>
                <c:pt idx="389">
                  <c:v>1967.7291598890658</c:v>
                </c:pt>
                <c:pt idx="390">
                  <c:v>1963.6406776400381</c:v>
                </c:pt>
                <c:pt idx="391">
                  <c:v>1959.4660525170927</c:v>
                </c:pt>
                <c:pt idx="392">
                  <c:v>1955.2057474925273</c:v>
                </c:pt>
                <c:pt idx="393">
                  <c:v>1950.8602328719853</c:v>
                </c:pt>
                <c:pt idx="394">
                  <c:v>1946.4299861326845</c:v>
                </c:pt>
                <c:pt idx="395">
                  <c:v>1941.9154917591516</c:v>
                </c:pt>
                <c:pt idx="396">
                  <c:v>1937.3172410766879</c:v>
                </c:pt>
                <c:pt idx="397">
                  <c:v>1932.6357320827767</c:v>
                </c:pt>
                <c:pt idx="398">
                  <c:v>1927.8714692766337</c:v>
                </c:pt>
                <c:pt idx="399">
                  <c:v>1923.024963487092</c:v>
                </c:pt>
                <c:pt idx="400">
                  <c:v>1918.0967316990082</c:v>
                </c:pt>
                <c:pt idx="401">
                  <c:v>1913.0872968783615</c:v>
                </c:pt>
                <c:pt idx="402">
                  <c:v>1907.9971877962205</c:v>
                </c:pt>
                <c:pt idx="403">
                  <c:v>1902.8269388517369</c:v>
                </c:pt>
                <c:pt idx="404">
                  <c:v>1897.577089894326</c:v>
                </c:pt>
                <c:pt idx="405">
                  <c:v>1892.2481860451846</c:v>
                </c:pt>
                <c:pt idx="406">
                  <c:v>1886.8407775182955</c:v>
                </c:pt>
                <c:pt idx="407">
                  <c:v>1881.3554194410565</c:v>
                </c:pt>
                <c:pt idx="408">
                  <c:v>1875.7926716746779</c:v>
                </c:pt>
                <c:pt idx="409">
                  <c:v>1870.153098634476</c:v>
                </c:pt>
                <c:pt idx="410">
                  <c:v>1864.437269110196</c:v>
                </c:pt>
                <c:pt idx="411">
                  <c:v>1858.6457560864874</c:v>
                </c:pt>
                <c:pt idx="412">
                  <c:v>1852.7791365636551</c:v>
                </c:pt>
                <c:pt idx="413">
                  <c:v>1846.8379913788035</c:v>
                </c:pt>
                <c:pt idx="414">
                  <c:v>1840.8229050274872</c:v>
                </c:pt>
                <c:pt idx="415">
                  <c:v>1834.734465485981</c:v>
                </c:pt>
                <c:pt idx="416">
                  <c:v>1828.5732640342744</c:v>
                </c:pt>
                <c:pt idx="417">
                  <c:v>1822.3398950798962</c:v>
                </c:pt>
                <c:pt idx="418">
                  <c:v>1816.0349559826698</c:v>
                </c:pt>
                <c:pt idx="419">
                  <c:v>1809.6590468804943</c:v>
                </c:pt>
                <c:pt idx="420">
                  <c:v>1803.21277051625</c:v>
                </c:pt>
                <c:pt idx="421">
                  <c:v>1796.696732065913</c:v>
                </c:pt>
                <c:pt idx="422">
                  <c:v>1790.1115389679737</c:v>
                </c:pt>
                <c:pt idx="423">
                  <c:v>1783.457800754237</c:v>
                </c:pt>
                <c:pt idx="424">
                  <c:v>1776.7361288820905</c:v>
                </c:pt>
                <c:pt idx="425">
                  <c:v>1769.9471365683153</c:v>
                </c:pt>
                <c:pt idx="426">
                  <c:v>1763.0914386245183</c:v>
                </c:pt>
                <c:pt idx="427">
                  <c:v>1756.1696512942549</c:v>
                </c:pt>
                <c:pt idx="428">
                  <c:v>1749.1823920919114</c:v>
                </c:pt>
                <c:pt idx="429">
                  <c:v>1742.1302796434161</c:v>
                </c:pt>
                <c:pt idx="430">
                  <c:v>1735.0139335288379</c:v>
                </c:pt>
                <c:pt idx="431">
                  <c:v>1727.8339741269353</c:v>
                </c:pt>
                <c:pt idx="432">
                  <c:v>1720.5910224617121</c:v>
                </c:pt>
                <c:pt idx="433">
                  <c:v>1713.2857000510328</c:v>
                </c:pt>
                <c:pt idx="434">
                  <c:v>1705.9186287573514</c:v>
                </c:pt>
                <c:pt idx="435">
                  <c:v>1698.4904306405983</c:v>
                </c:pt>
                <c:pt idx="436">
                  <c:v>1691.0017278132748</c:v>
                </c:pt>
                <c:pt idx="437">
                  <c:v>1683.4531422977946</c:v>
                </c:pt>
                <c:pt idx="438">
                  <c:v>1675.8452958861144</c:v>
                </c:pt>
                <c:pt idx="439">
                  <c:v>1668.178810001689</c:v>
                </c:pt>
                <c:pt idx="440">
                  <c:v>1660.4543055637871</c:v>
                </c:pt>
                <c:pt idx="441">
                  <c:v>1652.6724028541978</c:v>
                </c:pt>
                <c:pt idx="442">
                  <c:v>1644.8337213863595</c:v>
                </c:pt>
                <c:pt idx="443">
                  <c:v>1636.9388797769343</c:v>
                </c:pt>
                <c:pt idx="444">
                  <c:v>1628.9884956198557</c:v>
                </c:pt>
                <c:pt idx="445">
                  <c:v>1620.983185362868</c:v>
                </c:pt>
                <c:pt idx="446">
                  <c:v>1612.9235641865791</c:v>
                </c:pt>
                <c:pt idx="447">
                  <c:v>1604.8102458860421</c:v>
                </c:pt>
                <c:pt idx="448">
                  <c:v>1596.6438427548792</c:v>
                </c:pt>
                <c:pt idx="449">
                  <c:v>1588.4249654719631</c:v>
                </c:pt>
                <c:pt idx="450">
                  <c:v>1580.1542229906629</c:v>
                </c:pt>
                <c:pt idx="451">
                  <c:v>1571.8322224306628</c:v>
                </c:pt>
                <c:pt idx="452">
                  <c:v>1563.4595689723606</c:v>
                </c:pt>
                <c:pt idx="453">
                  <c:v>1555.0368657538472</c:v>
                </c:pt>
                <c:pt idx="454">
                  <c:v>1546.5647137704716</c:v>
                </c:pt>
                <c:pt idx="455">
                  <c:v>1538.0437117769875</c:v>
                </c:pt>
                <c:pt idx="456">
                  <c:v>1529.4744561922814</c:v>
                </c:pt>
                <c:pt idx="457">
                  <c:v>1520.8575410066778</c:v>
                </c:pt>
                <c:pt idx="458">
                  <c:v>1512.1935576918142</c:v>
                </c:pt>
                <c:pt idx="459">
                  <c:v>1503.4830951130793</c:v>
                </c:pt>
                <c:pt idx="460">
                  <c:v>1494.7267394446039</c:v>
                </c:pt>
                <c:pt idx="461">
                  <c:v>1485.9250740867951</c:v>
                </c:pt>
                <c:pt idx="462">
                  <c:v>1477.0786795863989</c:v>
                </c:pt>
                <c:pt idx="463">
                  <c:v>1468.1881335590795</c:v>
                </c:pt>
                <c:pt idx="464">
                  <c:v>1459.2540106144959</c:v>
                </c:pt>
                <c:pt idx="465">
                  <c:v>1450.2768822838648</c:v>
                </c:pt>
                <c:pt idx="466">
                  <c:v>1441.2573169499844</c:v>
                </c:pt>
                <c:pt idx="467">
                  <c:v>1432.1958797797054</c:v>
                </c:pt>
                <c:pt idx="468">
                  <c:v>1423.0931326588245</c:v>
                </c:pt>
                <c:pt idx="469">
                  <c:v>1413.9496341293811</c:v>
                </c:pt>
                <c:pt idx="470">
                  <c:v>1404.7659393293309</c:v>
                </c:pt>
                <c:pt idx="471">
                  <c:v>1395.5425999345762</c:v>
                </c:pt>
                <c:pt idx="472">
                  <c:v>1386.2801641033241</c:v>
                </c:pt>
                <c:pt idx="473">
                  <c:v>1376.9791764227484</c:v>
                </c:pt>
                <c:pt idx="474">
                  <c:v>1367.6401778579284</c:v>
                </c:pt>
                <c:pt idx="475">
                  <c:v>1358.2637057030349</c:v>
                </c:pt>
                <c:pt idx="476">
                  <c:v>1348.8502935347371</c:v>
                </c:pt>
                <c:pt idx="477">
                  <c:v>1339.400471167799</c:v>
                </c:pt>
                <c:pt idx="478">
                  <c:v>1329.9147646128358</c:v>
                </c:pt>
                <c:pt idx="479">
                  <c:v>1320.3936960362012</c:v>
                </c:pt>
                <c:pt idx="480">
                  <c:v>1310.8377837219707</c:v>
                </c:pt>
                <c:pt idx="481">
                  <c:v>1301.2475420359935</c:v>
                </c:pt>
                <c:pt idx="482">
                  <c:v>1291.6234813919764</c:v>
                </c:pt>
                <c:pt idx="483">
                  <c:v>1281.9661082195692</c:v>
                </c:pt>
                <c:pt idx="484">
                  <c:v>1272.2759249344183</c:v>
                </c:pt>
                <c:pt idx="485">
                  <c:v>1262.5534299101541</c:v>
                </c:pt>
                <c:pt idx="486">
                  <c:v>1252.7991174522783</c:v>
                </c:pt>
                <c:pt idx="487">
                  <c:v>1243.013477773917</c:v>
                </c:pt>
                <c:pt idx="488">
                  <c:v>1233.1969969734057</c:v>
                </c:pt>
                <c:pt idx="489">
                  <c:v>1223.3501570136702</c:v>
                </c:pt>
                <c:pt idx="490">
                  <c:v>1213.4734357033699</c:v>
                </c:pt>
                <c:pt idx="491">
                  <c:v>1203.5673066797663</c:v>
                </c:pt>
                <c:pt idx="492">
                  <c:v>1193.6322393932846</c:v>
                </c:pt>
                <c:pt idx="493">
                  <c:v>1183.6686990937308</c:v>
                </c:pt>
                <c:pt idx="494">
                  <c:v>1173.6771468181287</c:v>
                </c:pt>
                <c:pt idx="495">
                  <c:v>1163.6580393801444</c:v>
                </c:pt>
                <c:pt idx="496">
                  <c:v>1153.6118293610596</c:v>
                </c:pt>
                <c:pt idx="497">
                  <c:v>1143.5389651022599</c:v>
                </c:pt>
                <c:pt idx="498">
                  <c:v>1133.4398906992049</c:v>
                </c:pt>
                <c:pt idx="499">
                  <c:v>1123.3150459968399</c:v>
                </c:pt>
                <c:pt idx="500">
                  <c:v>1113.1648665864211</c:v>
                </c:pt>
                <c:pt idx="501">
                  <c:v>1102.9897838037132</c:v>
                </c:pt>
                <c:pt idx="502">
                  <c:v>1092.7902247285281</c:v>
                </c:pt>
                <c:pt idx="503">
                  <c:v>1082.5666121855709</c:v>
                </c:pt>
                <c:pt idx="504">
                  <c:v>1072.3193647465564</c:v>
                </c:pt>
                <c:pt idx="505">
                  <c:v>1062.0488967335641</c:v>
                </c:pt>
                <c:pt idx="506">
                  <c:v>1051.7556182235971</c:v>
                </c:pt>
                <c:pt idx="507">
                  <c:v>1041.4399350543126</c:v>
                </c:pt>
                <c:pt idx="508">
                  <c:v>1031.1022488308886</c:v>
                </c:pt>
                <c:pt idx="509">
                  <c:v>1020.7429569339972</c:v>
                </c:pt>
                <c:pt idx="510">
                  <c:v>1010.362452528849</c:v>
                </c:pt>
                <c:pt idx="511">
                  <c:v>999.96112457527761</c:v>
                </c:pt>
                <c:pt idx="512">
                  <c:v>989.53935783883401</c:v>
                </c:pt>
                <c:pt idx="513">
                  <c:v>979.09753290285573</c:v>
                </c:pt>
                <c:pt idx="514">
                  <c:v>968.63602618148343</c:v>
                </c:pt>
                <c:pt idx="515">
                  <c:v>958.15520993359235</c:v>
                </c:pt>
                <c:pt idx="516">
                  <c:v>947.65545227760822</c:v>
                </c:pt>
                <c:pt idx="517">
                  <c:v>937.13711720717868</c:v>
                </c:pt>
                <c:pt idx="518">
                  <c:v>926.60056460767009</c:v>
                </c:pt>
                <c:pt idx="519">
                  <c:v>916.04615027346097</c:v>
                </c:pt>
                <c:pt idx="520">
                  <c:v>905.47422592600356</c:v>
                </c:pt>
                <c:pt idx="521">
                  <c:v>894.88513923262485</c:v>
                </c:pt>
                <c:pt idx="522">
                  <c:v>884.27923382604013</c:v>
                </c:pt>
                <c:pt idx="523">
                  <c:v>873.6568493245511</c:v>
                </c:pt>
                <c:pt idx="524">
                  <c:v>863.01832135290203</c:v>
                </c:pt>
                <c:pt idx="525">
                  <c:v>852.36398156376811</c:v>
                </c:pt>
                <c:pt idx="526">
                  <c:v>841.69415765984877</c:v>
                </c:pt>
                <c:pt idx="527">
                  <c:v>831.00917341654213</c:v>
                </c:pt>
                <c:pt idx="528">
                  <c:v>820.30934870517478</c:v>
                </c:pt>
                <c:pt idx="529">
                  <c:v>809.59499951676207</c:v>
                </c:pt>
                <c:pt idx="530">
                  <c:v>798.86643798627586</c:v>
                </c:pt>
                <c:pt idx="531">
                  <c:v>788.12397241739541</c:v>
                </c:pt>
                <c:pt idx="532">
                  <c:v>777.36790730771872</c:v>
                </c:pt>
                <c:pt idx="533">
                  <c:v>766.59854337441163</c:v>
                </c:pt>
                <c:pt idx="534">
                  <c:v>755.81617758027232</c:v>
                </c:pt>
                <c:pt idx="535">
                  <c:v>745.02110316019014</c:v>
                </c:pt>
                <c:pt idx="536">
                  <c:v>734.21360964797657</c:v>
                </c:pt>
                <c:pt idx="537">
                  <c:v>723.39398290354904</c:v>
                </c:pt>
                <c:pt idx="538">
                  <c:v>712.56250514044586</c:v>
                </c:pt>
                <c:pt idx="539">
                  <c:v>701.71945495365333</c:v>
                </c:pt>
                <c:pt idx="540">
                  <c:v>690.86510734772548</c:v>
                </c:pt>
                <c:pt idx="541">
                  <c:v>679.99973376517767</c:v>
                </c:pt>
                <c:pt idx="542">
                  <c:v>669.12360211513544</c:v>
                </c:pt>
                <c:pt idx="543">
                  <c:v>658.23697680222062</c:v>
                </c:pt>
                <c:pt idx="544">
                  <c:v>647.34011875565727</c:v>
                </c:pt>
                <c:pt idx="545">
                  <c:v>636.43328545858049</c:v>
                </c:pt>
                <c:pt idx="546">
                  <c:v>625.5167309775311</c:v>
                </c:pt>
                <c:pt idx="547">
                  <c:v>614.59070599212021</c:v>
                </c:pt>
                <c:pt idx="548">
                  <c:v>603.65545782484787</c:v>
                </c:pt>
                <c:pt idx="549">
                  <c:v>592.71123047106062</c:v>
                </c:pt>
                <c:pt idx="550">
                  <c:v>581.75826462903217</c:v>
                </c:pt>
                <c:pt idx="551">
                  <c:v>570.79679773015414</c:v>
                </c:pt>
                <c:pt idx="552">
                  <c:v>559.82706396922094</c:v>
                </c:pt>
                <c:pt idx="553">
                  <c:v>548.84929433479658</c:v>
                </c:pt>
                <c:pt idx="554">
                  <c:v>537.8637166396494</c:v>
                </c:pt>
                <c:pt idx="555">
                  <c:v>526.87055555124198</c:v>
                </c:pt>
                <c:pt idx="556">
                  <c:v>515.8700326222629</c:v>
                </c:pt>
                <c:pt idx="557">
                  <c:v>504.86236632118994</c:v>
                </c:pt>
                <c:pt idx="558">
                  <c:v>493.84777206287094</c:v>
                </c:pt>
                <c:pt idx="559">
                  <c:v>482.82646223911229</c:v>
                </c:pt>
                <c:pt idx="560">
                  <c:v>471.79864624926307</c:v>
                </c:pt>
                <c:pt idx="561">
                  <c:v>460.76453053078507</c:v>
                </c:pt>
                <c:pt idx="562">
                  <c:v>449.72431858979741</c:v>
                </c:pt>
                <c:pt idx="563">
                  <c:v>438.67821103158622</c:v>
                </c:pt>
                <c:pt idx="564">
                  <c:v>427.62640559106973</c:v>
                </c:pt>
                <c:pt idx="565">
                  <c:v>416.56909716320928</c:v>
                </c:pt>
                <c:pt idx="566">
                  <c:v>405.50647783335711</c:v>
                </c:pt>
                <c:pt idx="567">
                  <c:v>394.43873690753264</c:v>
                </c:pt>
                <c:pt idx="568">
                  <c:v>383.36606094261839</c:v>
                </c:pt>
                <c:pt idx="569">
                  <c:v>372.28863377646786</c:v>
                </c:pt>
                <c:pt idx="570">
                  <c:v>361.20663655791714</c:v>
                </c:pt>
                <c:pt idx="571">
                  <c:v>350.12024777669325</c:v>
                </c:pt>
                <c:pt idx="572">
                  <c:v>339.02964329321173</c:v>
                </c:pt>
                <c:pt idx="573">
                  <c:v>327.93499636825652</c:v>
                </c:pt>
                <c:pt idx="574">
                  <c:v>316.83647769253554</c:v>
                </c:pt>
                <c:pt idx="575">
                  <c:v>305.73425541610584</c:v>
                </c:pt>
                <c:pt idx="576">
                  <c:v>294.62849517766199</c:v>
                </c:pt>
                <c:pt idx="577">
                  <c:v>283.51936013368169</c:v>
                </c:pt>
                <c:pt idx="578">
                  <c:v>272.40701098742335</c:v>
                </c:pt>
                <c:pt idx="579">
                  <c:v>261.29160601777011</c:v>
                </c:pt>
                <c:pt idx="580">
                  <c:v>250.17330110791519</c:v>
                </c:pt>
                <c:pt idx="581">
                  <c:v>239.05224977388389</c:v>
                </c:pt>
                <c:pt idx="582">
                  <c:v>227.92860319288715</c:v>
                </c:pt>
                <c:pt idx="583">
                  <c:v>216.80251023150279</c:v>
                </c:pt>
                <c:pt idx="584">
                  <c:v>205.67411747367979</c:v>
                </c:pt>
                <c:pt idx="585">
                  <c:v>194.54356924856188</c:v>
                </c:pt>
                <c:pt idx="586">
                  <c:v>183.41100765812661</c:v>
                </c:pt>
                <c:pt idx="587">
                  <c:v>172.27657260463607</c:v>
                </c:pt>
                <c:pt idx="588">
                  <c:v>161.14040181789633</c:v>
                </c:pt>
                <c:pt idx="589">
                  <c:v>150.00263088232202</c:v>
                </c:pt>
                <c:pt idx="590">
                  <c:v>138.86339326380312</c:v>
                </c:pt>
                <c:pt idx="591">
                  <c:v>127.72282033637131</c:v>
                </c:pt>
                <c:pt idx="592">
                  <c:v>116.58104140866301</c:v>
                </c:pt>
                <c:pt idx="593">
                  <c:v>105.43818375017669</c:v>
                </c:pt>
                <c:pt idx="594">
                  <c:v>94.294372617322253</c:v>
                </c:pt>
                <c:pt idx="595">
                  <c:v>83.149731279260138</c:v>
                </c:pt>
                <c:pt idx="596">
                  <c:v>72.004381043528326</c:v>
                </c:pt>
                <c:pt idx="597">
                  <c:v>60.858441281455235</c:v>
                </c:pt>
                <c:pt idx="598">
                  <c:v>49.71202945335699</c:v>
                </c:pt>
                <c:pt idx="599">
                  <c:v>38.565261133517339</c:v>
                </c:pt>
                <c:pt idx="600">
                  <c:v>27.418250034948912</c:v>
                </c:pt>
                <c:pt idx="601">
                  <c:v>16.271108033934475</c:v>
                </c:pt>
                <c:pt idx="602">
                  <c:v>5.1239451943470868</c:v>
                </c:pt>
                <c:pt idx="603">
                  <c:v>-6.0231302082519207</c:v>
                </c:pt>
                <c:pt idx="604">
                  <c:v>-6.034277212965792</c:v>
                </c:pt>
                <c:pt idx="605">
                  <c:v>-6.0454242174328456</c:v>
                </c:pt>
                <c:pt idx="606">
                  <c:v>-6.0565712216529786</c:v>
                </c:pt>
                <c:pt idx="607">
                  <c:v>-6.067718225626086</c:v>
                </c:pt>
                <c:pt idx="608">
                  <c:v>-6.0788652293520649</c:v>
                </c:pt>
                <c:pt idx="609">
                  <c:v>-6.0900122328308104</c:v>
                </c:pt>
                <c:pt idx="610">
                  <c:v>-6.1011592360622195</c:v>
                </c:pt>
                <c:pt idx="611">
                  <c:v>-6.1123062390461884</c:v>
                </c:pt>
                <c:pt idx="612">
                  <c:v>-6.1234532417826131</c:v>
                </c:pt>
                <c:pt idx="613">
                  <c:v>-6.1346002442713896</c:v>
                </c:pt>
                <c:pt idx="614">
                  <c:v>-6.1457472465124141</c:v>
                </c:pt>
                <c:pt idx="615">
                  <c:v>-6.1568942485055826</c:v>
                </c:pt>
                <c:pt idx="616">
                  <c:v>-6.1680412502507913</c:v>
                </c:pt>
                <c:pt idx="617">
                  <c:v>-6.1791882517479362</c:v>
                </c:pt>
                <c:pt idx="618">
                  <c:v>-6.1903352529969142</c:v>
                </c:pt>
                <c:pt idx="619">
                  <c:v>-6.2014822539976207</c:v>
                </c:pt>
                <c:pt idx="620">
                  <c:v>-6.2126292547499524</c:v>
                </c:pt>
                <c:pt idx="621">
                  <c:v>-6.2237762552538056</c:v>
                </c:pt>
                <c:pt idx="622">
                  <c:v>-6.2349232555090763</c:v>
                </c:pt>
                <c:pt idx="623">
                  <c:v>-6.2460702555156606</c:v>
                </c:pt>
                <c:pt idx="624">
                  <c:v>-6.2572172552734546</c:v>
                </c:pt>
                <c:pt idx="625">
                  <c:v>-6.2683642547823544</c:v>
                </c:pt>
                <c:pt idx="626">
                  <c:v>-6.279511254042256</c:v>
                </c:pt>
                <c:pt idx="627">
                  <c:v>-6.2906582530530564</c:v>
                </c:pt>
                <c:pt idx="628">
                  <c:v>-6.3018052518146508</c:v>
                </c:pt>
                <c:pt idx="629">
                  <c:v>-6.3129522503269362</c:v>
                </c:pt>
                <c:pt idx="630">
                  <c:v>-6.3240992485898087</c:v>
                </c:pt>
                <c:pt idx="631">
                  <c:v>-6.3352462466031643</c:v>
                </c:pt>
                <c:pt idx="632">
                  <c:v>-6.3463932443668991</c:v>
                </c:pt>
                <c:pt idx="633">
                  <c:v>-6.3575402418809093</c:v>
                </c:pt>
                <c:pt idx="634">
                  <c:v>-6.3686872391450908</c:v>
                </c:pt>
                <c:pt idx="635">
                  <c:v>-6.3798342361593408</c:v>
                </c:pt>
                <c:pt idx="636">
                  <c:v>-6.3909812329235551</c:v>
                </c:pt>
                <c:pt idx="637">
                  <c:v>-6.4021282294376292</c:v>
                </c:pt>
                <c:pt idx="638">
                  <c:v>-6.4132752257014598</c:v>
                </c:pt>
                <c:pt idx="639">
                  <c:v>-6.4244222217149431</c:v>
                </c:pt>
                <c:pt idx="640">
                  <c:v>-6.4355692174779762</c:v>
                </c:pt>
                <c:pt idx="641">
                  <c:v>-6.4467162129904541</c:v>
                </c:pt>
                <c:pt idx="642">
                  <c:v>-6.4578632082522729</c:v>
                </c:pt>
                <c:pt idx="643">
                  <c:v>-6.4690102032633297</c:v>
                </c:pt>
                <c:pt idx="644">
                  <c:v>-6.4801571980235204</c:v>
                </c:pt>
                <c:pt idx="645">
                  <c:v>-6.4913041925327413</c:v>
                </c:pt>
                <c:pt idx="646">
                  <c:v>-6.5024511867908883</c:v>
                </c:pt>
                <c:pt idx="647">
                  <c:v>-6.5135981807978576</c:v>
                </c:pt>
                <c:pt idx="648">
                  <c:v>-6.5247451745535461</c:v>
                </c:pt>
                <c:pt idx="649">
                  <c:v>-6.535892168057849</c:v>
                </c:pt>
                <c:pt idx="650">
                  <c:v>-6.5470391613106633</c:v>
                </c:pt>
                <c:pt idx="651">
                  <c:v>-6.5581861543118851</c:v>
                </c:pt>
                <c:pt idx="652">
                  <c:v>-6.5693331470614105</c:v>
                </c:pt>
                <c:pt idx="653">
                  <c:v>-6.5804801395591355</c:v>
                </c:pt>
                <c:pt idx="654">
                  <c:v>-6.5916271318049571</c:v>
                </c:pt>
                <c:pt idx="655">
                  <c:v>-6.6027741237987714</c:v>
                </c:pt>
                <c:pt idx="656">
                  <c:v>-6.6139211155404736</c:v>
                </c:pt>
                <c:pt idx="657">
                  <c:v>-6.6250681070299606</c:v>
                </c:pt>
                <c:pt idx="658">
                  <c:v>-6.6362150982671286</c:v>
                </c:pt>
                <c:pt idx="659">
                  <c:v>-6.6473620892518746</c:v>
                </c:pt>
                <c:pt idx="660">
                  <c:v>-6.6585090799840936</c:v>
                </c:pt>
                <c:pt idx="661">
                  <c:v>-6.6696560704636827</c:v>
                </c:pt>
                <c:pt idx="662">
                  <c:v>-6.680803060690538</c:v>
                </c:pt>
                <c:pt idx="663">
                  <c:v>-6.6919500506645555</c:v>
                </c:pt>
                <c:pt idx="664">
                  <c:v>-6.7030970403856314</c:v>
                </c:pt>
                <c:pt idx="665">
                  <c:v>-6.7142440298536625</c:v>
                </c:pt>
                <c:pt idx="666">
                  <c:v>-6.7253910190685442</c:v>
                </c:pt>
                <c:pt idx="667">
                  <c:v>-6.7365380080301733</c:v>
                </c:pt>
                <c:pt idx="668">
                  <c:v>-6.747684996738446</c:v>
                </c:pt>
                <c:pt idx="669">
                  <c:v>-6.7588319851932592</c:v>
                </c:pt>
                <c:pt idx="670">
                  <c:v>-6.7699789733945082</c:v>
                </c:pt>
                <c:pt idx="671">
                  <c:v>-6.7811259613420898</c:v>
                </c:pt>
                <c:pt idx="672">
                  <c:v>-6.7922729490359002</c:v>
                </c:pt>
                <c:pt idx="673">
                  <c:v>-6.8034199364758354</c:v>
                </c:pt>
                <c:pt idx="674">
                  <c:v>-6.8145669236617916</c:v>
                </c:pt>
                <c:pt idx="675">
                  <c:v>-6.8257139105936657</c:v>
                </c:pt>
                <c:pt idx="676">
                  <c:v>-6.8368608972713529</c:v>
                </c:pt>
                <c:pt idx="677">
                  <c:v>-6.8480078836947502</c:v>
                </c:pt>
                <c:pt idx="678">
                  <c:v>-6.8591548698637537</c:v>
                </c:pt>
                <c:pt idx="679">
                  <c:v>-6.8703018557782602</c:v>
                </c:pt>
                <c:pt idx="680">
                  <c:v>-6.8814488414381652</c:v>
                </c:pt>
                <c:pt idx="681">
                  <c:v>-6.8925958268433654</c:v>
                </c:pt>
                <c:pt idx="682">
                  <c:v>-6.9037428119937569</c:v>
                </c:pt>
                <c:pt idx="683">
                  <c:v>-6.9148897968892369</c:v>
                </c:pt>
                <c:pt idx="684">
                  <c:v>-6.9260367815297004</c:v>
                </c:pt>
                <c:pt idx="685">
                  <c:v>-6.9371837659150444</c:v>
                </c:pt>
                <c:pt idx="686">
                  <c:v>-6.948330750045165</c:v>
                </c:pt>
                <c:pt idx="687">
                  <c:v>-6.9594777339199583</c:v>
                </c:pt>
                <c:pt idx="688">
                  <c:v>-6.9706247175393212</c:v>
                </c:pt>
                <c:pt idx="689">
                  <c:v>-6.981771700903149</c:v>
                </c:pt>
                <c:pt idx="690">
                  <c:v>-6.9929186840113386</c:v>
                </c:pt>
                <c:pt idx="691">
                  <c:v>-7.0040656668637862</c:v>
                </c:pt>
                <c:pt idx="692">
                  <c:v>-7.0152126494603886</c:v>
                </c:pt>
                <c:pt idx="693">
                  <c:v>-7.0263596318010411</c:v>
                </c:pt>
                <c:pt idx="694">
                  <c:v>-7.0375066138856406</c:v>
                </c:pt>
                <c:pt idx="695">
                  <c:v>-7.0486535957140841</c:v>
                </c:pt>
                <c:pt idx="696">
                  <c:v>-7.0598005772862669</c:v>
                </c:pt>
                <c:pt idx="697">
                  <c:v>-7.0709475586020858</c:v>
                </c:pt>
                <c:pt idx="698">
                  <c:v>-7.082094539661437</c:v>
                </c:pt>
                <c:pt idx="699">
                  <c:v>-7.0932415204642165</c:v>
                </c:pt>
                <c:pt idx="700">
                  <c:v>-7.1043885010103205</c:v>
                </c:pt>
                <c:pt idx="701">
                  <c:v>-7.1155354812996459</c:v>
                </c:pt>
                <c:pt idx="702">
                  <c:v>-7.1266824613320887</c:v>
                </c:pt>
                <c:pt idx="703">
                  <c:v>-7.1378294411075451</c:v>
                </c:pt>
                <c:pt idx="704">
                  <c:v>-7.1489764206259121</c:v>
                </c:pt>
                <c:pt idx="705">
                  <c:v>-7.1601233998870848</c:v>
                </c:pt>
                <c:pt idx="706">
                  <c:v>-7.1712703788909611</c:v>
                </c:pt>
                <c:pt idx="707">
                  <c:v>-7.1824173576374362</c:v>
                </c:pt>
                <c:pt idx="708">
                  <c:v>-7.1935643361264061</c:v>
                </c:pt>
                <c:pt idx="709">
                  <c:v>-7.2047113143577679</c:v>
                </c:pt>
                <c:pt idx="710">
                  <c:v>-7.2158582923314185</c:v>
                </c:pt>
                <c:pt idx="711">
                  <c:v>-7.2270052700472531</c:v>
                </c:pt>
                <c:pt idx="712">
                  <c:v>-7.2381522475051687</c:v>
                </c:pt>
                <c:pt idx="713">
                  <c:v>-7.2492992247050614</c:v>
                </c:pt>
                <c:pt idx="714">
                  <c:v>-7.2604462016468272</c:v>
                </c:pt>
                <c:pt idx="715">
                  <c:v>-7.2715931783303631</c:v>
                </c:pt>
                <c:pt idx="716">
                  <c:v>-7.2827401547555652</c:v>
                </c:pt>
                <c:pt idx="717">
                  <c:v>-7.2938871309223297</c:v>
                </c:pt>
                <c:pt idx="718">
                  <c:v>-7.3050341068305524</c:v>
                </c:pt>
                <c:pt idx="719">
                  <c:v>-7.3161810824801305</c:v>
                </c:pt>
                <c:pt idx="720">
                  <c:v>-7.3273280578709601</c:v>
                </c:pt>
                <c:pt idx="721">
                  <c:v>-7.3384750330029371</c:v>
                </c:pt>
                <c:pt idx="722">
                  <c:v>-7.3496220078759587</c:v>
                </c:pt>
                <c:pt idx="723">
                  <c:v>-7.3607689824899207</c:v>
                </c:pt>
                <c:pt idx="724">
                  <c:v>-7.3719159568447195</c:v>
                </c:pt>
                <c:pt idx="725">
                  <c:v>-7.3830629309402518</c:v>
                </c:pt>
                <c:pt idx="726">
                  <c:v>-7.3942099047764138</c:v>
                </c:pt>
                <c:pt idx="727">
                  <c:v>-7.4053568783531016</c:v>
                </c:pt>
                <c:pt idx="728">
                  <c:v>-7.4165038516702122</c:v>
                </c:pt>
                <c:pt idx="729">
                  <c:v>-7.4276508247276407</c:v>
                </c:pt>
                <c:pt idx="730">
                  <c:v>-7.438797797525285</c:v>
                </c:pt>
                <c:pt idx="731">
                  <c:v>-7.4499447700630403</c:v>
                </c:pt>
                <c:pt idx="732">
                  <c:v>-7.4610917423408036</c:v>
                </c:pt>
                <c:pt idx="733">
                  <c:v>-7.472238714358471</c:v>
                </c:pt>
                <c:pt idx="734">
                  <c:v>-7.4833856861159385</c:v>
                </c:pt>
                <c:pt idx="735">
                  <c:v>-7.4945326576131031</c:v>
                </c:pt>
                <c:pt idx="736">
                  <c:v>-7.5056796288498608</c:v>
                </c:pt>
                <c:pt idx="737">
                  <c:v>-7.5168265998261088</c:v>
                </c:pt>
                <c:pt idx="738">
                  <c:v>-7.527973570541743</c:v>
                </c:pt>
                <c:pt idx="739">
                  <c:v>-7.5391205409966595</c:v>
                </c:pt>
                <c:pt idx="740">
                  <c:v>-7.5502675111907545</c:v>
                </c:pt>
                <c:pt idx="741">
                  <c:v>-7.5614144811239248</c:v>
                </c:pt>
                <c:pt idx="742">
                  <c:v>-7.5725614507960666</c:v>
                </c:pt>
                <c:pt idx="743">
                  <c:v>-7.5837084202070759</c:v>
                </c:pt>
                <c:pt idx="744">
                  <c:v>-7.5948553893568498</c:v>
                </c:pt>
                <c:pt idx="745">
                  <c:v>-7.6060023582452843</c:v>
                </c:pt>
                <c:pt idx="746">
                  <c:v>-7.6171493268722763</c:v>
                </c:pt>
                <c:pt idx="747">
                  <c:v>-7.628296295237722</c:v>
                </c:pt>
                <c:pt idx="748">
                  <c:v>-7.6394432633415175</c:v>
                </c:pt>
                <c:pt idx="749">
                  <c:v>-7.6505902311835596</c:v>
                </c:pt>
                <c:pt idx="750">
                  <c:v>-7.6617371987637437</c:v>
                </c:pt>
                <c:pt idx="751">
                  <c:v>-7.6728841660819675</c:v>
                </c:pt>
                <c:pt idx="752">
                  <c:v>-7.6840311331381264</c:v>
                </c:pt>
                <c:pt idx="753">
                  <c:v>-7.6951780999321171</c:v>
                </c:pt>
                <c:pt idx="754">
                  <c:v>-7.7063250664638367</c:v>
                </c:pt>
                <c:pt idx="755">
                  <c:v>-7.7174720327331805</c:v>
                </c:pt>
                <c:pt idx="756">
                  <c:v>-7.7286189987400462</c:v>
                </c:pt>
                <c:pt idx="757">
                  <c:v>-7.7397659644843291</c:v>
                </c:pt>
                <c:pt idx="758">
                  <c:v>-7.7509129299659261</c:v>
                </c:pt>
                <c:pt idx="759">
                  <c:v>-7.7620598951847333</c:v>
                </c:pt>
                <c:pt idx="760">
                  <c:v>-7.7732068601406477</c:v>
                </c:pt>
                <c:pt idx="761">
                  <c:v>-7.7843538248335653</c:v>
                </c:pt>
                <c:pt idx="762">
                  <c:v>-7.7955007892633823</c:v>
                </c:pt>
                <c:pt idx="763">
                  <c:v>-7.8066477534299956</c:v>
                </c:pt>
                <c:pt idx="764">
                  <c:v>-7.8177947173333013</c:v>
                </c:pt>
                <c:pt idx="765">
                  <c:v>-7.8289416809731955</c:v>
                </c:pt>
                <c:pt idx="766">
                  <c:v>-7.8400886443495752</c:v>
                </c:pt>
                <c:pt idx="767">
                  <c:v>-7.8512356074623364</c:v>
                </c:pt>
                <c:pt idx="768">
                  <c:v>-7.8623825703113761</c:v>
                </c:pt>
                <c:pt idx="769">
                  <c:v>-7.8735295328965904</c:v>
                </c:pt>
                <c:pt idx="770">
                  <c:v>-7.8846764952178763</c:v>
                </c:pt>
                <c:pt idx="771">
                  <c:v>-7.8958234572751289</c:v>
                </c:pt>
                <c:pt idx="772">
                  <c:v>-7.9069704190682462</c:v>
                </c:pt>
                <c:pt idx="773">
                  <c:v>-7.9181173805971232</c:v>
                </c:pt>
                <c:pt idx="774">
                  <c:v>-7.9292643418616571</c:v>
                </c:pt>
                <c:pt idx="775">
                  <c:v>-7.9404113028617447</c:v>
                </c:pt>
                <c:pt idx="776">
                  <c:v>-7.9515582635972821</c:v>
                </c:pt>
                <c:pt idx="777">
                  <c:v>-7.9627052240681655</c:v>
                </c:pt>
                <c:pt idx="778">
                  <c:v>-7.9738521842742918</c:v>
                </c:pt>
                <c:pt idx="779">
                  <c:v>-7.984999144215557</c:v>
                </c:pt>
                <c:pt idx="780">
                  <c:v>-7.9961461038918573</c:v>
                </c:pt>
                <c:pt idx="781">
                  <c:v>-8.0072930633030897</c:v>
                </c:pt>
                <c:pt idx="782">
                  <c:v>-8.0184400224491501</c:v>
                </c:pt>
                <c:pt idx="783">
                  <c:v>-8.0295869813299365</c:v>
                </c:pt>
                <c:pt idx="784">
                  <c:v>-8.0407339399453441</c:v>
                </c:pt>
                <c:pt idx="785">
                  <c:v>-8.0518808982952681</c:v>
                </c:pt>
                <c:pt idx="786">
                  <c:v>-8.0630278563796072</c:v>
                </c:pt>
                <c:pt idx="787">
                  <c:v>-8.0741748141982566</c:v>
                </c:pt>
                <c:pt idx="788">
                  <c:v>-8.0853217717511132</c:v>
                </c:pt>
                <c:pt idx="789">
                  <c:v>-8.0964687290380741</c:v>
                </c:pt>
                <c:pt idx="790">
                  <c:v>-8.1076156860590345</c:v>
                </c:pt>
                <c:pt idx="791">
                  <c:v>-8.1187626428138913</c:v>
                </c:pt>
                <c:pt idx="792">
                  <c:v>-8.1299095993025414</c:v>
                </c:pt>
                <c:pt idx="793">
                  <c:v>-8.1410565555248802</c:v>
                </c:pt>
                <c:pt idx="794">
                  <c:v>-8.1522035114808062</c:v>
                </c:pt>
                <c:pt idx="795">
                  <c:v>-8.1633504671702148</c:v>
                </c:pt>
                <c:pt idx="796">
                  <c:v>-8.1744974225930012</c:v>
                </c:pt>
                <c:pt idx="797">
                  <c:v>-8.1856443777490639</c:v>
                </c:pt>
                <c:pt idx="798">
                  <c:v>-8.1967913326382984</c:v>
                </c:pt>
                <c:pt idx="799">
                  <c:v>-8.2079382872606015</c:v>
                </c:pt>
                <c:pt idx="800">
                  <c:v>-8.2190852416158684</c:v>
                </c:pt>
                <c:pt idx="801">
                  <c:v>-8.2302321957039979</c:v>
                </c:pt>
                <c:pt idx="802">
                  <c:v>-8.2413791495248852</c:v>
                </c:pt>
                <c:pt idx="803">
                  <c:v>-8.2525261030784254</c:v>
                </c:pt>
                <c:pt idx="804">
                  <c:v>-8.2636730563645173</c:v>
                </c:pt>
                <c:pt idx="805">
                  <c:v>-8.2748200093830562</c:v>
                </c:pt>
                <c:pt idx="806">
                  <c:v>-8.2859669621339389</c:v>
                </c:pt>
                <c:pt idx="807">
                  <c:v>-8.2971139146170625</c:v>
                </c:pt>
                <c:pt idx="808">
                  <c:v>-8.3082608668323221</c:v>
                </c:pt>
                <c:pt idx="809">
                  <c:v>-8.3194078187796148</c:v>
                </c:pt>
                <c:pt idx="810">
                  <c:v>-8.3305547704588374</c:v>
                </c:pt>
                <c:pt idx="811">
                  <c:v>-8.341701721869887</c:v>
                </c:pt>
                <c:pt idx="812">
                  <c:v>-8.3528486730126588</c:v>
                </c:pt>
                <c:pt idx="813">
                  <c:v>-8.3639956238870496</c:v>
                </c:pt>
                <c:pt idx="814">
                  <c:v>-8.3751425744929566</c:v>
                </c:pt>
                <c:pt idx="815">
                  <c:v>-8.3862895248302767</c:v>
                </c:pt>
                <c:pt idx="816">
                  <c:v>-8.397436474898905</c:v>
                </c:pt>
                <c:pt idx="817">
                  <c:v>-8.4085834246987385</c:v>
                </c:pt>
                <c:pt idx="818">
                  <c:v>-8.4197303742296743</c:v>
                </c:pt>
                <c:pt idx="819">
                  <c:v>-8.4308773234916092</c:v>
                </c:pt>
                <c:pt idx="820">
                  <c:v>-8.4420242724844385</c:v>
                </c:pt>
                <c:pt idx="821">
                  <c:v>-8.4531712212080592</c:v>
                </c:pt>
                <c:pt idx="822">
                  <c:v>-8.4643181696623682</c:v>
                </c:pt>
                <c:pt idx="823">
                  <c:v>-8.4754651178472606</c:v>
                </c:pt>
                <c:pt idx="824">
                  <c:v>-8.4866120657626336</c:v>
                </c:pt>
                <c:pt idx="825">
                  <c:v>-8.4977590134083858</c:v>
                </c:pt>
                <c:pt idx="826">
                  <c:v>-8.5089059607844106</c:v>
                </c:pt>
                <c:pt idx="827">
                  <c:v>-8.5200529078906069</c:v>
                </c:pt>
                <c:pt idx="828">
                  <c:v>-8.5311998547268697</c:v>
                </c:pt>
                <c:pt idx="829">
                  <c:v>-8.5423468012930961</c:v>
                </c:pt>
                <c:pt idx="830">
                  <c:v>-8.553493747589183</c:v>
                </c:pt>
                <c:pt idx="831">
                  <c:v>-8.5646406936150274</c:v>
                </c:pt>
                <c:pt idx="832">
                  <c:v>-8.5757876393705246</c:v>
                </c:pt>
                <c:pt idx="833">
                  <c:v>-8.5869345848555714</c:v>
                </c:pt>
                <c:pt idx="834">
                  <c:v>-8.5980815300700648</c:v>
                </c:pt>
                <c:pt idx="835">
                  <c:v>-8.6092284750139001</c:v>
                </c:pt>
                <c:pt idx="836">
                  <c:v>-8.620375419686976</c:v>
                </c:pt>
                <c:pt idx="837">
                  <c:v>-8.6315223640891876</c:v>
                </c:pt>
                <c:pt idx="838">
                  <c:v>-8.642669308220432</c:v>
                </c:pt>
                <c:pt idx="839">
                  <c:v>-8.6538162520806043</c:v>
                </c:pt>
                <c:pt idx="840">
                  <c:v>-8.6649631956696034</c:v>
                </c:pt>
                <c:pt idx="841">
                  <c:v>-8.6761101389873243</c:v>
                </c:pt>
                <c:pt idx="842">
                  <c:v>-8.6872570820336641</c:v>
                </c:pt>
                <c:pt idx="843">
                  <c:v>-8.6984040248085179</c:v>
                </c:pt>
                <c:pt idx="844">
                  <c:v>-8.7095509673117846</c:v>
                </c:pt>
                <c:pt idx="845">
                  <c:v>-8.7206979095433592</c:v>
                </c:pt>
                <c:pt idx="846">
                  <c:v>-8.7318448515031388</c:v>
                </c:pt>
                <c:pt idx="847">
                  <c:v>-8.7429917931910204</c:v>
                </c:pt>
                <c:pt idx="848">
                  <c:v>-8.7541387346068991</c:v>
                </c:pt>
                <c:pt idx="849">
                  <c:v>-8.7652856757506736</c:v>
                </c:pt>
                <c:pt idx="850">
                  <c:v>-8.7764326166222393</c:v>
                </c:pt>
                <c:pt idx="851">
                  <c:v>-8.787579557221493</c:v>
                </c:pt>
                <c:pt idx="852">
                  <c:v>-8.7987264975483299</c:v>
                </c:pt>
                <c:pt idx="853">
                  <c:v>-8.8098734376026488</c:v>
                </c:pt>
                <c:pt idx="854">
                  <c:v>-8.821020377384345</c:v>
                </c:pt>
                <c:pt idx="855">
                  <c:v>-8.8321673168933152</c:v>
                </c:pt>
                <c:pt idx="856">
                  <c:v>-8.8433142561294567</c:v>
                </c:pt>
                <c:pt idx="857">
                  <c:v>-8.8544611950926644</c:v>
                </c:pt>
                <c:pt idx="858">
                  <c:v>-8.8656081337828354</c:v>
                </c:pt>
                <c:pt idx="859">
                  <c:v>-8.8767550721998685</c:v>
                </c:pt>
                <c:pt idx="860">
                  <c:v>-8.887902010343657</c:v>
                </c:pt>
                <c:pt idx="861">
                  <c:v>-8.8990489482140998</c:v>
                </c:pt>
                <c:pt idx="862">
                  <c:v>-8.9101958858110937</c:v>
                </c:pt>
                <c:pt idx="863">
                  <c:v>-8.921342823134534</c:v>
                </c:pt>
                <c:pt idx="864">
                  <c:v>-8.9324897601843176</c:v>
                </c:pt>
                <c:pt idx="865">
                  <c:v>-8.9436366969603416</c:v>
                </c:pt>
                <c:pt idx="866">
                  <c:v>-8.9547836334625011</c:v>
                </c:pt>
                <c:pt idx="867">
                  <c:v>-8.9659305696906948</c:v>
                </c:pt>
                <c:pt idx="868">
                  <c:v>-8.977077505644818</c:v>
                </c:pt>
                <c:pt idx="869">
                  <c:v>-8.9882244413247676</c:v>
                </c:pt>
                <c:pt idx="870">
                  <c:v>-8.9993713767304389</c:v>
                </c:pt>
                <c:pt idx="871">
                  <c:v>-9.0105183118617305</c:v>
                </c:pt>
                <c:pt idx="872">
                  <c:v>-9.0216652467185376</c:v>
                </c:pt>
                <c:pt idx="873">
                  <c:v>-9.0328121813007574</c:v>
                </c:pt>
                <c:pt idx="874">
                  <c:v>-9.0439591156082866</c:v>
                </c:pt>
                <c:pt idx="875">
                  <c:v>-9.0551060496410223</c:v>
                </c:pt>
                <c:pt idx="876">
                  <c:v>-9.0662529833988614</c:v>
                </c:pt>
                <c:pt idx="877">
                  <c:v>-9.0773999168816992</c:v>
                </c:pt>
                <c:pt idx="878">
                  <c:v>-9.0885468500894326</c:v>
                </c:pt>
                <c:pt idx="879">
                  <c:v>-9.0996937830219586</c:v>
                </c:pt>
                <c:pt idx="880">
                  <c:v>-9.1108407156791742</c:v>
                </c:pt>
                <c:pt idx="881">
                  <c:v>-9.1219876480609745</c:v>
                </c:pt>
                <c:pt idx="882">
                  <c:v>-9.1331345801672583</c:v>
                </c:pt>
                <c:pt idx="883">
                  <c:v>-9.1442815119979208</c:v>
                </c:pt>
                <c:pt idx="884">
                  <c:v>-9.155428443552859</c:v>
                </c:pt>
                <c:pt idx="885">
                  <c:v>-9.1665753748319698</c:v>
                </c:pt>
                <c:pt idx="886">
                  <c:v>-9.1777223058351485</c:v>
                </c:pt>
                <c:pt idx="887">
                  <c:v>-9.1888692365622919</c:v>
                </c:pt>
                <c:pt idx="888">
                  <c:v>-9.2000161670132989</c:v>
                </c:pt>
                <c:pt idx="889">
                  <c:v>-9.2111630971880647</c:v>
                </c:pt>
                <c:pt idx="890">
                  <c:v>-9.2223100270864844</c:v>
                </c:pt>
                <c:pt idx="891">
                  <c:v>-9.2334569567084568</c:v>
                </c:pt>
                <c:pt idx="892">
                  <c:v>-9.2446038860538788</c:v>
                </c:pt>
                <c:pt idx="893">
                  <c:v>-9.2557508151226457</c:v>
                </c:pt>
                <c:pt idx="894">
                  <c:v>-9.2668977439146545</c:v>
                </c:pt>
                <c:pt idx="895">
                  <c:v>-9.278044672429802</c:v>
                </c:pt>
                <c:pt idx="896">
                  <c:v>-9.2891916006679836</c:v>
                </c:pt>
                <c:pt idx="897">
                  <c:v>-9.3003385286290978</c:v>
                </c:pt>
                <c:pt idx="898">
                  <c:v>-9.31148545631304</c:v>
                </c:pt>
                <c:pt idx="899">
                  <c:v>-9.3226323837197071</c:v>
                </c:pt>
                <c:pt idx="900">
                  <c:v>-9.3337793108489961</c:v>
                </c:pt>
                <c:pt idx="901">
                  <c:v>-9.344926237700804</c:v>
                </c:pt>
                <c:pt idx="902">
                  <c:v>-9.3560731642750277</c:v>
                </c:pt>
                <c:pt idx="903">
                  <c:v>-9.3672200905715624</c:v>
                </c:pt>
                <c:pt idx="904">
                  <c:v>-9.3783670165903068</c:v>
                </c:pt>
                <c:pt idx="905">
                  <c:v>-9.3895139423311562</c:v>
                </c:pt>
                <c:pt idx="906">
                  <c:v>-9.4006608677940076</c:v>
                </c:pt>
                <c:pt idx="907">
                  <c:v>-9.411807792978756</c:v>
                </c:pt>
                <c:pt idx="908">
                  <c:v>-9.4229547178853004</c:v>
                </c:pt>
                <c:pt idx="909">
                  <c:v>-9.4341016425135358</c:v>
                </c:pt>
                <c:pt idx="910">
                  <c:v>-9.445248566863361</c:v>
                </c:pt>
                <c:pt idx="911">
                  <c:v>-9.4563954909346712</c:v>
                </c:pt>
                <c:pt idx="912">
                  <c:v>-9.4675424147273635</c:v>
                </c:pt>
                <c:pt idx="913">
                  <c:v>-9.4786893382413329</c:v>
                </c:pt>
                <c:pt idx="914">
                  <c:v>-9.4898362614764782</c:v>
                </c:pt>
                <c:pt idx="915">
                  <c:v>-9.5009831844326946</c:v>
                </c:pt>
                <c:pt idx="916">
                  <c:v>-9.5121301071098809</c:v>
                </c:pt>
                <c:pt idx="917">
                  <c:v>-9.5232770295079323</c:v>
                </c:pt>
                <c:pt idx="918">
                  <c:v>-9.5344239516267457</c:v>
                </c:pt>
                <c:pt idx="919">
                  <c:v>-9.5455708734662164</c:v>
                </c:pt>
                <c:pt idx="920">
                  <c:v>-9.556717795026243</c:v>
                </c:pt>
                <c:pt idx="921">
                  <c:v>-9.5678647163067208</c:v>
                </c:pt>
                <c:pt idx="922">
                  <c:v>-9.5790116373075485</c:v>
                </c:pt>
                <c:pt idx="923">
                  <c:v>-9.5901585580286213</c:v>
                </c:pt>
                <c:pt idx="924">
                  <c:v>-9.6013054784698362</c:v>
                </c:pt>
                <c:pt idx="925">
                  <c:v>-9.6124523986310901</c:v>
                </c:pt>
                <c:pt idx="926">
                  <c:v>-9.6235993185122783</c:v>
                </c:pt>
                <c:pt idx="927">
                  <c:v>-9.6347462381132996</c:v>
                </c:pt>
                <c:pt idx="928">
                  <c:v>-9.645893157434049</c:v>
                </c:pt>
                <c:pt idx="929">
                  <c:v>-9.6570400764744235</c:v>
                </c:pt>
                <c:pt idx="930">
                  <c:v>-9.6681869952343202</c:v>
                </c:pt>
                <c:pt idx="931">
                  <c:v>-9.6793339137136361</c:v>
                </c:pt>
                <c:pt idx="932">
                  <c:v>-9.6904808319122679</c:v>
                </c:pt>
                <c:pt idx="933">
                  <c:v>-9.7016277498301129</c:v>
                </c:pt>
                <c:pt idx="934">
                  <c:v>-9.7127746674670661</c:v>
                </c:pt>
                <c:pt idx="935">
                  <c:v>-9.7239215848230245</c:v>
                </c:pt>
                <c:pt idx="936">
                  <c:v>-9.7350685018978869</c:v>
                </c:pt>
                <c:pt idx="937">
                  <c:v>-9.7462154186915484</c:v>
                </c:pt>
                <c:pt idx="938">
                  <c:v>-9.7573623352039061</c:v>
                </c:pt>
                <c:pt idx="939">
                  <c:v>-9.768509251434855</c:v>
                </c:pt>
                <c:pt idx="940">
                  <c:v>-9.7796561673842941</c:v>
                </c:pt>
                <c:pt idx="941">
                  <c:v>-9.7908030830521184</c:v>
                </c:pt>
                <c:pt idx="942">
                  <c:v>-9.8019499984382268</c:v>
                </c:pt>
                <c:pt idx="943">
                  <c:v>-9.8130969135425143</c:v>
                </c:pt>
                <c:pt idx="944">
                  <c:v>-9.8242438283648781</c:v>
                </c:pt>
                <c:pt idx="945">
                  <c:v>-9.835390742905215</c:v>
                </c:pt>
                <c:pt idx="946">
                  <c:v>-9.846537657163422</c:v>
                </c:pt>
                <c:pt idx="947">
                  <c:v>-9.8576845711393943</c:v>
                </c:pt>
                <c:pt idx="948">
                  <c:v>-9.8688314848330307</c:v>
                </c:pt>
                <c:pt idx="949">
                  <c:v>-9.8799783982442264</c:v>
                </c:pt>
                <c:pt idx="950">
                  <c:v>-9.8911253113728783</c:v>
                </c:pt>
                <c:pt idx="951">
                  <c:v>-9.9022722242188852</c:v>
                </c:pt>
                <c:pt idx="952">
                  <c:v>-9.9134191367821423</c:v>
                </c:pt>
                <c:pt idx="953">
                  <c:v>-9.9245660490625447</c:v>
                </c:pt>
                <c:pt idx="954">
                  <c:v>-9.9357129610599912</c:v>
                </c:pt>
                <c:pt idx="955">
                  <c:v>-9.9468598727743789</c:v>
                </c:pt>
                <c:pt idx="956">
                  <c:v>-9.9580067842056028</c:v>
                </c:pt>
                <c:pt idx="957">
                  <c:v>-9.9691536953535618</c:v>
                </c:pt>
                <c:pt idx="958">
                  <c:v>-9.980300606218151</c:v>
                </c:pt>
                <c:pt idx="959">
                  <c:v>-9.9914475167992673</c:v>
                </c:pt>
                <c:pt idx="960">
                  <c:v>-10.002594427096808</c:v>
                </c:pt>
                <c:pt idx="961">
                  <c:v>-10.01374133711067</c:v>
                </c:pt>
                <c:pt idx="962">
                  <c:v>-10.024888246840749</c:v>
                </c:pt>
                <c:pt idx="963">
                  <c:v>-10.036035156286943</c:v>
                </c:pt>
                <c:pt idx="964">
                  <c:v>-10.047182065449148</c:v>
                </c:pt>
                <c:pt idx="965">
                  <c:v>-10.05832897432726</c:v>
                </c:pt>
                <c:pt idx="966">
                  <c:v>-10.069475882921177</c:v>
                </c:pt>
                <c:pt idx="967">
                  <c:v>-10.080622791230796</c:v>
                </c:pt>
                <c:pt idx="968">
                  <c:v>-10.091769699256014</c:v>
                </c:pt>
                <c:pt idx="969">
                  <c:v>-10.102916606996727</c:v>
                </c:pt>
                <c:pt idx="970">
                  <c:v>-10.11406351445283</c:v>
                </c:pt>
                <c:pt idx="971">
                  <c:v>-10.125210421624223</c:v>
                </c:pt>
                <c:pt idx="972">
                  <c:v>-10.136357328510801</c:v>
                </c:pt>
                <c:pt idx="973">
                  <c:v>-10.147504235112461</c:v>
                </c:pt>
                <c:pt idx="974">
                  <c:v>-10.1586511414291</c:v>
                </c:pt>
                <c:pt idx="975">
                  <c:v>-10.169798047460615</c:v>
                </c:pt>
                <c:pt idx="976">
                  <c:v>-10.180944953206902</c:v>
                </c:pt>
                <c:pt idx="977">
                  <c:v>-10.192091858667858</c:v>
                </c:pt>
                <c:pt idx="978">
                  <c:v>-10.20323876384338</c:v>
                </c:pt>
                <c:pt idx="979">
                  <c:v>-10.214385668733366</c:v>
                </c:pt>
                <c:pt idx="980">
                  <c:v>-10.225532573337711</c:v>
                </c:pt>
                <c:pt idx="981">
                  <c:v>-10.236679477656311</c:v>
                </c:pt>
                <c:pt idx="982">
                  <c:v>-10.247826381689066</c:v>
                </c:pt>
                <c:pt idx="983">
                  <c:v>-10.25897328543587</c:v>
                </c:pt>
                <c:pt idx="984">
                  <c:v>-10.270120188896621</c:v>
                </c:pt>
                <c:pt idx="985">
                  <c:v>-10.281267092071216</c:v>
                </c:pt>
                <c:pt idx="986">
                  <c:v>-10.292413994959551</c:v>
                </c:pt>
                <c:pt idx="987">
                  <c:v>-10.303560897561523</c:v>
                </c:pt>
                <c:pt idx="988">
                  <c:v>-10.314707799877029</c:v>
                </c:pt>
                <c:pt idx="989">
                  <c:v>-10.325854701905966</c:v>
                </c:pt>
                <c:pt idx="990">
                  <c:v>-10.337001603648231</c:v>
                </c:pt>
                <c:pt idx="991">
                  <c:v>-10.348148505103721</c:v>
                </c:pt>
                <c:pt idx="992">
                  <c:v>-10.359295406272331</c:v>
                </c:pt>
                <c:pt idx="993">
                  <c:v>-10.37044230715396</c:v>
                </c:pt>
                <c:pt idx="994">
                  <c:v>-10.381589207748503</c:v>
                </c:pt>
                <c:pt idx="995">
                  <c:v>-10.392736108055857</c:v>
                </c:pt>
                <c:pt idx="996">
                  <c:v>-10.403883008075921</c:v>
                </c:pt>
                <c:pt idx="997">
                  <c:v>-10.41502990780859</c:v>
                </c:pt>
                <c:pt idx="998">
                  <c:v>-10.426176807253761</c:v>
                </c:pt>
                <c:pt idx="999">
                  <c:v>-10.43732370641133</c:v>
                </c:pt>
                <c:pt idx="1000">
                  <c:v>-10.448470605281196</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c:v>
                </c:pt>
                <c:pt idx="1">
                  <c:v>108.83773953237774</c:v>
                </c:pt>
                <c:pt idx="2">
                  <c:v>200.67547906475548</c:v>
                </c:pt>
                <c:pt idx="3">
                  <c:v>198.9188188097763</c:v>
                </c:pt>
                <c:pt idx="4">
                  <c:v>200.67547906475548</c:v>
                </c:pt>
                <c:pt idx="5">
                  <c:v>194.68881880977628</c:v>
                </c:pt>
                <c:pt idx="6">
                  <c:v>200.67547906475548</c:v>
                </c:pt>
              </c:numCache>
            </c:numRef>
          </c:xVal>
          <c:yVal>
            <c:numRef>
              <c:f>Trajecto!$C$132:$C$138</c:f>
              <c:numCache>
                <c:formatCode>0</c:formatCode>
                <c:ptCount val="7"/>
                <c:pt idx="0">
                  <c:v>2055.9952419995611</c:v>
                </c:pt>
                <c:pt idx="1">
                  <c:v>1027.9976209997806</c:v>
                </c:pt>
                <c:pt idx="2">
                  <c:v>0</c:v>
                </c:pt>
                <c:pt idx="3">
                  <c:v>63.196644115612834</c:v>
                </c:pt>
                <c:pt idx="4">
                  <c:v>0</c:v>
                </c:pt>
                <c:pt idx="5">
                  <c:v>23.514082285110284</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4.7</c:v>
                </c:pt>
                <c:pt idx="1">
                  <c:v>52.182474620999024</c:v>
                </c:pt>
                <c:pt idx="2">
                  <c:v>99.664949241998045</c:v>
                </c:pt>
                <c:pt idx="3">
                  <c:v>96.742352943413692</c:v>
                </c:pt>
                <c:pt idx="4">
                  <c:v>99.664949241998045</c:v>
                </c:pt>
                <c:pt idx="5">
                  <c:v>95.06754554058233</c:v>
                </c:pt>
                <c:pt idx="6">
                  <c:v>99.664949241998045</c:v>
                </c:pt>
              </c:numCache>
            </c:numRef>
          </c:xVal>
          <c:yVal>
            <c:numRef>
              <c:f>Trajecto!$C$149:$C$155</c:f>
              <c:numCache>
                <c:formatCode>0</c:formatCode>
                <c:ptCount val="7"/>
                <c:pt idx="0">
                  <c:v>1201.8348621275545</c:v>
                </c:pt>
                <c:pt idx="1">
                  <c:v>600.91743106377726</c:v>
                </c:pt>
                <c:pt idx="2">
                  <c:v>0</c:v>
                </c:pt>
                <c:pt idx="3">
                  <c:v>73.361870476994184</c:v>
                </c:pt>
                <c:pt idx="4">
                  <c:v>0</c:v>
                </c:pt>
                <c:pt idx="5">
                  <c:v>-4.2346352503753621</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Calculs!$AE$4:$AE$1004</c:f>
              <c:numCache>
                <c:formatCode>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4.25</c:v>
                </c:pt>
              </c:numCache>
            </c:numRef>
          </c:xVal>
          <c:yVal>
            <c:numRef>
              <c:f>Trajecto!$C$158</c:f>
              <c:numCache>
                <c:formatCode>0</c:formatCode>
                <c:ptCount val="1"/>
                <c:pt idx="0">
                  <c:v>1027.9976209997806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29.400000000000148</c:v>
                </c:pt>
              </c:numCache>
            </c:numRef>
          </c:xVal>
          <c:yVal>
            <c:numRef>
              <c:f>Trajecto!$C$159</c:f>
              <c:numCache>
                <c:formatCode>0</c:formatCode>
                <c:ptCount val="1"/>
                <c:pt idx="0">
                  <c:v>1028.4111442386475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Calculs!$T$4:$T$1004</c:f>
              <c:numCache>
                <c:formatCode>0.00</c:formatCode>
                <c:ptCount val="1001"/>
                <c:pt idx="0">
                  <c:v>56.319209999999998</c:v>
                </c:pt>
                <c:pt idx="1">
                  <c:v>56.30734444803182</c:v>
                </c:pt>
                <c:pt idx="2">
                  <c:v>56.262468436341251</c:v>
                </c:pt>
                <c:pt idx="3">
                  <c:v>56.197519775511779</c:v>
                </c:pt>
                <c:pt idx="4">
                  <c:v>56.134715631912918</c:v>
                </c:pt>
                <c:pt idx="5">
                  <c:v>56.074056005544676</c:v>
                </c:pt>
                <c:pt idx="6">
                  <c:v>56.014259119502839</c:v>
                </c:pt>
                <c:pt idx="7">
                  <c:v>55.954043196883227</c:v>
                </c:pt>
                <c:pt idx="8">
                  <c:v>55.893408237685826</c:v>
                </c:pt>
                <c:pt idx="9">
                  <c:v>55.832354241910636</c:v>
                </c:pt>
                <c:pt idx="10">
                  <c:v>55.770881209557658</c:v>
                </c:pt>
                <c:pt idx="11">
                  <c:v>55.709121716626548</c:v>
                </c:pt>
                <c:pt idx="12">
                  <c:v>55.647208339116936</c:v>
                </c:pt>
                <c:pt idx="13">
                  <c:v>55.58514107702883</c:v>
                </c:pt>
                <c:pt idx="14">
                  <c:v>55.522919930362228</c:v>
                </c:pt>
                <c:pt idx="15">
                  <c:v>55.460544899117131</c:v>
                </c:pt>
                <c:pt idx="16">
                  <c:v>55.398015983293533</c:v>
                </c:pt>
                <c:pt idx="17">
                  <c:v>55.335333182891439</c:v>
                </c:pt>
                <c:pt idx="18">
                  <c:v>55.272496497910851</c:v>
                </c:pt>
                <c:pt idx="19">
                  <c:v>55.209505928351767</c:v>
                </c:pt>
                <c:pt idx="20">
                  <c:v>55.146361474214181</c:v>
                </c:pt>
                <c:pt idx="21">
                  <c:v>55.083115973060146</c:v>
                </c:pt>
                <c:pt idx="22">
                  <c:v>55.01982226245169</c:v>
                </c:pt>
                <c:pt idx="23">
                  <c:v>54.956480342388815</c:v>
                </c:pt>
                <c:pt idx="24">
                  <c:v>54.893090212871527</c:v>
                </c:pt>
                <c:pt idx="25">
                  <c:v>54.829651873899827</c:v>
                </c:pt>
                <c:pt idx="26">
                  <c:v>54.766165325473708</c:v>
                </c:pt>
                <c:pt idx="27">
                  <c:v>54.702630567593168</c:v>
                </c:pt>
                <c:pt idx="28">
                  <c:v>54.639047600258223</c:v>
                </c:pt>
                <c:pt idx="29">
                  <c:v>54.575416423468852</c:v>
                </c:pt>
                <c:pt idx="30">
                  <c:v>54.511737037225068</c:v>
                </c:pt>
                <c:pt idx="31">
                  <c:v>54.448009441526864</c:v>
                </c:pt>
                <c:pt idx="32">
                  <c:v>54.384233636374248</c:v>
                </c:pt>
                <c:pt idx="33">
                  <c:v>54.320409621767219</c:v>
                </c:pt>
                <c:pt idx="34">
                  <c:v>54.25653739770577</c:v>
                </c:pt>
                <c:pt idx="35">
                  <c:v>54.192616964189902</c:v>
                </c:pt>
                <c:pt idx="36">
                  <c:v>54.128648321219622</c:v>
                </c:pt>
                <c:pt idx="37">
                  <c:v>54.064631468794921</c:v>
                </c:pt>
                <c:pt idx="38">
                  <c:v>54.000566406915809</c:v>
                </c:pt>
                <c:pt idx="39">
                  <c:v>53.936453135582276</c:v>
                </c:pt>
                <c:pt idx="40">
                  <c:v>53.872291654794331</c:v>
                </c:pt>
                <c:pt idx="41">
                  <c:v>53.808122526781681</c:v>
                </c:pt>
                <c:pt idx="42">
                  <c:v>53.74398631377403</c:v>
                </c:pt>
                <c:pt idx="43">
                  <c:v>53.679883015771381</c:v>
                </c:pt>
                <c:pt idx="44">
                  <c:v>53.615812632773739</c:v>
                </c:pt>
                <c:pt idx="45">
                  <c:v>53.551775164781091</c:v>
                </c:pt>
                <c:pt idx="46">
                  <c:v>53.487770611793451</c:v>
                </c:pt>
                <c:pt idx="47">
                  <c:v>53.423798973810818</c:v>
                </c:pt>
                <c:pt idx="48">
                  <c:v>53.359860250833179</c:v>
                </c:pt>
                <c:pt idx="49">
                  <c:v>53.295954442860548</c:v>
                </c:pt>
                <c:pt idx="50">
                  <c:v>53.232081549892925</c:v>
                </c:pt>
                <c:pt idx="51">
                  <c:v>53.168241571930295</c:v>
                </c:pt>
                <c:pt idx="52">
                  <c:v>53.104434508972666</c:v>
                </c:pt>
                <c:pt idx="53">
                  <c:v>53.040660361020052</c:v>
                </c:pt>
                <c:pt idx="54">
                  <c:v>52.976919128072431</c:v>
                </c:pt>
                <c:pt idx="55">
                  <c:v>52.913210810129812</c:v>
                </c:pt>
                <c:pt idx="56">
                  <c:v>52.849535407192207</c:v>
                </c:pt>
                <c:pt idx="57">
                  <c:v>52.785892919259588</c:v>
                </c:pt>
                <c:pt idx="58">
                  <c:v>52.722283346331984</c:v>
                </c:pt>
                <c:pt idx="59">
                  <c:v>52.658706688409382</c:v>
                </c:pt>
                <c:pt idx="60">
                  <c:v>52.595162945491779</c:v>
                </c:pt>
                <c:pt idx="61">
                  <c:v>52.531652117579178</c:v>
                </c:pt>
                <c:pt idx="62">
                  <c:v>52.468174204671584</c:v>
                </c:pt>
                <c:pt idx="63">
                  <c:v>52.404729206768984</c:v>
                </c:pt>
                <c:pt idx="64">
                  <c:v>52.341317123871391</c:v>
                </c:pt>
                <c:pt idx="65">
                  <c:v>52.277937955978807</c:v>
                </c:pt>
                <c:pt idx="66">
                  <c:v>52.214591703091216</c:v>
                </c:pt>
                <c:pt idx="67">
                  <c:v>52.151278365208633</c:v>
                </c:pt>
                <c:pt idx="68">
                  <c:v>52.087997942331057</c:v>
                </c:pt>
                <c:pt idx="69">
                  <c:v>52.024750434458475</c:v>
                </c:pt>
                <c:pt idx="70">
                  <c:v>51.961535841590901</c:v>
                </c:pt>
                <c:pt idx="71">
                  <c:v>51.898354163728328</c:v>
                </c:pt>
                <c:pt idx="72">
                  <c:v>51.835205400870755</c:v>
                </c:pt>
                <c:pt idx="73">
                  <c:v>51.772089553018191</c:v>
                </c:pt>
                <c:pt idx="74">
                  <c:v>51.709006620170626</c:v>
                </c:pt>
                <c:pt idx="75">
                  <c:v>51.645956602328063</c:v>
                </c:pt>
                <c:pt idx="76">
                  <c:v>51.5829394994905</c:v>
                </c:pt>
                <c:pt idx="77">
                  <c:v>51.519955311657945</c:v>
                </c:pt>
                <c:pt idx="78">
                  <c:v>51.457004038830391</c:v>
                </c:pt>
                <c:pt idx="79">
                  <c:v>51.394085681007837</c:v>
                </c:pt>
                <c:pt idx="80">
                  <c:v>51.331200238190291</c:v>
                </c:pt>
                <c:pt idx="81">
                  <c:v>51.268387802565272</c:v>
                </c:pt>
                <c:pt idx="82">
                  <c:v>51.205688466320318</c:v>
                </c:pt>
                <c:pt idx="83">
                  <c:v>51.143102229455423</c:v>
                </c:pt>
                <c:pt idx="84">
                  <c:v>51.080629091970586</c:v>
                </c:pt>
                <c:pt idx="85">
                  <c:v>51.018269053865808</c:v>
                </c:pt>
                <c:pt idx="86">
                  <c:v>50.956022115141089</c:v>
                </c:pt>
                <c:pt idx="87">
                  <c:v>50.893888275796428</c:v>
                </c:pt>
                <c:pt idx="88">
                  <c:v>50.831867535831826</c:v>
                </c:pt>
                <c:pt idx="89">
                  <c:v>50.769959895247297</c:v>
                </c:pt>
                <c:pt idx="90">
                  <c:v>50.708165354042826</c:v>
                </c:pt>
                <c:pt idx="91">
                  <c:v>50.646501508669274</c:v>
                </c:pt>
                <c:pt idx="92">
                  <c:v>50.584985955577501</c:v>
                </c:pt>
                <c:pt idx="93">
                  <c:v>50.523618694767514</c:v>
                </c:pt>
                <c:pt idx="94">
                  <c:v>50.462399726239312</c:v>
                </c:pt>
                <c:pt idx="95">
                  <c:v>50.401329049992903</c:v>
                </c:pt>
                <c:pt idx="96">
                  <c:v>50.340406666028265</c:v>
                </c:pt>
                <c:pt idx="97">
                  <c:v>50.279632574345413</c:v>
                </c:pt>
                <c:pt idx="98">
                  <c:v>50.219006774944354</c:v>
                </c:pt>
                <c:pt idx="99">
                  <c:v>50.158529267825074</c:v>
                </c:pt>
                <c:pt idx="100">
                  <c:v>50.098200052987579</c:v>
                </c:pt>
                <c:pt idx="101">
                  <c:v>50.038021926580221</c:v>
                </c:pt>
                <c:pt idx="102">
                  <c:v>49.977997684751365</c:v>
                </c:pt>
                <c:pt idx="103">
                  <c:v>49.918127327500997</c:v>
                </c:pt>
                <c:pt idx="104">
                  <c:v>49.858410854829131</c:v>
                </c:pt>
                <c:pt idx="105">
                  <c:v>49.798848266735767</c:v>
                </c:pt>
                <c:pt idx="106">
                  <c:v>49.739439563220891</c:v>
                </c:pt>
                <c:pt idx="107">
                  <c:v>49.68018474428451</c:v>
                </c:pt>
                <c:pt idx="108">
                  <c:v>49.621083809926631</c:v>
                </c:pt>
                <c:pt idx="109">
                  <c:v>49.562136760147254</c:v>
                </c:pt>
                <c:pt idx="110">
                  <c:v>49.503343594946365</c:v>
                </c:pt>
                <c:pt idx="111">
                  <c:v>49.444672327350972</c:v>
                </c:pt>
                <c:pt idx="112">
                  <c:v>49.386090970388061</c:v>
                </c:pt>
                <c:pt idx="113">
                  <c:v>49.327599524057639</c:v>
                </c:pt>
                <c:pt idx="114">
                  <c:v>49.2691979883597</c:v>
                </c:pt>
                <c:pt idx="115">
                  <c:v>49.21088636329425</c:v>
                </c:pt>
                <c:pt idx="116">
                  <c:v>49.15266464886129</c:v>
                </c:pt>
                <c:pt idx="117">
                  <c:v>49.094532845060805</c:v>
                </c:pt>
                <c:pt idx="118">
                  <c:v>49.036490951892816</c:v>
                </c:pt>
                <c:pt idx="119">
                  <c:v>48.978538969357309</c:v>
                </c:pt>
                <c:pt idx="120">
                  <c:v>48.920676897454285</c:v>
                </c:pt>
                <c:pt idx="121">
                  <c:v>48.862957453222158</c:v>
                </c:pt>
                <c:pt idx="122">
                  <c:v>48.805433353699321</c:v>
                </c:pt>
                <c:pt idx="123">
                  <c:v>48.748104598885782</c:v>
                </c:pt>
                <c:pt idx="124">
                  <c:v>48.690971188781539</c:v>
                </c:pt>
                <c:pt idx="125">
                  <c:v>48.63403312338658</c:v>
                </c:pt>
                <c:pt idx="126">
                  <c:v>48.577290402700925</c:v>
                </c:pt>
                <c:pt idx="127">
                  <c:v>48.520743026724553</c:v>
                </c:pt>
                <c:pt idx="128">
                  <c:v>48.464390995457485</c:v>
                </c:pt>
                <c:pt idx="129">
                  <c:v>48.408234308899715</c:v>
                </c:pt>
                <c:pt idx="130">
                  <c:v>48.352272967051235</c:v>
                </c:pt>
                <c:pt idx="131">
                  <c:v>48.296520685501832</c:v>
                </c:pt>
                <c:pt idx="132">
                  <c:v>48.240991179841281</c:v>
                </c:pt>
                <c:pt idx="133">
                  <c:v>48.185684450069594</c:v>
                </c:pt>
                <c:pt idx="134">
                  <c:v>48.130600496186759</c:v>
                </c:pt>
                <c:pt idx="135">
                  <c:v>48.075739318192781</c:v>
                </c:pt>
                <c:pt idx="136">
                  <c:v>48.021100916087669</c:v>
                </c:pt>
                <c:pt idx="137">
                  <c:v>47.9666852898714</c:v>
                </c:pt>
                <c:pt idx="138">
                  <c:v>47.912492439543996</c:v>
                </c:pt>
                <c:pt idx="139">
                  <c:v>47.858522365105451</c:v>
                </c:pt>
                <c:pt idx="140">
                  <c:v>47.804775066555756</c:v>
                </c:pt>
                <c:pt idx="141">
                  <c:v>47.751413548095215</c:v>
                </c:pt>
                <c:pt idx="142">
                  <c:v>47.698600813924109</c:v>
                </c:pt>
                <c:pt idx="143">
                  <c:v>47.646336864042439</c:v>
                </c:pt>
                <c:pt idx="144">
                  <c:v>47.594621698450204</c:v>
                </c:pt>
                <c:pt idx="145">
                  <c:v>47.543455317147412</c:v>
                </c:pt>
                <c:pt idx="146">
                  <c:v>47.492837720134048</c:v>
                </c:pt>
                <c:pt idx="147">
                  <c:v>47.442768907410134</c:v>
                </c:pt>
                <c:pt idx="148">
                  <c:v>47.393248878975655</c:v>
                </c:pt>
                <c:pt idx="149">
                  <c:v>47.344277634830611</c:v>
                </c:pt>
                <c:pt idx="150">
                  <c:v>47.295855174975003</c:v>
                </c:pt>
                <c:pt idx="151">
                  <c:v>47.247981499408837</c:v>
                </c:pt>
                <c:pt idx="152">
                  <c:v>47.200656608132114</c:v>
                </c:pt>
                <c:pt idx="153">
                  <c:v>47.153880501144812</c:v>
                </c:pt>
                <c:pt idx="154">
                  <c:v>47.107653178446959</c:v>
                </c:pt>
                <c:pt idx="155">
                  <c:v>47.061974640038542</c:v>
                </c:pt>
                <c:pt idx="156">
                  <c:v>47.01761056454442</c:v>
                </c:pt>
                <c:pt idx="157">
                  <c:v>46.97532663058945</c:v>
                </c:pt>
                <c:pt idx="158">
                  <c:v>46.935122838173619</c:v>
                </c:pt>
                <c:pt idx="159">
                  <c:v>46.896999187296942</c:v>
                </c:pt>
                <c:pt idx="160">
                  <c:v>46.860955677959417</c:v>
                </c:pt>
                <c:pt idx="161">
                  <c:v>46.827963778876978</c:v>
                </c:pt>
                <c:pt idx="162">
                  <c:v>46.798994958765569</c:v>
                </c:pt>
                <c:pt idx="163">
                  <c:v>46.773956655472709</c:v>
                </c:pt>
                <c:pt idx="164">
                  <c:v>46.752756306845924</c:v>
                </c:pt>
                <c:pt idx="165">
                  <c:v>46.734466724553151</c:v>
                </c:pt>
                <c:pt idx="166">
                  <c:v>46.718160720262325</c:v>
                </c:pt>
                <c:pt idx="167">
                  <c:v>46.704542995673393</c:v>
                </c:pt>
                <c:pt idx="168">
                  <c:v>46.693808437505808</c:v>
                </c:pt>
                <c:pt idx="169">
                  <c:v>46.687412248141143</c:v>
                </c:pt>
                <c:pt idx="170">
                  <c:v>46.68579000000004</c:v>
                </c:pt>
                <c:pt idx="171">
                  <c:v>46.68579000000004</c:v>
                </c:pt>
                <c:pt idx="172">
                  <c:v>46.68579000000004</c:v>
                </c:pt>
                <c:pt idx="173">
                  <c:v>46.68579000000004</c:v>
                </c:pt>
                <c:pt idx="174">
                  <c:v>46.68579000000004</c:v>
                </c:pt>
                <c:pt idx="175">
                  <c:v>46.68579000000004</c:v>
                </c:pt>
                <c:pt idx="176">
                  <c:v>46.68579000000004</c:v>
                </c:pt>
                <c:pt idx="177">
                  <c:v>46.68579000000004</c:v>
                </c:pt>
                <c:pt idx="178">
                  <c:v>46.68579000000004</c:v>
                </c:pt>
                <c:pt idx="179">
                  <c:v>46.68579000000004</c:v>
                </c:pt>
                <c:pt idx="180">
                  <c:v>46.68579000000004</c:v>
                </c:pt>
                <c:pt idx="181">
                  <c:v>46.68579000000004</c:v>
                </c:pt>
                <c:pt idx="182">
                  <c:v>46.68579000000004</c:v>
                </c:pt>
                <c:pt idx="183">
                  <c:v>46.68579000000004</c:v>
                </c:pt>
                <c:pt idx="184">
                  <c:v>46.68579000000004</c:v>
                </c:pt>
                <c:pt idx="185">
                  <c:v>46.68579000000004</c:v>
                </c:pt>
                <c:pt idx="186">
                  <c:v>46.68579000000004</c:v>
                </c:pt>
                <c:pt idx="187">
                  <c:v>46.68579000000004</c:v>
                </c:pt>
                <c:pt idx="188">
                  <c:v>46.68579000000004</c:v>
                </c:pt>
                <c:pt idx="189">
                  <c:v>46.68579000000004</c:v>
                </c:pt>
                <c:pt idx="190">
                  <c:v>46.68579000000004</c:v>
                </c:pt>
                <c:pt idx="191">
                  <c:v>46.68579000000004</c:v>
                </c:pt>
                <c:pt idx="192">
                  <c:v>46.68579000000004</c:v>
                </c:pt>
                <c:pt idx="193">
                  <c:v>46.68579000000004</c:v>
                </c:pt>
                <c:pt idx="194">
                  <c:v>46.68579000000004</c:v>
                </c:pt>
                <c:pt idx="195">
                  <c:v>46.68579000000004</c:v>
                </c:pt>
                <c:pt idx="196">
                  <c:v>46.68579000000004</c:v>
                </c:pt>
                <c:pt idx="197">
                  <c:v>46.68579000000004</c:v>
                </c:pt>
                <c:pt idx="198">
                  <c:v>46.68579000000004</c:v>
                </c:pt>
                <c:pt idx="199">
                  <c:v>46.68579000000004</c:v>
                </c:pt>
                <c:pt idx="200">
                  <c:v>46.68579000000004</c:v>
                </c:pt>
                <c:pt idx="201">
                  <c:v>46.68579000000004</c:v>
                </c:pt>
                <c:pt idx="202">
                  <c:v>46.68579000000004</c:v>
                </c:pt>
                <c:pt idx="203">
                  <c:v>46.68579000000004</c:v>
                </c:pt>
                <c:pt idx="204">
                  <c:v>46.68579000000004</c:v>
                </c:pt>
                <c:pt idx="205">
                  <c:v>46.68579000000004</c:v>
                </c:pt>
                <c:pt idx="206">
                  <c:v>46.68579000000004</c:v>
                </c:pt>
                <c:pt idx="207">
                  <c:v>46.68579000000004</c:v>
                </c:pt>
                <c:pt idx="208">
                  <c:v>46.68579000000004</c:v>
                </c:pt>
                <c:pt idx="209">
                  <c:v>46.68579000000004</c:v>
                </c:pt>
                <c:pt idx="210">
                  <c:v>46.68579000000004</c:v>
                </c:pt>
                <c:pt idx="211">
                  <c:v>46.68579000000004</c:v>
                </c:pt>
                <c:pt idx="212">
                  <c:v>46.68579000000004</c:v>
                </c:pt>
                <c:pt idx="213">
                  <c:v>46.68579000000004</c:v>
                </c:pt>
                <c:pt idx="214">
                  <c:v>46.68579000000004</c:v>
                </c:pt>
                <c:pt idx="215">
                  <c:v>46.68579000000004</c:v>
                </c:pt>
                <c:pt idx="216">
                  <c:v>46.68579000000004</c:v>
                </c:pt>
                <c:pt idx="217">
                  <c:v>46.68579000000004</c:v>
                </c:pt>
                <c:pt idx="218">
                  <c:v>46.68579000000004</c:v>
                </c:pt>
                <c:pt idx="219">
                  <c:v>46.68579000000004</c:v>
                </c:pt>
                <c:pt idx="220">
                  <c:v>46.68579000000004</c:v>
                </c:pt>
                <c:pt idx="221">
                  <c:v>46.68579000000004</c:v>
                </c:pt>
                <c:pt idx="222">
                  <c:v>46.68579000000004</c:v>
                </c:pt>
                <c:pt idx="223">
                  <c:v>46.68579000000004</c:v>
                </c:pt>
                <c:pt idx="224">
                  <c:v>46.68579000000004</c:v>
                </c:pt>
                <c:pt idx="225">
                  <c:v>46.68579000000004</c:v>
                </c:pt>
                <c:pt idx="226">
                  <c:v>46.68579000000004</c:v>
                </c:pt>
                <c:pt idx="227">
                  <c:v>46.68579000000004</c:v>
                </c:pt>
                <c:pt idx="228">
                  <c:v>46.68579000000004</c:v>
                </c:pt>
                <c:pt idx="229">
                  <c:v>46.68579000000004</c:v>
                </c:pt>
                <c:pt idx="230">
                  <c:v>46.68579000000004</c:v>
                </c:pt>
                <c:pt idx="231">
                  <c:v>46.68579000000004</c:v>
                </c:pt>
                <c:pt idx="232">
                  <c:v>46.68579000000004</c:v>
                </c:pt>
                <c:pt idx="233">
                  <c:v>46.68579000000004</c:v>
                </c:pt>
                <c:pt idx="234">
                  <c:v>46.68579000000004</c:v>
                </c:pt>
                <c:pt idx="235">
                  <c:v>46.68579000000004</c:v>
                </c:pt>
                <c:pt idx="236">
                  <c:v>46.68579000000004</c:v>
                </c:pt>
                <c:pt idx="237">
                  <c:v>46.68579000000004</c:v>
                </c:pt>
                <c:pt idx="238">
                  <c:v>46.68579000000004</c:v>
                </c:pt>
                <c:pt idx="239">
                  <c:v>46.68579000000004</c:v>
                </c:pt>
                <c:pt idx="240">
                  <c:v>46.68579000000004</c:v>
                </c:pt>
                <c:pt idx="241">
                  <c:v>46.68579000000004</c:v>
                </c:pt>
                <c:pt idx="242">
                  <c:v>46.68579000000004</c:v>
                </c:pt>
                <c:pt idx="243">
                  <c:v>46.68579000000004</c:v>
                </c:pt>
                <c:pt idx="244">
                  <c:v>46.68579000000004</c:v>
                </c:pt>
                <c:pt idx="245">
                  <c:v>46.68579000000004</c:v>
                </c:pt>
                <c:pt idx="246">
                  <c:v>46.68579000000004</c:v>
                </c:pt>
                <c:pt idx="247">
                  <c:v>46.68579000000004</c:v>
                </c:pt>
                <c:pt idx="248">
                  <c:v>46.68579000000004</c:v>
                </c:pt>
                <c:pt idx="249">
                  <c:v>46.68579000000004</c:v>
                </c:pt>
                <c:pt idx="250">
                  <c:v>46.68579000000004</c:v>
                </c:pt>
                <c:pt idx="251">
                  <c:v>46.68579000000004</c:v>
                </c:pt>
                <c:pt idx="252">
                  <c:v>46.68579000000004</c:v>
                </c:pt>
                <c:pt idx="253">
                  <c:v>46.68579000000004</c:v>
                </c:pt>
                <c:pt idx="254">
                  <c:v>46.68579000000004</c:v>
                </c:pt>
                <c:pt idx="255">
                  <c:v>46.68579000000004</c:v>
                </c:pt>
                <c:pt idx="256">
                  <c:v>46.68579000000004</c:v>
                </c:pt>
                <c:pt idx="257">
                  <c:v>46.68579000000004</c:v>
                </c:pt>
                <c:pt idx="258">
                  <c:v>46.68579000000004</c:v>
                </c:pt>
                <c:pt idx="259">
                  <c:v>46.68579000000004</c:v>
                </c:pt>
                <c:pt idx="260">
                  <c:v>46.68579000000004</c:v>
                </c:pt>
                <c:pt idx="261">
                  <c:v>46.68579000000004</c:v>
                </c:pt>
                <c:pt idx="262">
                  <c:v>46.68579000000004</c:v>
                </c:pt>
                <c:pt idx="263">
                  <c:v>46.68579000000004</c:v>
                </c:pt>
                <c:pt idx="264">
                  <c:v>46.68579000000004</c:v>
                </c:pt>
                <c:pt idx="265">
                  <c:v>46.68579000000004</c:v>
                </c:pt>
                <c:pt idx="266">
                  <c:v>46.68579000000004</c:v>
                </c:pt>
                <c:pt idx="267">
                  <c:v>46.68579000000004</c:v>
                </c:pt>
                <c:pt idx="268">
                  <c:v>46.68579000000004</c:v>
                </c:pt>
                <c:pt idx="269">
                  <c:v>46.68579000000004</c:v>
                </c:pt>
                <c:pt idx="270">
                  <c:v>46.68579000000004</c:v>
                </c:pt>
                <c:pt idx="271">
                  <c:v>46.68579000000004</c:v>
                </c:pt>
                <c:pt idx="272">
                  <c:v>46.68579000000004</c:v>
                </c:pt>
                <c:pt idx="273">
                  <c:v>46.68579000000004</c:v>
                </c:pt>
                <c:pt idx="274">
                  <c:v>46.68579000000004</c:v>
                </c:pt>
                <c:pt idx="275">
                  <c:v>46.68579000000004</c:v>
                </c:pt>
                <c:pt idx="276">
                  <c:v>46.68579000000004</c:v>
                </c:pt>
                <c:pt idx="277">
                  <c:v>46.68579000000004</c:v>
                </c:pt>
                <c:pt idx="278">
                  <c:v>46.68579000000004</c:v>
                </c:pt>
                <c:pt idx="279">
                  <c:v>46.68579000000004</c:v>
                </c:pt>
                <c:pt idx="280">
                  <c:v>46.68579000000004</c:v>
                </c:pt>
                <c:pt idx="281">
                  <c:v>46.68579000000004</c:v>
                </c:pt>
                <c:pt idx="282">
                  <c:v>46.68579000000004</c:v>
                </c:pt>
                <c:pt idx="283">
                  <c:v>46.68579000000004</c:v>
                </c:pt>
                <c:pt idx="284">
                  <c:v>46.68579000000004</c:v>
                </c:pt>
                <c:pt idx="285">
                  <c:v>46.68579000000004</c:v>
                </c:pt>
                <c:pt idx="286">
                  <c:v>46.68579000000004</c:v>
                </c:pt>
                <c:pt idx="287">
                  <c:v>46.68579000000004</c:v>
                </c:pt>
                <c:pt idx="288">
                  <c:v>46.68579000000004</c:v>
                </c:pt>
                <c:pt idx="289">
                  <c:v>46.68579000000004</c:v>
                </c:pt>
                <c:pt idx="290">
                  <c:v>46.68579000000004</c:v>
                </c:pt>
                <c:pt idx="291">
                  <c:v>46.68579000000004</c:v>
                </c:pt>
                <c:pt idx="292">
                  <c:v>46.68579000000004</c:v>
                </c:pt>
                <c:pt idx="293">
                  <c:v>46.68579000000004</c:v>
                </c:pt>
                <c:pt idx="294">
                  <c:v>46.68579000000004</c:v>
                </c:pt>
                <c:pt idx="295">
                  <c:v>46.68579000000004</c:v>
                </c:pt>
                <c:pt idx="296">
                  <c:v>46.68579000000004</c:v>
                </c:pt>
                <c:pt idx="297">
                  <c:v>46.68579000000004</c:v>
                </c:pt>
                <c:pt idx="298">
                  <c:v>46.68579000000004</c:v>
                </c:pt>
                <c:pt idx="299">
                  <c:v>46.68579000000004</c:v>
                </c:pt>
                <c:pt idx="300">
                  <c:v>46.68579000000004</c:v>
                </c:pt>
                <c:pt idx="301">
                  <c:v>46.68579000000004</c:v>
                </c:pt>
                <c:pt idx="302">
                  <c:v>46.68579000000004</c:v>
                </c:pt>
                <c:pt idx="303">
                  <c:v>46.68579000000004</c:v>
                </c:pt>
                <c:pt idx="304">
                  <c:v>46.68579000000004</c:v>
                </c:pt>
                <c:pt idx="305">
                  <c:v>46.68579000000004</c:v>
                </c:pt>
                <c:pt idx="306">
                  <c:v>46.68579000000004</c:v>
                </c:pt>
                <c:pt idx="307">
                  <c:v>46.68579000000004</c:v>
                </c:pt>
                <c:pt idx="308">
                  <c:v>46.68579000000004</c:v>
                </c:pt>
                <c:pt idx="309">
                  <c:v>46.68579000000004</c:v>
                </c:pt>
                <c:pt idx="310">
                  <c:v>46.68579000000004</c:v>
                </c:pt>
                <c:pt idx="311">
                  <c:v>46.68579000000004</c:v>
                </c:pt>
                <c:pt idx="312">
                  <c:v>46.68579000000004</c:v>
                </c:pt>
                <c:pt idx="313">
                  <c:v>46.68579000000004</c:v>
                </c:pt>
                <c:pt idx="314">
                  <c:v>46.68579000000004</c:v>
                </c:pt>
                <c:pt idx="315">
                  <c:v>46.68579000000004</c:v>
                </c:pt>
                <c:pt idx="316">
                  <c:v>46.68579000000004</c:v>
                </c:pt>
                <c:pt idx="317">
                  <c:v>46.68579000000004</c:v>
                </c:pt>
                <c:pt idx="318">
                  <c:v>46.68579000000004</c:v>
                </c:pt>
                <c:pt idx="319">
                  <c:v>46.68579000000004</c:v>
                </c:pt>
                <c:pt idx="320">
                  <c:v>46.68579000000004</c:v>
                </c:pt>
                <c:pt idx="321">
                  <c:v>46.68579000000004</c:v>
                </c:pt>
                <c:pt idx="322">
                  <c:v>46.68579000000004</c:v>
                </c:pt>
                <c:pt idx="323">
                  <c:v>46.68579000000004</c:v>
                </c:pt>
                <c:pt idx="324">
                  <c:v>46.68579000000004</c:v>
                </c:pt>
                <c:pt idx="325">
                  <c:v>46.68579000000004</c:v>
                </c:pt>
                <c:pt idx="326">
                  <c:v>46.68579000000004</c:v>
                </c:pt>
                <c:pt idx="327">
                  <c:v>46.68579000000004</c:v>
                </c:pt>
                <c:pt idx="328">
                  <c:v>46.68579000000004</c:v>
                </c:pt>
                <c:pt idx="329">
                  <c:v>46.68579000000004</c:v>
                </c:pt>
                <c:pt idx="330">
                  <c:v>46.68579000000004</c:v>
                </c:pt>
                <c:pt idx="331">
                  <c:v>46.68579000000004</c:v>
                </c:pt>
                <c:pt idx="332">
                  <c:v>46.68579000000004</c:v>
                </c:pt>
                <c:pt idx="333">
                  <c:v>46.68579000000004</c:v>
                </c:pt>
                <c:pt idx="334">
                  <c:v>46.68579000000004</c:v>
                </c:pt>
                <c:pt idx="335">
                  <c:v>46.68579000000004</c:v>
                </c:pt>
                <c:pt idx="336">
                  <c:v>46.68579000000004</c:v>
                </c:pt>
                <c:pt idx="337">
                  <c:v>46.68579000000004</c:v>
                </c:pt>
                <c:pt idx="338">
                  <c:v>46.68579000000004</c:v>
                </c:pt>
                <c:pt idx="339">
                  <c:v>46.68579000000004</c:v>
                </c:pt>
                <c:pt idx="340">
                  <c:v>46.68579000000004</c:v>
                </c:pt>
                <c:pt idx="341">
                  <c:v>46.68579000000004</c:v>
                </c:pt>
                <c:pt idx="342">
                  <c:v>46.68579000000004</c:v>
                </c:pt>
                <c:pt idx="343">
                  <c:v>46.68579000000004</c:v>
                </c:pt>
                <c:pt idx="344">
                  <c:v>46.68579000000004</c:v>
                </c:pt>
                <c:pt idx="345">
                  <c:v>46.68579000000004</c:v>
                </c:pt>
                <c:pt idx="346">
                  <c:v>46.68579000000004</c:v>
                </c:pt>
                <c:pt idx="347">
                  <c:v>46.68579000000004</c:v>
                </c:pt>
                <c:pt idx="348">
                  <c:v>46.68579000000004</c:v>
                </c:pt>
                <c:pt idx="349">
                  <c:v>46.68579000000004</c:v>
                </c:pt>
                <c:pt idx="350">
                  <c:v>46.68579000000004</c:v>
                </c:pt>
                <c:pt idx="351">
                  <c:v>46.68579000000004</c:v>
                </c:pt>
                <c:pt idx="352">
                  <c:v>46.68579000000004</c:v>
                </c:pt>
                <c:pt idx="353">
                  <c:v>46.68579000000004</c:v>
                </c:pt>
                <c:pt idx="354">
                  <c:v>46.68579000000004</c:v>
                </c:pt>
                <c:pt idx="355">
                  <c:v>46.68579000000004</c:v>
                </c:pt>
                <c:pt idx="356">
                  <c:v>46.68579000000004</c:v>
                </c:pt>
                <c:pt idx="357">
                  <c:v>46.68579000000004</c:v>
                </c:pt>
                <c:pt idx="358">
                  <c:v>46.68579000000004</c:v>
                </c:pt>
                <c:pt idx="359">
                  <c:v>46.68579000000004</c:v>
                </c:pt>
                <c:pt idx="360">
                  <c:v>46.68579000000004</c:v>
                </c:pt>
                <c:pt idx="361">
                  <c:v>46.68579000000004</c:v>
                </c:pt>
                <c:pt idx="362">
                  <c:v>46.68579000000004</c:v>
                </c:pt>
                <c:pt idx="363">
                  <c:v>46.68579000000004</c:v>
                </c:pt>
                <c:pt idx="364">
                  <c:v>46.68579000000004</c:v>
                </c:pt>
                <c:pt idx="365">
                  <c:v>46.68579000000004</c:v>
                </c:pt>
                <c:pt idx="366">
                  <c:v>46.68579000000004</c:v>
                </c:pt>
                <c:pt idx="367">
                  <c:v>46.68579000000004</c:v>
                </c:pt>
                <c:pt idx="368">
                  <c:v>46.68579000000004</c:v>
                </c:pt>
                <c:pt idx="369">
                  <c:v>46.68579000000004</c:v>
                </c:pt>
                <c:pt idx="370">
                  <c:v>46.68579000000004</c:v>
                </c:pt>
                <c:pt idx="371">
                  <c:v>46.68579000000004</c:v>
                </c:pt>
                <c:pt idx="372">
                  <c:v>46.68579000000004</c:v>
                </c:pt>
                <c:pt idx="373">
                  <c:v>46.68579000000004</c:v>
                </c:pt>
                <c:pt idx="374">
                  <c:v>46.68579000000004</c:v>
                </c:pt>
                <c:pt idx="375">
                  <c:v>46.68579000000004</c:v>
                </c:pt>
                <c:pt idx="376">
                  <c:v>46.68579000000004</c:v>
                </c:pt>
                <c:pt idx="377">
                  <c:v>46.68579000000004</c:v>
                </c:pt>
                <c:pt idx="378">
                  <c:v>46.68579000000004</c:v>
                </c:pt>
                <c:pt idx="379">
                  <c:v>46.68579000000004</c:v>
                </c:pt>
                <c:pt idx="380">
                  <c:v>46.68579000000004</c:v>
                </c:pt>
                <c:pt idx="381">
                  <c:v>46.68579000000004</c:v>
                </c:pt>
                <c:pt idx="382">
                  <c:v>46.68579000000004</c:v>
                </c:pt>
                <c:pt idx="383">
                  <c:v>46.68579000000004</c:v>
                </c:pt>
                <c:pt idx="384">
                  <c:v>46.68579000000004</c:v>
                </c:pt>
                <c:pt idx="385">
                  <c:v>46.68579000000004</c:v>
                </c:pt>
                <c:pt idx="386">
                  <c:v>46.68579000000004</c:v>
                </c:pt>
                <c:pt idx="387">
                  <c:v>46.68579000000004</c:v>
                </c:pt>
                <c:pt idx="388">
                  <c:v>46.68579000000004</c:v>
                </c:pt>
                <c:pt idx="389">
                  <c:v>46.68579000000004</c:v>
                </c:pt>
                <c:pt idx="390">
                  <c:v>46.68579000000004</c:v>
                </c:pt>
                <c:pt idx="391">
                  <c:v>46.68579000000004</c:v>
                </c:pt>
                <c:pt idx="392">
                  <c:v>46.68579000000004</c:v>
                </c:pt>
                <c:pt idx="393">
                  <c:v>46.68579000000004</c:v>
                </c:pt>
                <c:pt idx="394">
                  <c:v>46.68579000000004</c:v>
                </c:pt>
                <c:pt idx="395">
                  <c:v>46.68579000000004</c:v>
                </c:pt>
                <c:pt idx="396">
                  <c:v>46.68579000000004</c:v>
                </c:pt>
                <c:pt idx="397">
                  <c:v>46.68579000000004</c:v>
                </c:pt>
                <c:pt idx="398">
                  <c:v>46.68579000000004</c:v>
                </c:pt>
                <c:pt idx="399">
                  <c:v>46.68579000000004</c:v>
                </c:pt>
                <c:pt idx="400">
                  <c:v>46.68579000000004</c:v>
                </c:pt>
                <c:pt idx="401">
                  <c:v>46.68579000000004</c:v>
                </c:pt>
                <c:pt idx="402">
                  <c:v>46.68579000000004</c:v>
                </c:pt>
                <c:pt idx="403">
                  <c:v>46.68579000000004</c:v>
                </c:pt>
                <c:pt idx="404">
                  <c:v>46.68579000000004</c:v>
                </c:pt>
                <c:pt idx="405">
                  <c:v>46.68579000000004</c:v>
                </c:pt>
                <c:pt idx="406">
                  <c:v>46.68579000000004</c:v>
                </c:pt>
                <c:pt idx="407">
                  <c:v>46.68579000000004</c:v>
                </c:pt>
                <c:pt idx="408">
                  <c:v>46.68579000000004</c:v>
                </c:pt>
                <c:pt idx="409">
                  <c:v>46.68579000000004</c:v>
                </c:pt>
                <c:pt idx="410">
                  <c:v>46.68579000000004</c:v>
                </c:pt>
                <c:pt idx="411">
                  <c:v>46.68579000000004</c:v>
                </c:pt>
                <c:pt idx="412">
                  <c:v>46.68579000000004</c:v>
                </c:pt>
                <c:pt idx="413">
                  <c:v>46.68579000000004</c:v>
                </c:pt>
                <c:pt idx="414">
                  <c:v>46.68579000000004</c:v>
                </c:pt>
                <c:pt idx="415">
                  <c:v>46.68579000000004</c:v>
                </c:pt>
                <c:pt idx="416">
                  <c:v>46.68579000000004</c:v>
                </c:pt>
                <c:pt idx="417">
                  <c:v>46.68579000000004</c:v>
                </c:pt>
                <c:pt idx="418">
                  <c:v>46.68579000000004</c:v>
                </c:pt>
                <c:pt idx="419">
                  <c:v>46.68579000000004</c:v>
                </c:pt>
                <c:pt idx="420">
                  <c:v>46.68579000000004</c:v>
                </c:pt>
                <c:pt idx="421">
                  <c:v>46.68579000000004</c:v>
                </c:pt>
                <c:pt idx="422">
                  <c:v>46.68579000000004</c:v>
                </c:pt>
                <c:pt idx="423">
                  <c:v>46.68579000000004</c:v>
                </c:pt>
                <c:pt idx="424">
                  <c:v>46.68579000000004</c:v>
                </c:pt>
                <c:pt idx="425">
                  <c:v>46.68579000000004</c:v>
                </c:pt>
                <c:pt idx="426">
                  <c:v>46.68579000000004</c:v>
                </c:pt>
                <c:pt idx="427">
                  <c:v>46.68579000000004</c:v>
                </c:pt>
                <c:pt idx="428">
                  <c:v>46.68579000000004</c:v>
                </c:pt>
                <c:pt idx="429">
                  <c:v>46.68579000000004</c:v>
                </c:pt>
                <c:pt idx="430">
                  <c:v>46.68579000000004</c:v>
                </c:pt>
                <c:pt idx="431">
                  <c:v>46.68579000000004</c:v>
                </c:pt>
                <c:pt idx="432">
                  <c:v>46.68579000000004</c:v>
                </c:pt>
                <c:pt idx="433">
                  <c:v>46.68579000000004</c:v>
                </c:pt>
                <c:pt idx="434">
                  <c:v>46.68579000000004</c:v>
                </c:pt>
                <c:pt idx="435">
                  <c:v>46.68579000000004</c:v>
                </c:pt>
                <c:pt idx="436">
                  <c:v>46.68579000000004</c:v>
                </c:pt>
                <c:pt idx="437">
                  <c:v>46.68579000000004</c:v>
                </c:pt>
                <c:pt idx="438">
                  <c:v>46.68579000000004</c:v>
                </c:pt>
                <c:pt idx="439">
                  <c:v>46.68579000000004</c:v>
                </c:pt>
                <c:pt idx="440">
                  <c:v>46.68579000000004</c:v>
                </c:pt>
                <c:pt idx="441">
                  <c:v>46.68579000000004</c:v>
                </c:pt>
                <c:pt idx="442">
                  <c:v>46.68579000000004</c:v>
                </c:pt>
                <c:pt idx="443">
                  <c:v>46.68579000000004</c:v>
                </c:pt>
                <c:pt idx="444">
                  <c:v>46.68579000000004</c:v>
                </c:pt>
                <c:pt idx="445">
                  <c:v>46.68579000000004</c:v>
                </c:pt>
                <c:pt idx="446">
                  <c:v>46.68579000000004</c:v>
                </c:pt>
                <c:pt idx="447">
                  <c:v>46.68579000000004</c:v>
                </c:pt>
                <c:pt idx="448">
                  <c:v>46.68579000000004</c:v>
                </c:pt>
                <c:pt idx="449">
                  <c:v>46.68579000000004</c:v>
                </c:pt>
                <c:pt idx="450">
                  <c:v>46.68579000000004</c:v>
                </c:pt>
                <c:pt idx="451">
                  <c:v>46.68579000000004</c:v>
                </c:pt>
                <c:pt idx="452">
                  <c:v>46.68579000000004</c:v>
                </c:pt>
                <c:pt idx="453">
                  <c:v>46.68579000000004</c:v>
                </c:pt>
                <c:pt idx="454">
                  <c:v>46.68579000000004</c:v>
                </c:pt>
                <c:pt idx="455">
                  <c:v>46.68579000000004</c:v>
                </c:pt>
                <c:pt idx="456">
                  <c:v>46.68579000000004</c:v>
                </c:pt>
                <c:pt idx="457">
                  <c:v>46.68579000000004</c:v>
                </c:pt>
                <c:pt idx="458">
                  <c:v>46.68579000000004</c:v>
                </c:pt>
                <c:pt idx="459">
                  <c:v>46.68579000000004</c:v>
                </c:pt>
                <c:pt idx="460">
                  <c:v>46.68579000000004</c:v>
                </c:pt>
                <c:pt idx="461">
                  <c:v>46.68579000000004</c:v>
                </c:pt>
                <c:pt idx="462">
                  <c:v>46.68579000000004</c:v>
                </c:pt>
                <c:pt idx="463">
                  <c:v>46.68579000000004</c:v>
                </c:pt>
                <c:pt idx="464">
                  <c:v>46.68579000000004</c:v>
                </c:pt>
                <c:pt idx="465">
                  <c:v>46.68579000000004</c:v>
                </c:pt>
                <c:pt idx="466">
                  <c:v>46.68579000000004</c:v>
                </c:pt>
                <c:pt idx="467">
                  <c:v>46.68579000000004</c:v>
                </c:pt>
                <c:pt idx="468">
                  <c:v>46.68579000000004</c:v>
                </c:pt>
                <c:pt idx="469">
                  <c:v>46.68579000000004</c:v>
                </c:pt>
                <c:pt idx="470">
                  <c:v>46.68579000000004</c:v>
                </c:pt>
                <c:pt idx="471">
                  <c:v>46.68579000000004</c:v>
                </c:pt>
                <c:pt idx="472">
                  <c:v>46.68579000000004</c:v>
                </c:pt>
                <c:pt idx="473">
                  <c:v>46.68579000000004</c:v>
                </c:pt>
                <c:pt idx="474">
                  <c:v>46.68579000000004</c:v>
                </c:pt>
                <c:pt idx="475">
                  <c:v>46.68579000000004</c:v>
                </c:pt>
                <c:pt idx="476">
                  <c:v>46.68579000000004</c:v>
                </c:pt>
                <c:pt idx="477">
                  <c:v>46.68579000000004</c:v>
                </c:pt>
                <c:pt idx="478">
                  <c:v>46.68579000000004</c:v>
                </c:pt>
                <c:pt idx="479">
                  <c:v>46.68579000000004</c:v>
                </c:pt>
                <c:pt idx="480">
                  <c:v>46.68579000000004</c:v>
                </c:pt>
                <c:pt idx="481">
                  <c:v>46.68579000000004</c:v>
                </c:pt>
                <c:pt idx="482">
                  <c:v>46.68579000000004</c:v>
                </c:pt>
                <c:pt idx="483">
                  <c:v>46.68579000000004</c:v>
                </c:pt>
                <c:pt idx="484">
                  <c:v>46.68579000000004</c:v>
                </c:pt>
                <c:pt idx="485">
                  <c:v>46.68579000000004</c:v>
                </c:pt>
                <c:pt idx="486">
                  <c:v>46.68579000000004</c:v>
                </c:pt>
                <c:pt idx="487">
                  <c:v>46.68579000000004</c:v>
                </c:pt>
                <c:pt idx="488">
                  <c:v>46.68579000000004</c:v>
                </c:pt>
                <c:pt idx="489">
                  <c:v>46.68579000000004</c:v>
                </c:pt>
                <c:pt idx="490">
                  <c:v>46.68579000000004</c:v>
                </c:pt>
                <c:pt idx="491">
                  <c:v>46.68579000000004</c:v>
                </c:pt>
                <c:pt idx="492">
                  <c:v>46.68579000000004</c:v>
                </c:pt>
                <c:pt idx="493">
                  <c:v>46.68579000000004</c:v>
                </c:pt>
                <c:pt idx="494">
                  <c:v>46.68579000000004</c:v>
                </c:pt>
                <c:pt idx="495">
                  <c:v>46.68579000000004</c:v>
                </c:pt>
                <c:pt idx="496">
                  <c:v>46.68579000000004</c:v>
                </c:pt>
                <c:pt idx="497">
                  <c:v>46.68579000000004</c:v>
                </c:pt>
                <c:pt idx="498">
                  <c:v>46.68579000000004</c:v>
                </c:pt>
                <c:pt idx="499">
                  <c:v>46.68579000000004</c:v>
                </c:pt>
                <c:pt idx="500">
                  <c:v>46.68579000000004</c:v>
                </c:pt>
                <c:pt idx="501">
                  <c:v>46.68579000000004</c:v>
                </c:pt>
                <c:pt idx="502">
                  <c:v>46.68579000000004</c:v>
                </c:pt>
                <c:pt idx="503">
                  <c:v>46.68579000000004</c:v>
                </c:pt>
                <c:pt idx="504">
                  <c:v>46.68579000000004</c:v>
                </c:pt>
                <c:pt idx="505">
                  <c:v>46.68579000000004</c:v>
                </c:pt>
                <c:pt idx="506">
                  <c:v>46.68579000000004</c:v>
                </c:pt>
                <c:pt idx="507">
                  <c:v>46.68579000000004</c:v>
                </c:pt>
                <c:pt idx="508">
                  <c:v>46.68579000000004</c:v>
                </c:pt>
                <c:pt idx="509">
                  <c:v>46.68579000000004</c:v>
                </c:pt>
                <c:pt idx="510">
                  <c:v>46.68579000000004</c:v>
                </c:pt>
                <c:pt idx="511">
                  <c:v>46.68579000000004</c:v>
                </c:pt>
                <c:pt idx="512">
                  <c:v>46.68579000000004</c:v>
                </c:pt>
                <c:pt idx="513">
                  <c:v>46.68579000000004</c:v>
                </c:pt>
                <c:pt idx="514">
                  <c:v>46.68579000000004</c:v>
                </c:pt>
                <c:pt idx="515">
                  <c:v>46.68579000000004</c:v>
                </c:pt>
                <c:pt idx="516">
                  <c:v>46.68579000000004</c:v>
                </c:pt>
                <c:pt idx="517">
                  <c:v>46.68579000000004</c:v>
                </c:pt>
                <c:pt idx="518">
                  <c:v>46.68579000000004</c:v>
                </c:pt>
                <c:pt idx="519">
                  <c:v>46.68579000000004</c:v>
                </c:pt>
                <c:pt idx="520">
                  <c:v>46.68579000000004</c:v>
                </c:pt>
                <c:pt idx="521">
                  <c:v>46.68579000000004</c:v>
                </c:pt>
                <c:pt idx="522">
                  <c:v>46.68579000000004</c:v>
                </c:pt>
                <c:pt idx="523">
                  <c:v>46.68579000000004</c:v>
                </c:pt>
                <c:pt idx="524">
                  <c:v>46.68579000000004</c:v>
                </c:pt>
                <c:pt idx="525">
                  <c:v>46.68579000000004</c:v>
                </c:pt>
                <c:pt idx="526">
                  <c:v>46.68579000000004</c:v>
                </c:pt>
                <c:pt idx="527">
                  <c:v>46.68579000000004</c:v>
                </c:pt>
                <c:pt idx="528">
                  <c:v>46.68579000000004</c:v>
                </c:pt>
                <c:pt idx="529">
                  <c:v>46.68579000000004</c:v>
                </c:pt>
                <c:pt idx="530">
                  <c:v>46.68579000000004</c:v>
                </c:pt>
                <c:pt idx="531">
                  <c:v>46.68579000000004</c:v>
                </c:pt>
                <c:pt idx="532">
                  <c:v>46.68579000000004</c:v>
                </c:pt>
                <c:pt idx="533">
                  <c:v>46.68579000000004</c:v>
                </c:pt>
                <c:pt idx="534">
                  <c:v>46.68579000000004</c:v>
                </c:pt>
                <c:pt idx="535">
                  <c:v>46.68579000000004</c:v>
                </c:pt>
                <c:pt idx="536">
                  <c:v>46.68579000000004</c:v>
                </c:pt>
                <c:pt idx="537">
                  <c:v>46.68579000000004</c:v>
                </c:pt>
                <c:pt idx="538">
                  <c:v>46.68579000000004</c:v>
                </c:pt>
                <c:pt idx="539">
                  <c:v>46.68579000000004</c:v>
                </c:pt>
                <c:pt idx="540">
                  <c:v>46.68579000000004</c:v>
                </c:pt>
                <c:pt idx="541">
                  <c:v>46.68579000000004</c:v>
                </c:pt>
                <c:pt idx="542">
                  <c:v>46.68579000000004</c:v>
                </c:pt>
                <c:pt idx="543">
                  <c:v>46.68579000000004</c:v>
                </c:pt>
                <c:pt idx="544">
                  <c:v>46.68579000000004</c:v>
                </c:pt>
                <c:pt idx="545">
                  <c:v>46.68579000000004</c:v>
                </c:pt>
                <c:pt idx="546">
                  <c:v>46.68579000000004</c:v>
                </c:pt>
                <c:pt idx="547">
                  <c:v>46.68579000000004</c:v>
                </c:pt>
                <c:pt idx="548">
                  <c:v>46.68579000000004</c:v>
                </c:pt>
                <c:pt idx="549">
                  <c:v>46.68579000000004</c:v>
                </c:pt>
                <c:pt idx="550">
                  <c:v>46.68579000000004</c:v>
                </c:pt>
                <c:pt idx="551">
                  <c:v>46.68579000000004</c:v>
                </c:pt>
                <c:pt idx="552">
                  <c:v>46.68579000000004</c:v>
                </c:pt>
                <c:pt idx="553">
                  <c:v>46.68579000000004</c:v>
                </c:pt>
                <c:pt idx="554">
                  <c:v>46.68579000000004</c:v>
                </c:pt>
                <c:pt idx="555">
                  <c:v>46.68579000000004</c:v>
                </c:pt>
                <c:pt idx="556">
                  <c:v>46.68579000000004</c:v>
                </c:pt>
                <c:pt idx="557">
                  <c:v>46.68579000000004</c:v>
                </c:pt>
                <c:pt idx="558">
                  <c:v>46.68579000000004</c:v>
                </c:pt>
                <c:pt idx="559">
                  <c:v>46.68579000000004</c:v>
                </c:pt>
                <c:pt idx="560">
                  <c:v>46.68579000000004</c:v>
                </c:pt>
                <c:pt idx="561">
                  <c:v>46.68579000000004</c:v>
                </c:pt>
                <c:pt idx="562">
                  <c:v>46.68579000000004</c:v>
                </c:pt>
                <c:pt idx="563">
                  <c:v>46.68579000000004</c:v>
                </c:pt>
                <c:pt idx="564">
                  <c:v>46.68579000000004</c:v>
                </c:pt>
                <c:pt idx="565">
                  <c:v>46.68579000000004</c:v>
                </c:pt>
                <c:pt idx="566">
                  <c:v>46.68579000000004</c:v>
                </c:pt>
                <c:pt idx="567">
                  <c:v>46.68579000000004</c:v>
                </c:pt>
                <c:pt idx="568">
                  <c:v>46.68579000000004</c:v>
                </c:pt>
                <c:pt idx="569">
                  <c:v>46.68579000000004</c:v>
                </c:pt>
                <c:pt idx="570">
                  <c:v>46.68579000000004</c:v>
                </c:pt>
                <c:pt idx="571">
                  <c:v>46.68579000000004</c:v>
                </c:pt>
                <c:pt idx="572">
                  <c:v>46.68579000000004</c:v>
                </c:pt>
                <c:pt idx="573">
                  <c:v>46.68579000000004</c:v>
                </c:pt>
                <c:pt idx="574">
                  <c:v>46.68579000000004</c:v>
                </c:pt>
                <c:pt idx="575">
                  <c:v>46.68579000000004</c:v>
                </c:pt>
                <c:pt idx="576">
                  <c:v>46.68579000000004</c:v>
                </c:pt>
                <c:pt idx="577">
                  <c:v>46.68579000000004</c:v>
                </c:pt>
                <c:pt idx="578">
                  <c:v>46.68579000000004</c:v>
                </c:pt>
                <c:pt idx="579">
                  <c:v>46.68579000000004</c:v>
                </c:pt>
                <c:pt idx="580">
                  <c:v>46.68579000000004</c:v>
                </c:pt>
                <c:pt idx="581">
                  <c:v>46.68579000000004</c:v>
                </c:pt>
                <c:pt idx="582">
                  <c:v>46.68579000000004</c:v>
                </c:pt>
                <c:pt idx="583">
                  <c:v>46.68579000000004</c:v>
                </c:pt>
                <c:pt idx="584">
                  <c:v>46.68579000000004</c:v>
                </c:pt>
                <c:pt idx="585">
                  <c:v>46.68579000000004</c:v>
                </c:pt>
                <c:pt idx="586">
                  <c:v>46.68579000000004</c:v>
                </c:pt>
                <c:pt idx="587">
                  <c:v>46.68579000000004</c:v>
                </c:pt>
                <c:pt idx="588">
                  <c:v>46.68579000000004</c:v>
                </c:pt>
                <c:pt idx="589">
                  <c:v>46.68579000000004</c:v>
                </c:pt>
                <c:pt idx="590">
                  <c:v>46.68579000000004</c:v>
                </c:pt>
                <c:pt idx="591">
                  <c:v>46.68579000000004</c:v>
                </c:pt>
                <c:pt idx="592">
                  <c:v>46.68579000000004</c:v>
                </c:pt>
                <c:pt idx="593">
                  <c:v>46.68579000000004</c:v>
                </c:pt>
                <c:pt idx="594">
                  <c:v>46.68579000000004</c:v>
                </c:pt>
                <c:pt idx="595">
                  <c:v>46.68579000000004</c:v>
                </c:pt>
                <c:pt idx="596">
                  <c:v>46.68579000000004</c:v>
                </c:pt>
                <c:pt idx="597">
                  <c:v>46.68579000000004</c:v>
                </c:pt>
                <c:pt idx="598">
                  <c:v>46.68579000000004</c:v>
                </c:pt>
                <c:pt idx="599">
                  <c:v>46.68579000000004</c:v>
                </c:pt>
                <c:pt idx="600">
                  <c:v>46.68579000000004</c:v>
                </c:pt>
                <c:pt idx="601">
                  <c:v>46.68579000000004</c:v>
                </c:pt>
                <c:pt idx="602">
                  <c:v>46.68579000000004</c:v>
                </c:pt>
                <c:pt idx="603">
                  <c:v>46.68579000000004</c:v>
                </c:pt>
                <c:pt idx="604">
                  <c:v>46.68579000000004</c:v>
                </c:pt>
                <c:pt idx="605">
                  <c:v>46.68579000000004</c:v>
                </c:pt>
                <c:pt idx="606">
                  <c:v>46.68579000000004</c:v>
                </c:pt>
                <c:pt idx="607">
                  <c:v>46.68579000000004</c:v>
                </c:pt>
                <c:pt idx="608">
                  <c:v>46.68579000000004</c:v>
                </c:pt>
                <c:pt idx="609">
                  <c:v>46.68579000000004</c:v>
                </c:pt>
                <c:pt idx="610">
                  <c:v>46.68579000000004</c:v>
                </c:pt>
                <c:pt idx="611">
                  <c:v>46.68579000000004</c:v>
                </c:pt>
                <c:pt idx="612">
                  <c:v>46.68579000000004</c:v>
                </c:pt>
                <c:pt idx="613">
                  <c:v>46.68579000000004</c:v>
                </c:pt>
                <c:pt idx="614">
                  <c:v>46.68579000000004</c:v>
                </c:pt>
                <c:pt idx="615">
                  <c:v>46.68579000000004</c:v>
                </c:pt>
                <c:pt idx="616">
                  <c:v>46.68579000000004</c:v>
                </c:pt>
                <c:pt idx="617">
                  <c:v>46.68579000000004</c:v>
                </c:pt>
                <c:pt idx="618">
                  <c:v>46.68579000000004</c:v>
                </c:pt>
                <c:pt idx="619">
                  <c:v>46.68579000000004</c:v>
                </c:pt>
                <c:pt idx="620">
                  <c:v>46.68579000000004</c:v>
                </c:pt>
                <c:pt idx="621">
                  <c:v>46.68579000000004</c:v>
                </c:pt>
                <c:pt idx="622">
                  <c:v>46.68579000000004</c:v>
                </c:pt>
                <c:pt idx="623">
                  <c:v>46.68579000000004</c:v>
                </c:pt>
                <c:pt idx="624">
                  <c:v>46.68579000000004</c:v>
                </c:pt>
                <c:pt idx="625">
                  <c:v>46.68579000000004</c:v>
                </c:pt>
                <c:pt idx="626">
                  <c:v>46.68579000000004</c:v>
                </c:pt>
                <c:pt idx="627">
                  <c:v>46.68579000000004</c:v>
                </c:pt>
                <c:pt idx="628">
                  <c:v>46.68579000000004</c:v>
                </c:pt>
                <c:pt idx="629">
                  <c:v>46.68579000000004</c:v>
                </c:pt>
                <c:pt idx="630">
                  <c:v>46.68579000000004</c:v>
                </c:pt>
                <c:pt idx="631">
                  <c:v>46.68579000000004</c:v>
                </c:pt>
                <c:pt idx="632">
                  <c:v>46.68579000000004</c:v>
                </c:pt>
                <c:pt idx="633">
                  <c:v>46.68579000000004</c:v>
                </c:pt>
                <c:pt idx="634">
                  <c:v>46.68579000000004</c:v>
                </c:pt>
                <c:pt idx="635">
                  <c:v>46.68579000000004</c:v>
                </c:pt>
                <c:pt idx="636">
                  <c:v>46.68579000000004</c:v>
                </c:pt>
                <c:pt idx="637">
                  <c:v>46.68579000000004</c:v>
                </c:pt>
                <c:pt idx="638">
                  <c:v>46.68579000000004</c:v>
                </c:pt>
                <c:pt idx="639">
                  <c:v>46.68579000000004</c:v>
                </c:pt>
                <c:pt idx="640">
                  <c:v>46.68579000000004</c:v>
                </c:pt>
                <c:pt idx="641">
                  <c:v>46.68579000000004</c:v>
                </c:pt>
                <c:pt idx="642">
                  <c:v>46.68579000000004</c:v>
                </c:pt>
                <c:pt idx="643">
                  <c:v>46.68579000000004</c:v>
                </c:pt>
                <c:pt idx="644">
                  <c:v>46.68579000000004</c:v>
                </c:pt>
                <c:pt idx="645">
                  <c:v>46.68579000000004</c:v>
                </c:pt>
                <c:pt idx="646">
                  <c:v>46.68579000000004</c:v>
                </c:pt>
                <c:pt idx="647">
                  <c:v>46.68579000000004</c:v>
                </c:pt>
                <c:pt idx="648">
                  <c:v>46.68579000000004</c:v>
                </c:pt>
                <c:pt idx="649">
                  <c:v>46.68579000000004</c:v>
                </c:pt>
                <c:pt idx="650">
                  <c:v>46.68579000000004</c:v>
                </c:pt>
                <c:pt idx="651">
                  <c:v>46.68579000000004</c:v>
                </c:pt>
                <c:pt idx="652">
                  <c:v>46.68579000000004</c:v>
                </c:pt>
                <c:pt idx="653">
                  <c:v>46.68579000000004</c:v>
                </c:pt>
                <c:pt idx="654">
                  <c:v>46.68579000000004</c:v>
                </c:pt>
                <c:pt idx="655">
                  <c:v>46.68579000000004</c:v>
                </c:pt>
                <c:pt idx="656">
                  <c:v>46.68579000000004</c:v>
                </c:pt>
                <c:pt idx="657">
                  <c:v>46.68579000000004</c:v>
                </c:pt>
                <c:pt idx="658">
                  <c:v>46.68579000000004</c:v>
                </c:pt>
                <c:pt idx="659">
                  <c:v>46.68579000000004</c:v>
                </c:pt>
                <c:pt idx="660">
                  <c:v>46.68579000000004</c:v>
                </c:pt>
                <c:pt idx="661">
                  <c:v>46.68579000000004</c:v>
                </c:pt>
                <c:pt idx="662">
                  <c:v>46.68579000000004</c:v>
                </c:pt>
                <c:pt idx="663">
                  <c:v>46.68579000000004</c:v>
                </c:pt>
                <c:pt idx="664">
                  <c:v>46.68579000000004</c:v>
                </c:pt>
                <c:pt idx="665">
                  <c:v>46.68579000000004</c:v>
                </c:pt>
                <c:pt idx="666">
                  <c:v>46.68579000000004</c:v>
                </c:pt>
                <c:pt idx="667">
                  <c:v>46.68579000000004</c:v>
                </c:pt>
                <c:pt idx="668">
                  <c:v>46.68579000000004</c:v>
                </c:pt>
                <c:pt idx="669">
                  <c:v>46.68579000000004</c:v>
                </c:pt>
                <c:pt idx="670">
                  <c:v>46.68579000000004</c:v>
                </c:pt>
                <c:pt idx="671">
                  <c:v>46.68579000000004</c:v>
                </c:pt>
                <c:pt idx="672">
                  <c:v>46.68579000000004</c:v>
                </c:pt>
                <c:pt idx="673">
                  <c:v>46.68579000000004</c:v>
                </c:pt>
                <c:pt idx="674">
                  <c:v>46.68579000000004</c:v>
                </c:pt>
                <c:pt idx="675">
                  <c:v>46.68579000000004</c:v>
                </c:pt>
                <c:pt idx="676">
                  <c:v>46.68579000000004</c:v>
                </c:pt>
                <c:pt idx="677">
                  <c:v>46.68579000000004</c:v>
                </c:pt>
                <c:pt idx="678">
                  <c:v>46.68579000000004</c:v>
                </c:pt>
                <c:pt idx="679">
                  <c:v>46.68579000000004</c:v>
                </c:pt>
                <c:pt idx="680">
                  <c:v>46.68579000000004</c:v>
                </c:pt>
                <c:pt idx="681">
                  <c:v>46.68579000000004</c:v>
                </c:pt>
                <c:pt idx="682">
                  <c:v>46.68579000000004</c:v>
                </c:pt>
                <c:pt idx="683">
                  <c:v>46.68579000000004</c:v>
                </c:pt>
                <c:pt idx="684">
                  <c:v>46.68579000000004</c:v>
                </c:pt>
                <c:pt idx="685">
                  <c:v>46.68579000000004</c:v>
                </c:pt>
                <c:pt idx="686">
                  <c:v>46.68579000000004</c:v>
                </c:pt>
                <c:pt idx="687">
                  <c:v>46.68579000000004</c:v>
                </c:pt>
                <c:pt idx="688">
                  <c:v>46.68579000000004</c:v>
                </c:pt>
                <c:pt idx="689">
                  <c:v>46.68579000000004</c:v>
                </c:pt>
                <c:pt idx="690">
                  <c:v>46.68579000000004</c:v>
                </c:pt>
                <c:pt idx="691">
                  <c:v>46.68579000000004</c:v>
                </c:pt>
                <c:pt idx="692">
                  <c:v>46.68579000000004</c:v>
                </c:pt>
                <c:pt idx="693">
                  <c:v>46.68579000000004</c:v>
                </c:pt>
                <c:pt idx="694">
                  <c:v>46.68579000000004</c:v>
                </c:pt>
                <c:pt idx="695">
                  <c:v>46.68579000000004</c:v>
                </c:pt>
                <c:pt idx="696">
                  <c:v>46.68579000000004</c:v>
                </c:pt>
                <c:pt idx="697">
                  <c:v>46.68579000000004</c:v>
                </c:pt>
                <c:pt idx="698">
                  <c:v>46.68579000000004</c:v>
                </c:pt>
                <c:pt idx="699">
                  <c:v>46.68579000000004</c:v>
                </c:pt>
                <c:pt idx="700">
                  <c:v>46.68579000000004</c:v>
                </c:pt>
                <c:pt idx="701">
                  <c:v>46.68579000000004</c:v>
                </c:pt>
                <c:pt idx="702">
                  <c:v>46.68579000000004</c:v>
                </c:pt>
                <c:pt idx="703">
                  <c:v>46.68579000000004</c:v>
                </c:pt>
                <c:pt idx="704">
                  <c:v>46.68579000000004</c:v>
                </c:pt>
                <c:pt idx="705">
                  <c:v>46.68579000000004</c:v>
                </c:pt>
                <c:pt idx="706">
                  <c:v>46.68579000000004</c:v>
                </c:pt>
                <c:pt idx="707">
                  <c:v>46.68579000000004</c:v>
                </c:pt>
                <c:pt idx="708">
                  <c:v>46.68579000000004</c:v>
                </c:pt>
                <c:pt idx="709">
                  <c:v>46.68579000000004</c:v>
                </c:pt>
                <c:pt idx="710">
                  <c:v>46.68579000000004</c:v>
                </c:pt>
                <c:pt idx="711">
                  <c:v>46.68579000000004</c:v>
                </c:pt>
                <c:pt idx="712">
                  <c:v>46.68579000000004</c:v>
                </c:pt>
                <c:pt idx="713">
                  <c:v>46.68579000000004</c:v>
                </c:pt>
                <c:pt idx="714">
                  <c:v>46.68579000000004</c:v>
                </c:pt>
                <c:pt idx="715">
                  <c:v>46.68579000000004</c:v>
                </c:pt>
                <c:pt idx="716">
                  <c:v>46.68579000000004</c:v>
                </c:pt>
                <c:pt idx="717">
                  <c:v>46.68579000000004</c:v>
                </c:pt>
                <c:pt idx="718">
                  <c:v>46.68579000000004</c:v>
                </c:pt>
                <c:pt idx="719">
                  <c:v>46.68579000000004</c:v>
                </c:pt>
                <c:pt idx="720">
                  <c:v>46.68579000000004</c:v>
                </c:pt>
                <c:pt idx="721">
                  <c:v>46.68579000000004</c:v>
                </c:pt>
                <c:pt idx="722">
                  <c:v>46.68579000000004</c:v>
                </c:pt>
                <c:pt idx="723">
                  <c:v>46.68579000000004</c:v>
                </c:pt>
                <c:pt idx="724">
                  <c:v>46.68579000000004</c:v>
                </c:pt>
                <c:pt idx="725">
                  <c:v>46.68579000000004</c:v>
                </c:pt>
                <c:pt idx="726">
                  <c:v>46.68579000000004</c:v>
                </c:pt>
                <c:pt idx="727">
                  <c:v>46.68579000000004</c:v>
                </c:pt>
                <c:pt idx="728">
                  <c:v>46.68579000000004</c:v>
                </c:pt>
                <c:pt idx="729">
                  <c:v>46.68579000000004</c:v>
                </c:pt>
                <c:pt idx="730">
                  <c:v>46.68579000000004</c:v>
                </c:pt>
                <c:pt idx="731">
                  <c:v>46.68579000000004</c:v>
                </c:pt>
                <c:pt idx="732">
                  <c:v>46.68579000000004</c:v>
                </c:pt>
                <c:pt idx="733">
                  <c:v>46.68579000000004</c:v>
                </c:pt>
                <c:pt idx="734">
                  <c:v>46.68579000000004</c:v>
                </c:pt>
                <c:pt idx="735">
                  <c:v>46.68579000000004</c:v>
                </c:pt>
                <c:pt idx="736">
                  <c:v>46.68579000000004</c:v>
                </c:pt>
                <c:pt idx="737">
                  <c:v>46.68579000000004</c:v>
                </c:pt>
                <c:pt idx="738">
                  <c:v>46.68579000000004</c:v>
                </c:pt>
                <c:pt idx="739">
                  <c:v>46.68579000000004</c:v>
                </c:pt>
                <c:pt idx="740">
                  <c:v>46.68579000000004</c:v>
                </c:pt>
                <c:pt idx="741">
                  <c:v>46.68579000000004</c:v>
                </c:pt>
                <c:pt idx="742">
                  <c:v>46.68579000000004</c:v>
                </c:pt>
                <c:pt idx="743">
                  <c:v>46.68579000000004</c:v>
                </c:pt>
                <c:pt idx="744">
                  <c:v>46.68579000000004</c:v>
                </c:pt>
                <c:pt idx="745">
                  <c:v>46.68579000000004</c:v>
                </c:pt>
                <c:pt idx="746">
                  <c:v>46.68579000000004</c:v>
                </c:pt>
                <c:pt idx="747">
                  <c:v>46.68579000000004</c:v>
                </c:pt>
                <c:pt idx="748">
                  <c:v>46.68579000000004</c:v>
                </c:pt>
                <c:pt idx="749">
                  <c:v>46.68579000000004</c:v>
                </c:pt>
                <c:pt idx="750">
                  <c:v>46.68579000000004</c:v>
                </c:pt>
                <c:pt idx="751">
                  <c:v>46.68579000000004</c:v>
                </c:pt>
                <c:pt idx="752">
                  <c:v>46.68579000000004</c:v>
                </c:pt>
                <c:pt idx="753">
                  <c:v>46.68579000000004</c:v>
                </c:pt>
                <c:pt idx="754">
                  <c:v>46.68579000000004</c:v>
                </c:pt>
                <c:pt idx="755">
                  <c:v>46.68579000000004</c:v>
                </c:pt>
                <c:pt idx="756">
                  <c:v>46.68579000000004</c:v>
                </c:pt>
                <c:pt idx="757">
                  <c:v>46.68579000000004</c:v>
                </c:pt>
                <c:pt idx="758">
                  <c:v>46.68579000000004</c:v>
                </c:pt>
                <c:pt idx="759">
                  <c:v>46.68579000000004</c:v>
                </c:pt>
                <c:pt idx="760">
                  <c:v>46.68579000000004</c:v>
                </c:pt>
                <c:pt idx="761">
                  <c:v>46.68579000000004</c:v>
                </c:pt>
                <c:pt idx="762">
                  <c:v>46.68579000000004</c:v>
                </c:pt>
                <c:pt idx="763">
                  <c:v>46.68579000000004</c:v>
                </c:pt>
                <c:pt idx="764">
                  <c:v>46.68579000000004</c:v>
                </c:pt>
                <c:pt idx="765">
                  <c:v>46.68579000000004</c:v>
                </c:pt>
                <c:pt idx="766">
                  <c:v>46.68579000000004</c:v>
                </c:pt>
                <c:pt idx="767">
                  <c:v>46.68579000000004</c:v>
                </c:pt>
                <c:pt idx="768">
                  <c:v>46.68579000000004</c:v>
                </c:pt>
                <c:pt idx="769">
                  <c:v>46.68579000000004</c:v>
                </c:pt>
                <c:pt idx="770">
                  <c:v>46.68579000000004</c:v>
                </c:pt>
                <c:pt idx="771">
                  <c:v>46.68579000000004</c:v>
                </c:pt>
                <c:pt idx="772">
                  <c:v>46.68579000000004</c:v>
                </c:pt>
                <c:pt idx="773">
                  <c:v>46.68579000000004</c:v>
                </c:pt>
                <c:pt idx="774">
                  <c:v>46.68579000000004</c:v>
                </c:pt>
                <c:pt idx="775">
                  <c:v>46.68579000000004</c:v>
                </c:pt>
                <c:pt idx="776">
                  <c:v>46.68579000000004</c:v>
                </c:pt>
                <c:pt idx="777">
                  <c:v>46.68579000000004</c:v>
                </c:pt>
                <c:pt idx="778">
                  <c:v>46.68579000000004</c:v>
                </c:pt>
                <c:pt idx="779">
                  <c:v>46.68579000000004</c:v>
                </c:pt>
                <c:pt idx="780">
                  <c:v>46.68579000000004</c:v>
                </c:pt>
                <c:pt idx="781">
                  <c:v>46.68579000000004</c:v>
                </c:pt>
                <c:pt idx="782">
                  <c:v>46.68579000000004</c:v>
                </c:pt>
                <c:pt idx="783">
                  <c:v>46.68579000000004</c:v>
                </c:pt>
                <c:pt idx="784">
                  <c:v>46.68579000000004</c:v>
                </c:pt>
                <c:pt idx="785">
                  <c:v>46.68579000000004</c:v>
                </c:pt>
                <c:pt idx="786">
                  <c:v>46.68579000000004</c:v>
                </c:pt>
                <c:pt idx="787">
                  <c:v>46.68579000000004</c:v>
                </c:pt>
                <c:pt idx="788">
                  <c:v>46.68579000000004</c:v>
                </c:pt>
                <c:pt idx="789">
                  <c:v>46.68579000000004</c:v>
                </c:pt>
                <c:pt idx="790">
                  <c:v>46.68579000000004</c:v>
                </c:pt>
                <c:pt idx="791">
                  <c:v>46.68579000000004</c:v>
                </c:pt>
                <c:pt idx="792">
                  <c:v>46.68579000000004</c:v>
                </c:pt>
                <c:pt idx="793">
                  <c:v>46.68579000000004</c:v>
                </c:pt>
                <c:pt idx="794">
                  <c:v>46.68579000000004</c:v>
                </c:pt>
                <c:pt idx="795">
                  <c:v>46.68579000000004</c:v>
                </c:pt>
                <c:pt idx="796">
                  <c:v>46.68579000000004</c:v>
                </c:pt>
                <c:pt idx="797">
                  <c:v>46.68579000000004</c:v>
                </c:pt>
                <c:pt idx="798">
                  <c:v>46.68579000000004</c:v>
                </c:pt>
                <c:pt idx="799">
                  <c:v>46.68579000000004</c:v>
                </c:pt>
                <c:pt idx="800">
                  <c:v>46.68579000000004</c:v>
                </c:pt>
                <c:pt idx="801">
                  <c:v>46.68579000000004</c:v>
                </c:pt>
                <c:pt idx="802">
                  <c:v>46.68579000000004</c:v>
                </c:pt>
                <c:pt idx="803">
                  <c:v>46.68579000000004</c:v>
                </c:pt>
                <c:pt idx="804">
                  <c:v>46.68579000000004</c:v>
                </c:pt>
                <c:pt idx="805">
                  <c:v>46.68579000000004</c:v>
                </c:pt>
                <c:pt idx="806">
                  <c:v>46.68579000000004</c:v>
                </c:pt>
                <c:pt idx="807">
                  <c:v>46.68579000000004</c:v>
                </c:pt>
                <c:pt idx="808">
                  <c:v>46.68579000000004</c:v>
                </c:pt>
                <c:pt idx="809">
                  <c:v>46.68579000000004</c:v>
                </c:pt>
                <c:pt idx="810">
                  <c:v>46.68579000000004</c:v>
                </c:pt>
                <c:pt idx="811">
                  <c:v>46.68579000000004</c:v>
                </c:pt>
                <c:pt idx="812">
                  <c:v>46.68579000000004</c:v>
                </c:pt>
                <c:pt idx="813">
                  <c:v>46.68579000000004</c:v>
                </c:pt>
                <c:pt idx="814">
                  <c:v>46.68579000000004</c:v>
                </c:pt>
                <c:pt idx="815">
                  <c:v>46.68579000000004</c:v>
                </c:pt>
                <c:pt idx="816">
                  <c:v>46.68579000000004</c:v>
                </c:pt>
                <c:pt idx="817">
                  <c:v>46.68579000000004</c:v>
                </c:pt>
                <c:pt idx="818">
                  <c:v>46.68579000000004</c:v>
                </c:pt>
                <c:pt idx="819">
                  <c:v>46.68579000000004</c:v>
                </c:pt>
                <c:pt idx="820">
                  <c:v>46.68579000000004</c:v>
                </c:pt>
                <c:pt idx="821">
                  <c:v>46.68579000000004</c:v>
                </c:pt>
                <c:pt idx="822">
                  <c:v>46.68579000000004</c:v>
                </c:pt>
                <c:pt idx="823">
                  <c:v>46.68579000000004</c:v>
                </c:pt>
                <c:pt idx="824">
                  <c:v>46.68579000000004</c:v>
                </c:pt>
                <c:pt idx="825">
                  <c:v>46.68579000000004</c:v>
                </c:pt>
                <c:pt idx="826">
                  <c:v>46.68579000000004</c:v>
                </c:pt>
                <c:pt idx="827">
                  <c:v>46.68579000000004</c:v>
                </c:pt>
                <c:pt idx="828">
                  <c:v>46.68579000000004</c:v>
                </c:pt>
                <c:pt idx="829">
                  <c:v>46.68579000000004</c:v>
                </c:pt>
                <c:pt idx="830">
                  <c:v>46.68579000000004</c:v>
                </c:pt>
                <c:pt idx="831">
                  <c:v>46.68579000000004</c:v>
                </c:pt>
                <c:pt idx="832">
                  <c:v>46.68579000000004</c:v>
                </c:pt>
                <c:pt idx="833">
                  <c:v>46.68579000000004</c:v>
                </c:pt>
                <c:pt idx="834">
                  <c:v>46.68579000000004</c:v>
                </c:pt>
                <c:pt idx="835">
                  <c:v>46.68579000000004</c:v>
                </c:pt>
                <c:pt idx="836">
                  <c:v>46.68579000000004</c:v>
                </c:pt>
                <c:pt idx="837">
                  <c:v>46.68579000000004</c:v>
                </c:pt>
                <c:pt idx="838">
                  <c:v>46.68579000000004</c:v>
                </c:pt>
                <c:pt idx="839">
                  <c:v>46.68579000000004</c:v>
                </c:pt>
                <c:pt idx="840">
                  <c:v>46.68579000000004</c:v>
                </c:pt>
                <c:pt idx="841">
                  <c:v>46.68579000000004</c:v>
                </c:pt>
                <c:pt idx="842">
                  <c:v>46.68579000000004</c:v>
                </c:pt>
                <c:pt idx="843">
                  <c:v>46.68579000000004</c:v>
                </c:pt>
                <c:pt idx="844">
                  <c:v>46.68579000000004</c:v>
                </c:pt>
                <c:pt idx="845">
                  <c:v>46.68579000000004</c:v>
                </c:pt>
                <c:pt idx="846">
                  <c:v>46.68579000000004</c:v>
                </c:pt>
                <c:pt idx="847">
                  <c:v>46.68579000000004</c:v>
                </c:pt>
                <c:pt idx="848">
                  <c:v>46.68579000000004</c:v>
                </c:pt>
                <c:pt idx="849">
                  <c:v>46.68579000000004</c:v>
                </c:pt>
                <c:pt idx="850">
                  <c:v>46.68579000000004</c:v>
                </c:pt>
                <c:pt idx="851">
                  <c:v>46.68579000000004</c:v>
                </c:pt>
                <c:pt idx="852">
                  <c:v>46.68579000000004</c:v>
                </c:pt>
                <c:pt idx="853">
                  <c:v>46.68579000000004</c:v>
                </c:pt>
                <c:pt idx="854">
                  <c:v>46.68579000000004</c:v>
                </c:pt>
                <c:pt idx="855">
                  <c:v>46.68579000000004</c:v>
                </c:pt>
                <c:pt idx="856">
                  <c:v>46.68579000000004</c:v>
                </c:pt>
                <c:pt idx="857">
                  <c:v>46.68579000000004</c:v>
                </c:pt>
                <c:pt idx="858">
                  <c:v>46.68579000000004</c:v>
                </c:pt>
                <c:pt idx="859">
                  <c:v>46.68579000000004</c:v>
                </c:pt>
                <c:pt idx="860">
                  <c:v>46.68579000000004</c:v>
                </c:pt>
                <c:pt idx="861">
                  <c:v>46.68579000000004</c:v>
                </c:pt>
                <c:pt idx="862">
                  <c:v>46.68579000000004</c:v>
                </c:pt>
                <c:pt idx="863">
                  <c:v>46.68579000000004</c:v>
                </c:pt>
                <c:pt idx="864">
                  <c:v>46.68579000000004</c:v>
                </c:pt>
                <c:pt idx="865">
                  <c:v>46.68579000000004</c:v>
                </c:pt>
                <c:pt idx="866">
                  <c:v>46.68579000000004</c:v>
                </c:pt>
                <c:pt idx="867">
                  <c:v>46.68579000000004</c:v>
                </c:pt>
                <c:pt idx="868">
                  <c:v>46.68579000000004</c:v>
                </c:pt>
                <c:pt idx="869">
                  <c:v>46.68579000000004</c:v>
                </c:pt>
                <c:pt idx="870">
                  <c:v>46.68579000000004</c:v>
                </c:pt>
                <c:pt idx="871">
                  <c:v>46.68579000000004</c:v>
                </c:pt>
                <c:pt idx="872">
                  <c:v>46.68579000000004</c:v>
                </c:pt>
                <c:pt idx="873">
                  <c:v>46.68579000000004</c:v>
                </c:pt>
                <c:pt idx="874">
                  <c:v>46.68579000000004</c:v>
                </c:pt>
                <c:pt idx="875">
                  <c:v>46.68579000000004</c:v>
                </c:pt>
                <c:pt idx="876">
                  <c:v>46.68579000000004</c:v>
                </c:pt>
                <c:pt idx="877">
                  <c:v>46.68579000000004</c:v>
                </c:pt>
                <c:pt idx="878">
                  <c:v>46.68579000000004</c:v>
                </c:pt>
                <c:pt idx="879">
                  <c:v>46.68579000000004</c:v>
                </c:pt>
                <c:pt idx="880">
                  <c:v>46.68579000000004</c:v>
                </c:pt>
                <c:pt idx="881">
                  <c:v>46.68579000000004</c:v>
                </c:pt>
                <c:pt idx="882">
                  <c:v>46.68579000000004</c:v>
                </c:pt>
                <c:pt idx="883">
                  <c:v>46.68579000000004</c:v>
                </c:pt>
                <c:pt idx="884">
                  <c:v>46.68579000000004</c:v>
                </c:pt>
                <c:pt idx="885">
                  <c:v>46.68579000000004</c:v>
                </c:pt>
                <c:pt idx="886">
                  <c:v>46.68579000000004</c:v>
                </c:pt>
                <c:pt idx="887">
                  <c:v>46.68579000000004</c:v>
                </c:pt>
                <c:pt idx="888">
                  <c:v>46.68579000000004</c:v>
                </c:pt>
                <c:pt idx="889">
                  <c:v>46.68579000000004</c:v>
                </c:pt>
                <c:pt idx="890">
                  <c:v>46.68579000000004</c:v>
                </c:pt>
                <c:pt idx="891">
                  <c:v>46.68579000000004</c:v>
                </c:pt>
                <c:pt idx="892">
                  <c:v>46.68579000000004</c:v>
                </c:pt>
                <c:pt idx="893">
                  <c:v>46.68579000000004</c:v>
                </c:pt>
                <c:pt idx="894">
                  <c:v>46.68579000000004</c:v>
                </c:pt>
                <c:pt idx="895">
                  <c:v>46.68579000000004</c:v>
                </c:pt>
                <c:pt idx="896">
                  <c:v>46.68579000000004</c:v>
                </c:pt>
                <c:pt idx="897">
                  <c:v>46.68579000000004</c:v>
                </c:pt>
                <c:pt idx="898">
                  <c:v>46.68579000000004</c:v>
                </c:pt>
                <c:pt idx="899">
                  <c:v>46.68579000000004</c:v>
                </c:pt>
                <c:pt idx="900">
                  <c:v>46.68579000000004</c:v>
                </c:pt>
                <c:pt idx="901">
                  <c:v>46.68579000000004</c:v>
                </c:pt>
                <c:pt idx="902">
                  <c:v>46.68579000000004</c:v>
                </c:pt>
                <c:pt idx="903">
                  <c:v>46.68579000000004</c:v>
                </c:pt>
                <c:pt idx="904">
                  <c:v>46.68579000000004</c:v>
                </c:pt>
                <c:pt idx="905">
                  <c:v>46.68579000000004</c:v>
                </c:pt>
                <c:pt idx="906">
                  <c:v>46.68579000000004</c:v>
                </c:pt>
                <c:pt idx="907">
                  <c:v>46.68579000000004</c:v>
                </c:pt>
                <c:pt idx="908">
                  <c:v>46.68579000000004</c:v>
                </c:pt>
                <c:pt idx="909">
                  <c:v>46.68579000000004</c:v>
                </c:pt>
                <c:pt idx="910">
                  <c:v>46.68579000000004</c:v>
                </c:pt>
                <c:pt idx="911">
                  <c:v>46.68579000000004</c:v>
                </c:pt>
                <c:pt idx="912">
                  <c:v>46.68579000000004</c:v>
                </c:pt>
                <c:pt idx="913">
                  <c:v>46.68579000000004</c:v>
                </c:pt>
                <c:pt idx="914">
                  <c:v>46.68579000000004</c:v>
                </c:pt>
                <c:pt idx="915">
                  <c:v>46.68579000000004</c:v>
                </c:pt>
                <c:pt idx="916">
                  <c:v>46.68579000000004</c:v>
                </c:pt>
                <c:pt idx="917">
                  <c:v>46.68579000000004</c:v>
                </c:pt>
                <c:pt idx="918">
                  <c:v>46.68579000000004</c:v>
                </c:pt>
                <c:pt idx="919">
                  <c:v>46.68579000000004</c:v>
                </c:pt>
                <c:pt idx="920">
                  <c:v>46.68579000000004</c:v>
                </c:pt>
                <c:pt idx="921">
                  <c:v>46.68579000000004</c:v>
                </c:pt>
                <c:pt idx="922">
                  <c:v>46.68579000000004</c:v>
                </c:pt>
                <c:pt idx="923">
                  <c:v>46.68579000000004</c:v>
                </c:pt>
                <c:pt idx="924">
                  <c:v>46.68579000000004</c:v>
                </c:pt>
                <c:pt idx="925">
                  <c:v>46.68579000000004</c:v>
                </c:pt>
                <c:pt idx="926">
                  <c:v>46.68579000000004</c:v>
                </c:pt>
                <c:pt idx="927">
                  <c:v>46.68579000000004</c:v>
                </c:pt>
                <c:pt idx="928">
                  <c:v>46.68579000000004</c:v>
                </c:pt>
                <c:pt idx="929">
                  <c:v>46.68579000000004</c:v>
                </c:pt>
                <c:pt idx="930">
                  <c:v>46.68579000000004</c:v>
                </c:pt>
                <c:pt idx="931">
                  <c:v>46.68579000000004</c:v>
                </c:pt>
                <c:pt idx="932">
                  <c:v>46.68579000000004</c:v>
                </c:pt>
                <c:pt idx="933">
                  <c:v>46.68579000000004</c:v>
                </c:pt>
                <c:pt idx="934">
                  <c:v>46.68579000000004</c:v>
                </c:pt>
                <c:pt idx="935">
                  <c:v>46.68579000000004</c:v>
                </c:pt>
                <c:pt idx="936">
                  <c:v>46.68579000000004</c:v>
                </c:pt>
                <c:pt idx="937">
                  <c:v>46.68579000000004</c:v>
                </c:pt>
                <c:pt idx="938">
                  <c:v>46.68579000000004</c:v>
                </c:pt>
                <c:pt idx="939">
                  <c:v>46.68579000000004</c:v>
                </c:pt>
                <c:pt idx="940">
                  <c:v>46.68579000000004</c:v>
                </c:pt>
                <c:pt idx="941">
                  <c:v>46.68579000000004</c:v>
                </c:pt>
                <c:pt idx="942">
                  <c:v>46.68579000000004</c:v>
                </c:pt>
                <c:pt idx="943">
                  <c:v>46.68579000000004</c:v>
                </c:pt>
                <c:pt idx="944">
                  <c:v>46.68579000000004</c:v>
                </c:pt>
                <c:pt idx="945">
                  <c:v>46.68579000000004</c:v>
                </c:pt>
                <c:pt idx="946">
                  <c:v>46.68579000000004</c:v>
                </c:pt>
                <c:pt idx="947">
                  <c:v>46.68579000000004</c:v>
                </c:pt>
                <c:pt idx="948">
                  <c:v>46.68579000000004</c:v>
                </c:pt>
                <c:pt idx="949">
                  <c:v>46.68579000000004</c:v>
                </c:pt>
                <c:pt idx="950">
                  <c:v>46.68579000000004</c:v>
                </c:pt>
                <c:pt idx="951">
                  <c:v>46.68579000000004</c:v>
                </c:pt>
                <c:pt idx="952">
                  <c:v>46.68579000000004</c:v>
                </c:pt>
                <c:pt idx="953">
                  <c:v>46.68579000000004</c:v>
                </c:pt>
                <c:pt idx="954">
                  <c:v>46.68579000000004</c:v>
                </c:pt>
                <c:pt idx="955">
                  <c:v>46.68579000000004</c:v>
                </c:pt>
                <c:pt idx="956">
                  <c:v>46.68579000000004</c:v>
                </c:pt>
                <c:pt idx="957">
                  <c:v>46.68579000000004</c:v>
                </c:pt>
                <c:pt idx="958">
                  <c:v>46.68579000000004</c:v>
                </c:pt>
                <c:pt idx="959">
                  <c:v>46.68579000000004</c:v>
                </c:pt>
                <c:pt idx="960">
                  <c:v>46.68579000000004</c:v>
                </c:pt>
                <c:pt idx="961">
                  <c:v>46.68579000000004</c:v>
                </c:pt>
                <c:pt idx="962">
                  <c:v>46.68579000000004</c:v>
                </c:pt>
                <c:pt idx="963">
                  <c:v>46.68579000000004</c:v>
                </c:pt>
                <c:pt idx="964">
                  <c:v>46.68579000000004</c:v>
                </c:pt>
                <c:pt idx="965">
                  <c:v>46.68579000000004</c:v>
                </c:pt>
                <c:pt idx="966">
                  <c:v>46.68579000000004</c:v>
                </c:pt>
                <c:pt idx="967">
                  <c:v>46.68579000000004</c:v>
                </c:pt>
                <c:pt idx="968">
                  <c:v>46.68579000000004</c:v>
                </c:pt>
                <c:pt idx="969">
                  <c:v>46.68579000000004</c:v>
                </c:pt>
                <c:pt idx="970">
                  <c:v>46.68579000000004</c:v>
                </c:pt>
                <c:pt idx="971">
                  <c:v>46.68579000000004</c:v>
                </c:pt>
                <c:pt idx="972">
                  <c:v>46.68579000000004</c:v>
                </c:pt>
                <c:pt idx="973">
                  <c:v>46.68579000000004</c:v>
                </c:pt>
                <c:pt idx="974">
                  <c:v>46.68579000000004</c:v>
                </c:pt>
                <c:pt idx="975">
                  <c:v>46.68579000000004</c:v>
                </c:pt>
                <c:pt idx="976">
                  <c:v>46.68579000000004</c:v>
                </c:pt>
                <c:pt idx="977">
                  <c:v>46.68579000000004</c:v>
                </c:pt>
                <c:pt idx="978">
                  <c:v>46.68579000000004</c:v>
                </c:pt>
                <c:pt idx="979">
                  <c:v>46.68579000000004</c:v>
                </c:pt>
                <c:pt idx="980">
                  <c:v>46.68579000000004</c:v>
                </c:pt>
                <c:pt idx="981">
                  <c:v>46.68579000000004</c:v>
                </c:pt>
                <c:pt idx="982">
                  <c:v>46.68579000000004</c:v>
                </c:pt>
                <c:pt idx="983">
                  <c:v>46.68579000000004</c:v>
                </c:pt>
                <c:pt idx="984">
                  <c:v>46.68579000000004</c:v>
                </c:pt>
                <c:pt idx="985">
                  <c:v>46.68579000000004</c:v>
                </c:pt>
                <c:pt idx="986">
                  <c:v>46.68579000000004</c:v>
                </c:pt>
                <c:pt idx="987">
                  <c:v>46.68579000000004</c:v>
                </c:pt>
                <c:pt idx="988">
                  <c:v>46.68579000000004</c:v>
                </c:pt>
                <c:pt idx="989">
                  <c:v>46.68579000000004</c:v>
                </c:pt>
                <c:pt idx="990">
                  <c:v>46.68579000000004</c:v>
                </c:pt>
                <c:pt idx="991">
                  <c:v>46.68579000000004</c:v>
                </c:pt>
                <c:pt idx="992">
                  <c:v>46.68579000000004</c:v>
                </c:pt>
                <c:pt idx="993">
                  <c:v>46.68579000000004</c:v>
                </c:pt>
                <c:pt idx="994">
                  <c:v>46.68579000000004</c:v>
                </c:pt>
                <c:pt idx="995">
                  <c:v>46.68579000000004</c:v>
                </c:pt>
                <c:pt idx="996">
                  <c:v>46.68579000000004</c:v>
                </c:pt>
                <c:pt idx="997">
                  <c:v>46.68579000000004</c:v>
                </c:pt>
                <c:pt idx="998">
                  <c:v>46.68579000000004</c:v>
                </c:pt>
                <c:pt idx="999">
                  <c:v>46.68579000000004</c:v>
                </c:pt>
                <c:pt idx="1000">
                  <c:v>46.68579000000004</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Calculs!$W$4:$W$1004</c:f>
              <c:numCache>
                <c:formatCode>0.00</c:formatCode>
                <c:ptCount val="1001"/>
                <c:pt idx="0">
                  <c:v>37.61313451725249</c:v>
                </c:pt>
                <c:pt idx="1">
                  <c:v>37.810275163083439</c:v>
                </c:pt>
                <c:pt idx="2">
                  <c:v>38.91593906747007</c:v>
                </c:pt>
                <c:pt idx="3">
                  <c:v>40.603253375469272</c:v>
                </c:pt>
                <c:pt idx="4">
                  <c:v>42.263794884474464</c:v>
                </c:pt>
                <c:pt idx="5">
                  <c:v>43.893678597565597</c:v>
                </c:pt>
                <c:pt idx="6">
                  <c:v>45.527715644994011</c:v>
                </c:pt>
                <c:pt idx="7">
                  <c:v>47.203666418031773</c:v>
                </c:pt>
                <c:pt idx="8">
                  <c:v>48.922148328796183</c:v>
                </c:pt>
                <c:pt idx="9">
                  <c:v>50.68378039315693</c:v>
                </c:pt>
                <c:pt idx="10">
                  <c:v>52.489183110614846</c:v>
                </c:pt>
                <c:pt idx="11">
                  <c:v>54.334597929200548</c:v>
                </c:pt>
                <c:pt idx="12">
                  <c:v>56.215954406930564</c:v>
                </c:pt>
                <c:pt idx="13">
                  <c:v>58.133407373393325</c:v>
                </c:pt>
                <c:pt idx="14">
                  <c:v>60.08710831877552</c:v>
                </c:pt>
                <c:pt idx="15">
                  <c:v>62.077205347263273</c:v>
                </c:pt>
                <c:pt idx="16">
                  <c:v>64.103843130953862</c:v>
                </c:pt>
                <c:pt idx="17">
                  <c:v>66.167162864297296</c:v>
                </c:pt>
                <c:pt idx="18">
                  <c:v>68.267302219088208</c:v>
                </c:pt>
                <c:pt idx="19">
                  <c:v>70.404395300026493</c:v>
                </c:pt>
                <c:pt idx="20">
                  <c:v>72.57857260086756</c:v>
                </c:pt>
                <c:pt idx="21">
                  <c:v>74.787890822342419</c:v>
                </c:pt>
                <c:pt idx="22">
                  <c:v>77.030274735440898</c:v>
                </c:pt>
                <c:pt idx="23">
                  <c:v>79.305653224551165</c:v>
                </c:pt>
                <c:pt idx="24">
                  <c:v>81.613951159986627</c:v>
                </c:pt>
                <c:pt idx="25">
                  <c:v>83.955089403377045</c:v>
                </c:pt>
                <c:pt idx="26">
                  <c:v>86.328984814095392</c:v>
                </c:pt>
                <c:pt idx="27">
                  <c:v>88.735550256721837</c:v>
                </c:pt>
                <c:pt idx="28">
                  <c:v>91.174694609545128</c:v>
                </c:pt>
                <c:pt idx="29">
                  <c:v>93.646322774102103</c:v>
                </c:pt>
                <c:pt idx="30">
                  <c:v>96.150335685754456</c:v>
                </c:pt>
                <c:pt idx="31">
                  <c:v>98.686630325302332</c:v>
                </c:pt>
                <c:pt idx="32">
                  <c:v>101.25509973163368</c:v>
                </c:pt>
                <c:pt idx="33">
                  <c:v>103.85563301540731</c:v>
                </c:pt>
                <c:pt idx="34">
                  <c:v>106.48811537376811</c:v>
                </c:pt>
                <c:pt idx="35">
                  <c:v>109.15242810609116</c:v>
                </c:pt>
                <c:pt idx="36">
                  <c:v>111.84844863075254</c:v>
                </c:pt>
                <c:pt idx="37">
                  <c:v>114.57605050292237</c:v>
                </c:pt>
                <c:pt idx="38">
                  <c:v>117.33510343337706</c:v>
                </c:pt>
                <c:pt idx="39">
                  <c:v>120.12547330832591</c:v>
                </c:pt>
                <c:pt idx="40">
                  <c:v>122.94702221024676</c:v>
                </c:pt>
                <c:pt idx="41">
                  <c:v>125.79750190278494</c:v>
                </c:pt>
                <c:pt idx="42">
                  <c:v>128.67456084954415</c:v>
                </c:pt>
                <c:pt idx="43">
                  <c:v>131.57790385963193</c:v>
                </c:pt>
                <c:pt idx="44">
                  <c:v>134.507232768287</c:v>
                </c:pt>
                <c:pt idx="45">
                  <c:v>137.4622465011104</c:v>
                </c:pt>
                <c:pt idx="46">
                  <c:v>140.44264113899172</c:v>
                </c:pt>
                <c:pt idx="47">
                  <c:v>143.44810998370386</c:v>
                </c:pt>
                <c:pt idx="48">
                  <c:v>146.47834362414093</c:v>
                </c:pt>
                <c:pt idx="49">
                  <c:v>149.53303000317283</c:v>
                </c:pt>
                <c:pt idx="50">
                  <c:v>152.6118544850905</c:v>
                </c:pt>
                <c:pt idx="51">
                  <c:v>155.71449992361474</c:v>
                </c:pt>
                <c:pt idx="52">
                  <c:v>158.84064673044242</c:v>
                </c:pt>
                <c:pt idx="53">
                  <c:v>161.98997294430225</c:v>
                </c:pt>
                <c:pt idx="54">
                  <c:v>165.16215430049428</c:v>
                </c:pt>
                <c:pt idx="55">
                  <c:v>168.35686430088361</c:v>
                </c:pt>
                <c:pt idx="56">
                  <c:v>171.573774284324</c:v>
                </c:pt>
                <c:pt idx="57">
                  <c:v>174.81255349748108</c:v>
                </c:pt>
                <c:pt idx="58">
                  <c:v>178.07286916602862</c:v>
                </c:pt>
                <c:pt idx="59">
                  <c:v>181.3543865661907</c:v>
                </c:pt>
                <c:pt idx="60">
                  <c:v>184.65676909660033</c:v>
                </c:pt>
                <c:pt idx="61">
                  <c:v>187.97967835044869</c:v>
                </c:pt>
                <c:pt idx="62">
                  <c:v>191.3227741878961</c:v>
                </c:pt>
                <c:pt idx="63">
                  <c:v>194.68571480871643</c:v>
                </c:pt>
                <c:pt idx="64">
                  <c:v>198.06815682514778</c:v>
                </c:pt>
                <c:pt idx="65">
                  <c:v>201.46975533492147</c:v>
                </c:pt>
                <c:pt idx="66">
                  <c:v>204.89016399444142</c:v>
                </c:pt>
                <c:pt idx="67">
                  <c:v>208.32903509208634</c:v>
                </c:pt>
                <c:pt idx="68">
                  <c:v>211.78601962160627</c:v>
                </c:pt>
                <c:pt idx="69">
                  <c:v>215.26076735558701</c:v>
                </c:pt>
                <c:pt idx="70">
                  <c:v>218.75292691895453</c:v>
                </c:pt>
                <c:pt idx="71">
                  <c:v>222.26214586249122</c:v>
                </c:pt>
                <c:pt idx="72">
                  <c:v>225.78807073633803</c:v>
                </c:pt>
                <c:pt idx="73">
                  <c:v>229.33034716345364</c:v>
                </c:pt>
                <c:pt idx="74">
                  <c:v>232.88861991300683</c:v>
                </c:pt>
                <c:pt idx="75">
                  <c:v>236.46253297367082</c:v>
                </c:pt>
                <c:pt idx="76">
                  <c:v>240.05172962679694</c:v>
                </c:pt>
                <c:pt idx="77">
                  <c:v>243.65585251944006</c:v>
                </c:pt>
                <c:pt idx="78">
                  <c:v>247.27454373720823</c:v>
                </c:pt>
                <c:pt idx="79">
                  <c:v>250.90744487691254</c:v>
                </c:pt>
                <c:pt idx="80">
                  <c:v>254.55419711899057</c:v>
                </c:pt>
                <c:pt idx="81">
                  <c:v>258.21132464138702</c:v>
                </c:pt>
                <c:pt idx="82">
                  <c:v>261.87526232632769</c:v>
                </c:pt>
                <c:pt idx="83">
                  <c:v>265.54552480535244</c:v>
                </c:pt>
                <c:pt idx="84">
                  <c:v>269.22162856076881</c:v>
                </c:pt>
                <c:pt idx="85">
                  <c:v>272.90309202117771</c:v>
                </c:pt>
                <c:pt idx="86">
                  <c:v>276.58943565565318</c:v>
                </c:pt>
                <c:pt idx="87">
                  <c:v>280.28018206655099</c:v>
                </c:pt>
                <c:pt idx="88">
                  <c:v>283.97485608091887</c:v>
                </c:pt>
                <c:pt idx="89">
                  <c:v>287.67298484048024</c:v>
                </c:pt>
                <c:pt idx="90">
                  <c:v>291.37409789017192</c:v>
                </c:pt>
                <c:pt idx="91">
                  <c:v>295.07624908335526</c:v>
                </c:pt>
                <c:pt idx="92">
                  <c:v>298.77745812711191</c:v>
                </c:pt>
                <c:pt idx="93">
                  <c:v>302.47721129034392</c:v>
                </c:pt>
                <c:pt idx="94">
                  <c:v>306.17499867928979</c:v>
                </c:pt>
                <c:pt idx="95">
                  <c:v>309.87031432567801</c:v>
                </c:pt>
                <c:pt idx="96">
                  <c:v>313.56265627275485</c:v>
                </c:pt>
                <c:pt idx="97">
                  <c:v>317.25152665917608</c:v>
                </c:pt>
                <c:pt idx="98">
                  <c:v>320.93643180074747</c:v>
                </c:pt>
                <c:pt idx="99">
                  <c:v>324.61688226999979</c:v>
                </c:pt>
                <c:pt idx="100">
                  <c:v>328.29239297359044</c:v>
                </c:pt>
                <c:pt idx="101">
                  <c:v>331.9622314357598</c:v>
                </c:pt>
                <c:pt idx="102">
                  <c:v>335.62566427647096</c:v>
                </c:pt>
                <c:pt idx="103">
                  <c:v>339.28221250944563</c:v>
                </c:pt>
                <c:pt idx="104">
                  <c:v>342.9314019610436</c:v>
                </c:pt>
                <c:pt idx="105">
                  <c:v>346.5727633372191</c:v>
                </c:pt>
                <c:pt idx="106">
                  <c:v>350.20583228817333</c:v>
                </c:pt>
                <c:pt idx="107">
                  <c:v>353.83014947070438</c:v>
                </c:pt>
                <c:pt idx="108">
                  <c:v>357.44526060825018</c:v>
                </c:pt>
                <c:pt idx="109">
                  <c:v>361.05071654863087</c:v>
                </c:pt>
                <c:pt idx="110">
                  <c:v>364.64607331949077</c:v>
                </c:pt>
                <c:pt idx="111">
                  <c:v>368.23395744029392</c:v>
                </c:pt>
                <c:pt idx="112">
                  <c:v>371.81705695378253</c:v>
                </c:pt>
                <c:pt idx="113">
                  <c:v>375.39501873239897</c:v>
                </c:pt>
                <c:pt idx="114">
                  <c:v>378.96749294881954</c:v>
                </c:pt>
                <c:pt idx="115">
                  <c:v>382.5341331183667</c:v>
                </c:pt>
                <c:pt idx="116">
                  <c:v>386.09459614004089</c:v>
                </c:pt>
                <c:pt idx="117">
                  <c:v>389.64854233617098</c:v>
                </c:pt>
                <c:pt idx="118">
                  <c:v>393.19563549068511</c:v>
                </c:pt>
                <c:pt idx="119">
                  <c:v>396.7355428860032</c:v>
                </c:pt>
                <c:pt idx="120">
                  <c:v>400.26793533855096</c:v>
                </c:pt>
                <c:pt idx="121">
                  <c:v>403.78714295925829</c:v>
                </c:pt>
                <c:pt idx="122">
                  <c:v>407.28741432198007</c:v>
                </c:pt>
                <c:pt idx="123">
                  <c:v>410.76832057190546</c:v>
                </c:pt>
                <c:pt idx="124">
                  <c:v>414.22944020683684</c:v>
                </c:pt>
                <c:pt idx="125">
                  <c:v>417.67035909851154</c:v>
                </c:pt>
                <c:pt idx="126">
                  <c:v>421.09067051110839</c:v>
                </c:pt>
                <c:pt idx="127">
                  <c:v>424.48997511697502</c:v>
                </c:pt>
                <c:pt idx="128">
                  <c:v>427.86788100960632</c:v>
                </c:pt>
                <c:pt idx="129">
                  <c:v>431.22400371391154</c:v>
                </c:pt>
                <c:pt idx="130">
                  <c:v>434.55796619380743</c:v>
                </c:pt>
                <c:pt idx="131">
                  <c:v>437.86793649248955</c:v>
                </c:pt>
                <c:pt idx="132">
                  <c:v>441.15207090238721</c:v>
                </c:pt>
                <c:pt idx="133">
                  <c:v>444.40999094879265</c:v>
                </c:pt>
                <c:pt idx="134">
                  <c:v>447.64132671613027</c:v>
                </c:pt>
                <c:pt idx="135">
                  <c:v>450.84571683633857</c:v>
                </c:pt>
                <c:pt idx="136">
                  <c:v>454.02280847440397</c:v>
                </c:pt>
                <c:pt idx="137">
                  <c:v>457.17225731109528</c:v>
                </c:pt>
                <c:pt idx="138">
                  <c:v>460.29372752295785</c:v>
                </c:pt>
                <c:pt idx="139">
                  <c:v>463.38689175962008</c:v>
                </c:pt>
                <c:pt idx="140">
                  <c:v>466.45143111846778</c:v>
                </c:pt>
                <c:pt idx="141">
                  <c:v>469.46886658398017</c:v>
                </c:pt>
                <c:pt idx="142">
                  <c:v>472.42053955995152</c:v>
                </c:pt>
                <c:pt idx="143">
                  <c:v>475.30594263894739</c:v>
                </c:pt>
                <c:pt idx="144">
                  <c:v>478.12459499011226</c:v>
                </c:pt>
                <c:pt idx="145">
                  <c:v>480.87604213852705</c:v>
                </c:pt>
                <c:pt idx="146">
                  <c:v>483.55985573533502</c:v>
                </c:pt>
                <c:pt idx="147">
                  <c:v>486.17563331902079</c:v>
                </c:pt>
                <c:pt idx="148">
                  <c:v>488.72299806819802</c:v>
                </c:pt>
                <c:pt idx="149">
                  <c:v>491.20159854628514</c:v>
                </c:pt>
                <c:pt idx="150">
                  <c:v>493.61110843843164</c:v>
                </c:pt>
                <c:pt idx="151">
                  <c:v>495.95122628106282</c:v>
                </c:pt>
                <c:pt idx="152">
                  <c:v>498.22167518440006</c:v>
                </c:pt>
                <c:pt idx="153">
                  <c:v>500.42220254832722</c:v>
                </c:pt>
                <c:pt idx="154">
                  <c:v>502.55257977194822</c:v>
                </c:pt>
                <c:pt idx="155">
                  <c:v>504.61260195720104</c:v>
                </c:pt>
                <c:pt idx="156">
                  <c:v>506.51231733521183</c:v>
                </c:pt>
                <c:pt idx="157">
                  <c:v>508.16147895042809</c:v>
                </c:pt>
                <c:pt idx="158">
                  <c:v>509.55991737181455</c:v>
                </c:pt>
                <c:pt idx="159">
                  <c:v>510.70769528772826</c:v>
                </c:pt>
                <c:pt idx="160">
                  <c:v>511.60510341260743</c:v>
                </c:pt>
                <c:pt idx="161">
                  <c:v>512.13779682451184</c:v>
                </c:pt>
                <c:pt idx="162">
                  <c:v>512.19209446440425</c:v>
                </c:pt>
                <c:pt idx="163">
                  <c:v>511.78135291574171</c:v>
                </c:pt>
                <c:pt idx="164">
                  <c:v>510.91960210650825</c:v>
                </c:pt>
                <c:pt idx="165">
                  <c:v>509.71999660921244</c:v>
                </c:pt>
                <c:pt idx="166">
                  <c:v>508.29501579891468</c:v>
                </c:pt>
                <c:pt idx="167">
                  <c:v>506.56399572770846</c:v>
                </c:pt>
                <c:pt idx="168">
                  <c:v>504.50749116727127</c:v>
                </c:pt>
                <c:pt idx="169">
                  <c:v>501.95904936996737</c:v>
                </c:pt>
                <c:pt idx="170">
                  <c:v>498.87481687866864</c:v>
                </c:pt>
                <c:pt idx="171">
                  <c:v>495.63014060853743</c:v>
                </c:pt>
                <c:pt idx="172">
                  <c:v>492.415902116974</c:v>
                </c:pt>
                <c:pt idx="173">
                  <c:v>489.2317188270016</c:v>
                </c:pt>
                <c:pt idx="174">
                  <c:v>486.07721418652307</c:v>
                </c:pt>
                <c:pt idx="175">
                  <c:v>482.95201755441889</c:v>
                </c:pt>
                <c:pt idx="176">
                  <c:v>479.85576408915574</c:v>
                </c:pt>
                <c:pt idx="177">
                  <c:v>476.7880946398426</c:v>
                </c:pt>
                <c:pt idx="178">
                  <c:v>473.74865563967285</c:v>
                </c:pt>
                <c:pt idx="179">
                  <c:v>470.73709900169365</c:v>
                </c:pt>
                <c:pt idx="180">
                  <c:v>467.75308201684305</c:v>
                </c:pt>
                <c:pt idx="181">
                  <c:v>464.79626725419979</c:v>
                </c:pt>
                <c:pt idx="182">
                  <c:v>461.86632246338996</c:v>
                </c:pt>
                <c:pt idx="183">
                  <c:v>458.96292047909878</c:v>
                </c:pt>
                <c:pt idx="184">
                  <c:v>456.0857391276341</c:v>
                </c:pt>
                <c:pt idx="185">
                  <c:v>453.23446113549142</c:v>
                </c:pt>
                <c:pt idx="186">
                  <c:v>450.4087740398727</c:v>
                </c:pt>
                <c:pt idx="187">
                  <c:v>447.60837010111072</c:v>
                </c:pt>
                <c:pt idx="188">
                  <c:v>444.83294621695137</c:v>
                </c:pt>
                <c:pt idx="189">
                  <c:v>442.08220383865216</c:v>
                </c:pt>
                <c:pt idx="190">
                  <c:v>439.35584888884762</c:v>
                </c:pt>
                <c:pt idx="191">
                  <c:v>436.65359168114543</c:v>
                </c:pt>
                <c:pt idx="192">
                  <c:v>433.97514684140731</c:v>
                </c:pt>
                <c:pt idx="193">
                  <c:v>431.32023323067546</c:v>
                </c:pt>
                <c:pt idx="194">
                  <c:v>428.68857386970632</c:v>
                </c:pt>
                <c:pt idx="195">
                  <c:v>426.07989586507006</c:v>
                </c:pt>
                <c:pt idx="196">
                  <c:v>423.49393033678513</c:v>
                </c:pt>
                <c:pt idx="197">
                  <c:v>420.93041234744447</c:v>
                </c:pt>
                <c:pt idx="198">
                  <c:v>418.38908083280234</c:v>
                </c:pt>
                <c:pt idx="199">
                  <c:v>415.86967853378525</c:v>
                </c:pt>
                <c:pt idx="200">
                  <c:v>413.37195192989782</c:v>
                </c:pt>
                <c:pt idx="201">
                  <c:v>388.99559852926438</c:v>
                </c:pt>
                <c:pt idx="202">
                  <c:v>366.63474577772246</c:v>
                </c:pt>
                <c:pt idx="203">
                  <c:v>346.0705352349022</c:v>
                </c:pt>
                <c:pt idx="204">
                  <c:v>327.11329082381911</c:v>
                </c:pt>
                <c:pt idx="205">
                  <c:v>309.59794217108339</c:v>
                </c:pt>
                <c:pt idx="206">
                  <c:v>293.38026792181142</c:v>
                </c:pt>
                <c:pt idx="207">
                  <c:v>278.33379469687378</c:v>
                </c:pt>
                <c:pt idx="208">
                  <c:v>264.34722361839948</c:v>
                </c:pt>
                <c:pt idx="209">
                  <c:v>251.32228388885579</c:v>
                </c:pt>
                <c:pt idx="210">
                  <c:v>239.17193401640915</c:v>
                </c:pt>
                <c:pt idx="211">
                  <c:v>227.81884756177661</c:v>
                </c:pt>
                <c:pt idx="212">
                  <c:v>217.19413292804285</c:v>
                </c:pt>
                <c:pt idx="213">
                  <c:v>207.23624660058519</c:v>
                </c:pt>
                <c:pt idx="214">
                  <c:v>197.89006701940559</c:v>
                </c:pt>
                <c:pt idx="215">
                  <c:v>189.10610241712564</c:v>
                </c:pt>
                <c:pt idx="216">
                  <c:v>180.83981084898298</c:v>
                </c:pt>
                <c:pt idx="217">
                  <c:v>173.05101455425509</c:v>
                </c:pt>
                <c:pt idx="218">
                  <c:v>165.70339393371009</c:v>
                </c:pt>
                <c:pt idx="219">
                  <c:v>158.76404896785817</c:v>
                </c:pt>
                <c:pt idx="220">
                  <c:v>152.20311796179905</c:v>
                </c:pt>
                <c:pt idx="221">
                  <c:v>145.99344518210248</c:v>
                </c:pt>
                <c:pt idx="222">
                  <c:v>140.11029032579441</c:v>
                </c:pt>
                <c:pt idx="223">
                  <c:v>134.53107389109815</c:v>
                </c:pt>
                <c:pt idx="224">
                  <c:v>129.23515345141288</c:v>
                </c:pt>
                <c:pt idx="225">
                  <c:v>124.20362660558661</c:v>
                </c:pt>
                <c:pt idx="226">
                  <c:v>119.41915701872796</c:v>
                </c:pt>
                <c:pt idx="227">
                  <c:v>114.86582050247347</c:v>
                </c:pt>
                <c:pt idx="228">
                  <c:v>110.52896853097143</c:v>
                </c:pt>
                <c:pt idx="229">
                  <c:v>106.39510696432133</c:v>
                </c:pt>
                <c:pt idx="230">
                  <c:v>102.45178806734791</c:v>
                </c:pt>
                <c:pt idx="231">
                  <c:v>98.687514178555858</c:v>
                </c:pt>
                <c:pt idx="232">
                  <c:v>95.091651610212324</c:v>
                </c:pt>
                <c:pt idx="233">
                  <c:v>91.654353552526032</c:v>
                </c:pt>
                <c:pt idx="234">
                  <c:v>88.366490918408331</c:v>
                </c:pt>
                <c:pt idx="235">
                  <c:v>85.219590204913402</c:v>
                </c:pt>
                <c:pt idx="236">
                  <c:v>82.205777566949962</c:v>
                </c:pt>
                <c:pt idx="237">
                  <c:v>79.317728401391804</c:v>
                </c:pt>
                <c:pt idx="238">
                  <c:v>76.548621827899112</c:v>
                </c:pt>
                <c:pt idx="239">
                  <c:v>73.892099528779937</c:v>
                </c:pt>
                <c:pt idx="240">
                  <c:v>71.342228475900825</c:v>
                </c:pt>
                <c:pt idx="241">
                  <c:v>68.893467129518925</c:v>
                </c:pt>
                <c:pt idx="242">
                  <c:v>66.540634743246386</c:v>
                </c:pt>
                <c:pt idx="243">
                  <c:v>64.278883452252543</c:v>
                </c:pt>
                <c:pt idx="244">
                  <c:v>62.103672859177991</c:v>
                </c:pt>
                <c:pt idx="245">
                  <c:v>60.010746864845622</c:v>
                </c:pt>
                <c:pt idx="246">
                  <c:v>57.996112519374414</c:v>
                </c:pt>
                <c:pt idx="247">
                  <c:v>56.056020694283752</c:v>
                </c:pt>
                <c:pt idx="248">
                  <c:v>54.186948398100007</c:v>
                </c:pt>
                <c:pt idx="249">
                  <c:v>52.385582577251306</c:v>
                </c:pt>
                <c:pt idx="250">
                  <c:v>50.648805261005762</c:v>
                </c:pt>
                <c:pt idx="251">
                  <c:v>48.973679924178882</c:v>
                </c:pt>
                <c:pt idx="252">
                  <c:v>47.357438954557701</c:v>
                </c:pt>
                <c:pt idx="253">
                  <c:v>45.797472123688316</c:v>
                </c:pt>
                <c:pt idx="254">
                  <c:v>44.291315970042334</c:v>
                </c:pt>
                <c:pt idx="255">
                  <c:v>42.83664401277516</c:v>
                </c:pt>
                <c:pt idx="256">
                  <c:v>41.431257722466469</c:v>
                </c:pt>
                <c:pt idx="257">
                  <c:v>40.073078182509178</c:v>
                </c:pt>
                <c:pt idx="258">
                  <c:v>38.760138381296393</c:v>
                </c:pt>
                <c:pt idx="259">
                  <c:v>37.490576081143402</c:v>
                </c:pt>
                <c:pt idx="260">
                  <c:v>36.262627215050685</c:v>
                </c:pt>
                <c:pt idx="261">
                  <c:v>35.074619767040659</c:v>
                </c:pt>
                <c:pt idx="262">
                  <c:v>33.924968095943456</c:v>
                </c:pt>
                <c:pt idx="263">
                  <c:v>32.812167666224191</c:v>
                </c:pt>
                <c:pt idx="264">
                  <c:v>31.734790152780661</c:v>
                </c:pt>
                <c:pt idx="265">
                  <c:v>30.691478889640933</c:v>
                </c:pt>
                <c:pt idx="266">
                  <c:v>29.6809446351905</c:v>
                </c:pt>
                <c:pt idx="267">
                  <c:v>28.701961628991185</c:v>
                </c:pt>
                <c:pt idx="268">
                  <c:v>27.753363917449374</c:v>
                </c:pt>
                <c:pt idx="269">
                  <c:v>26.834041927572358</c:v>
                </c:pt>
                <c:pt idx="270">
                  <c:v>25.942939269843279</c:v>
                </c:pt>
                <c:pt idx="271">
                  <c:v>25.079049752866304</c:v>
                </c:pt>
                <c:pt idx="272">
                  <c:v>24.241414593901609</c:v>
                </c:pt>
                <c:pt idx="273">
                  <c:v>23.429119810741451</c:v>
                </c:pt>
                <c:pt idx="274">
                  <c:v>22.641293781586747</c:v>
                </c:pt>
                <c:pt idx="275">
                  <c:v>21.877104960681113</c:v>
                </c:pt>
                <c:pt idx="276">
                  <c:v>21.135759738457381</c:v>
                </c:pt>
                <c:pt idx="277">
                  <c:v>20.416500435859994</c:v>
                </c:pt>
                <c:pt idx="278">
                  <c:v>19.718603423334002</c:v>
                </c:pt>
                <c:pt idx="279">
                  <c:v>19.041377355725782</c:v>
                </c:pt>
                <c:pt idx="280">
                  <c:v>18.384161515028794</c:v>
                </c:pt>
                <c:pt idx="281">
                  <c:v>17.746324253536525</c:v>
                </c:pt>
                <c:pt idx="282">
                  <c:v>17.127261530539048</c:v>
                </c:pt>
                <c:pt idx="283">
                  <c:v>16.526395536225643</c:v>
                </c:pt>
                <c:pt idx="284">
                  <c:v>15.943173396936507</c:v>
                </c:pt>
                <c:pt idx="285">
                  <c:v>15.377065956348034</c:v>
                </c:pt>
                <c:pt idx="286">
                  <c:v>14.82756662757974</c:v>
                </c:pt>
                <c:pt idx="287">
                  <c:v>14.294190311582232</c:v>
                </c:pt>
                <c:pt idx="288">
                  <c:v>13.776472377505764</c:v>
                </c:pt>
                <c:pt idx="289">
                  <c:v>13.27396770106211</c:v>
                </c:pt>
                <c:pt idx="290">
                  <c:v>12.786249757179895</c:v>
                </c:pt>
                <c:pt idx="291">
                  <c:v>12.31290976351845</c:v>
                </c:pt>
                <c:pt idx="292">
                  <c:v>11.853555871648634</c:v>
                </c:pt>
                <c:pt idx="293">
                  <c:v>11.40781240293385</c:v>
                </c:pt>
                <c:pt idx="294">
                  <c:v>10.975319126351126</c:v>
                </c:pt>
                <c:pt idx="295">
                  <c:v>10.555730575683071</c:v>
                </c:pt>
                <c:pt idx="296">
                  <c:v>10.148715403687387</c:v>
                </c:pt>
                <c:pt idx="297">
                  <c:v>9.7539557710133007</c:v>
                </c:pt>
                <c:pt idx="298">
                  <c:v>9.3711467677841238</c:v>
                </c:pt>
                <c:pt idx="299">
                  <c:v>8.9999958659037507</c:v>
                </c:pt>
                <c:pt idx="300">
                  <c:v>8.6402224002730303</c:v>
                </c:pt>
                <c:pt idx="301">
                  <c:v>8.2915570772200606</c:v>
                </c:pt>
                <c:pt idx="302">
                  <c:v>7.9537415085578198</c:v>
                </c:pt>
                <c:pt idx="303">
                  <c:v>7.6265277697834835</c:v>
                </c:pt>
                <c:pt idx="304">
                  <c:v>7.3096779810268941</c:v>
                </c:pt>
                <c:pt idx="305">
                  <c:v>7.002963909441779</c:v>
                </c:pt>
                <c:pt idx="306">
                  <c:v>6.7061665918124236</c:v>
                </c:pt>
                <c:pt idx="307">
                  <c:v>6.419075976221702</c:v>
                </c:pt>
                <c:pt idx="308">
                  <c:v>6.1414905816932261</c:v>
                </c:pt>
                <c:pt idx="309">
                  <c:v>5.8732171747820567</c:v>
                </c:pt>
                <c:pt idx="310">
                  <c:v>5.6140704621445057</c:v>
                </c:pt>
                <c:pt idx="311">
                  <c:v>5.3638727981686856</c:v>
                </c:pt>
                <c:pt idx="312">
                  <c:v>5.1224539067938046</c:v>
                </c:pt>
                <c:pt idx="313">
                  <c:v>4.8896506166876437</c:v>
                </c:pt>
                <c:pt idx="314">
                  <c:v>4.6653066089886357</c:v>
                </c:pt>
                <c:pt idx="315">
                  <c:v>4.4492721768514016</c:v>
                </c:pt>
                <c:pt idx="316">
                  <c:v>4.2414039960623784</c:v>
                </c:pt>
                <c:pt idx="317">
                  <c:v>4.0415649060156644</c:v>
                </c:pt>
                <c:pt idx="318">
                  <c:v>3.8496237003578733</c:v>
                </c:pt>
                <c:pt idx="319">
                  <c:v>3.6654549266250944</c:v>
                </c:pt>
                <c:pt idx="320">
                  <c:v>3.4889386942042639</c:v>
                </c:pt>
                <c:pt idx="321">
                  <c:v>3.3199604899559505</c:v>
                </c:pt>
                <c:pt idx="322">
                  <c:v>3.1584110008348896</c:v>
                </c:pt>
                <c:pt idx="323">
                  <c:v>3.0041859428390816</c:v>
                </c:pt>
                <c:pt idx="324">
                  <c:v>2.8571858956073251</c:v>
                </c:pt>
                <c:pt idx="325">
                  <c:v>2.7173161419690168</c:v>
                </c:pt>
                <c:pt idx="326">
                  <c:v>2.584486511728838</c:v>
                </c:pt>
                <c:pt idx="327">
                  <c:v>2.4586112289429836</c:v>
                </c:pt>
                <c:pt idx="328">
                  <c:v>2.3396087619133423</c:v>
                </c:pt>
                <c:pt idx="329">
                  <c:v>2.2274016750925845</c:v>
                </c:pt>
                <c:pt idx="330">
                  <c:v>2.1219164820577108</c:v>
                </c:pt>
                <c:pt idx="331">
                  <c:v>2.023083498674521</c:v>
                </c:pt>
                <c:pt idx="332">
                  <c:v>1.9308366955431973</c:v>
                </c:pt>
                <c:pt idx="333">
                  <c:v>1.8451135487897763</c:v>
                </c:pt>
                <c:pt idx="334">
                  <c:v>1.7658548882540306</c:v>
                </c:pt>
                <c:pt idx="335">
                  <c:v>1.6930047421271106</c:v>
                </c:pt>
                <c:pt idx="336">
                  <c:v>1.6265101771186143</c:v>
                </c:pt>
                <c:pt idx="337">
                  <c:v>1.5663211332897919</c:v>
                </c:pt>
                <c:pt idx="338">
                  <c:v>1.5123902527846398</c:v>
                </c:pt>
                <c:pt idx="339">
                  <c:v>1.4646727018303864</c:v>
                </c:pt>
                <c:pt idx="340">
                  <c:v>1.4231259855682026</c:v>
                </c:pt>
                <c:pt idx="341">
                  <c:v>1.3877097555160232</c:v>
                </c:pt>
                <c:pt idx="342">
                  <c:v>1.358385609755737</c:v>
                </c:pt>
                <c:pt idx="343">
                  <c:v>1.3351168862691287</c:v>
                </c:pt>
                <c:pt idx="344">
                  <c:v>1.3178684502069198</c:v>
                </c:pt>
                <c:pt idx="345">
                  <c:v>1.3066064762433625</c:v>
                </c:pt>
                <c:pt idx="346">
                  <c:v>1.3012982275205027</c:v>
                </c:pt>
                <c:pt idx="347">
                  <c:v>1.3019118329944632</c:v>
                </c:pt>
                <c:pt idx="348">
                  <c:v>1.3084160652346897</c:v>
                </c:pt>
                <c:pt idx="349">
                  <c:v>1.3207801208743084</c:v>
                </c:pt>
                <c:pt idx="350">
                  <c:v>1.3389734059515068</c:v>
                </c:pt>
                <c:pt idx="351">
                  <c:v>1.3629653283142087</c:v>
                </c:pt>
                <c:pt idx="352">
                  <c:v>1.3927250990900009</c:v>
                </c:pt>
                <c:pt idx="353">
                  <c:v>1.4282215449666584</c:v>
                </c:pt>
                <c:pt idx="354">
                  <c:v>1.4694229327091464</c:v>
                </c:pt>
                <c:pt idx="355">
                  <c:v>1.5162968069836145</c:v>
                </c:pt>
                <c:pt idx="356">
                  <c:v>1.5688098421946322</c:v>
                </c:pt>
                <c:pt idx="357">
                  <c:v>1.6269277086924576</c:v>
                </c:pt>
                <c:pt idx="358">
                  <c:v>1.6906149533910129</c:v>
                </c:pt>
                <c:pt idx="359">
                  <c:v>1.7598348945668858</c:v>
                </c:pt>
                <c:pt idx="360">
                  <c:v>1.8345495303911392</c:v>
                </c:pt>
                <c:pt idx="361">
                  <c:v>1.9147194605801756</c:v>
                </c:pt>
                <c:pt idx="362">
                  <c:v>2.0003038204361334</c:v>
                </c:pt>
                <c:pt idx="363">
                  <c:v>2.0912602264757365</c:v>
                </c:pt>
                <c:pt idx="364">
                  <c:v>2.1875447328120186</c:v>
                </c:pt>
                <c:pt idx="365">
                  <c:v>2.2891117974484469</c:v>
                </c:pt>
                <c:pt idx="366">
                  <c:v>2.3959142576624561</c:v>
                </c:pt>
                <c:pt idx="367">
                  <c:v>2.5079033136888991</c:v>
                </c:pt>
                <c:pt idx="368">
                  <c:v>2.625028519957973</c:v>
                </c:pt>
                <c:pt idx="369">
                  <c:v>2.7472377831923964</c:v>
                </c:pt>
                <c:pt idx="370">
                  <c:v>2.8744773667215959</c:v>
                </c:pt>
                <c:pt idx="371">
                  <c:v>3.0066919004239319</c:v>
                </c:pt>
                <c:pt idx="372">
                  <c:v>3.1438243957596912</c:v>
                </c:pt>
                <c:pt idx="373">
                  <c:v>3.2858162654066296</c:v>
                </c:pt>
                <c:pt idx="374">
                  <c:v>3.432607347055471</c:v>
                </c:pt>
                <c:pt idx="375">
                  <c:v>3.5841359309646323</c:v>
                </c:pt>
                <c:pt idx="376">
                  <c:v>3.7403387909113999</c:v>
                </c:pt>
                <c:pt idx="377">
                  <c:v>3.9011512182109831</c:v>
                </c:pt>
                <c:pt idx="378">
                  <c:v>4.066507058505362</c:v>
                </c:pt>
                <c:pt idx="379">
                  <c:v>4.2363387510509547</c:v>
                </c:pt>
                <c:pt idx="380">
                  <c:v>4.4105773702582143</c:v>
                </c:pt>
                <c:pt idx="381">
                  <c:v>4.5891526692574152</c:v>
                </c:pt>
                <c:pt idx="382">
                  <c:v>4.7719931252836281</c:v>
                </c:pt>
                <c:pt idx="383">
                  <c:v>4.9590259866903184</c:v>
                </c:pt>
                <c:pt idx="384">
                  <c:v>5.1501773214155735</c:v>
                </c:pt>
                <c:pt idx="385">
                  <c:v>5.3453720667377009</c:v>
                </c:pt>
                <c:pt idx="386">
                  <c:v>5.5445340801682725</c:v>
                </c:pt>
                <c:pt idx="387">
                  <c:v>5.7475861913407149</c:v>
                </c:pt>
                <c:pt idx="388">
                  <c:v>5.9544502547613725</c:v>
                </c:pt>
                <c:pt idx="389">
                  <c:v>6.1650472032979682</c:v>
                </c:pt>
                <c:pt idx="390">
                  <c:v>6.3792971022874063</c:v>
                </c:pt>
                <c:pt idx="391">
                  <c:v>6.597119204151304</c:v>
                </c:pt>
                <c:pt idx="392">
                  <c:v>6.8184320034133723</c:v>
                </c:pt>
                <c:pt idx="393">
                  <c:v>7.0431532920180464</c:v>
                </c:pt>
                <c:pt idx="394">
                  <c:v>7.2712002148546544</c:v>
                </c:pt>
                <c:pt idx="395">
                  <c:v>7.5024893253956346</c:v>
                </c:pt>
                <c:pt idx="396">
                  <c:v>7.7369366413617993</c:v>
                </c:pt>
                <c:pt idx="397">
                  <c:v>7.9744577003311674</c:v>
                </c:pt>
                <c:pt idx="398">
                  <c:v>8.2149676152117248</c:v>
                </c:pt>
                <c:pt idx="399">
                  <c:v>8.458381129501868</c:v>
                </c:pt>
                <c:pt idx="400">
                  <c:v>8.7046126722656147</c:v>
                </c:pt>
                <c:pt idx="401">
                  <c:v>8.953576412752664</c:v>
                </c:pt>
                <c:pt idx="402">
                  <c:v>9.2051863145967374</c:v>
                </c:pt>
                <c:pt idx="403">
                  <c:v>9.4593561895281564</c:v>
                </c:pt>
                <c:pt idx="404">
                  <c:v>9.7159997505399769</c:v>
                </c:pt>
                <c:pt idx="405">
                  <c:v>9.9750306644492852</c:v>
                </c:pt>
                <c:pt idx="406">
                  <c:v>10.236362603798435</c:v>
                </c:pt>
                <c:pt idx="407">
                  <c:v>10.499909298043406</c:v>
                </c:pt>
                <c:pt idx="408">
                  <c:v>10.765584583979216</c:v>
                </c:pt>
                <c:pt idx="409">
                  <c:v>11.033302455354976</c:v>
                </c:pt>
                <c:pt idx="410">
                  <c:v>11.302977111633648</c:v>
                </c:pt>
                <c:pt idx="411">
                  <c:v>11.574523005854088</c:v>
                </c:pt>
                <c:pt idx="412">
                  <c:v>11.847854891555627</c:v>
                </c:pt>
                <c:pt idx="413">
                  <c:v>12.12288786872773</c:v>
                </c:pt>
                <c:pt idx="414">
                  <c:v>12.399537428749818</c:v>
                </c:pt>
                <c:pt idx="415">
                  <c:v>12.677719498288692</c:v>
                </c:pt>
                <c:pt idx="416">
                  <c:v>12.957350482123523</c:v>
                </c:pt>
                <c:pt idx="417">
                  <c:v>13.238347304870516</c:v>
                </c:pt>
                <c:pt idx="418">
                  <c:v>13.520627451581811</c:v>
                </c:pt>
                <c:pt idx="419">
                  <c:v>13.804109007195571</c:v>
                </c:pt>
                <c:pt idx="420">
                  <c:v>14.088710694816102</c:v>
                </c:pt>
                <c:pt idx="421">
                  <c:v>14.374351912805604</c:v>
                </c:pt>
                <c:pt idx="422">
                  <c:v>14.660952770670722</c:v>
                </c:pt>
                <c:pt idx="423">
                  <c:v>14.94843412372974</c:v>
                </c:pt>
                <c:pt idx="424">
                  <c:v>15.236717606548087</c:v>
                </c:pt>
                <c:pt idx="425">
                  <c:v>15.525725665131752</c:v>
                </c:pt>
                <c:pt idx="426">
                  <c:v>15.815381587870609</c:v>
                </c:pt>
                <c:pt idx="427">
                  <c:v>16.105609535225163</c:v>
                </c:pt>
                <c:pt idx="428">
                  <c:v>16.396334568152543</c:v>
                </c:pt>
                <c:pt idx="429">
                  <c:v>16.687482675269024</c:v>
                </c:pt>
                <c:pt idx="430">
                  <c:v>16.978980798748502</c:v>
                </c:pt>
                <c:pt idx="431">
                  <c:v>17.270756858957913</c:v>
                </c:pt>
                <c:pt idx="432">
                  <c:v>17.562739777832331</c:v>
                </c:pt>
                <c:pt idx="433">
                  <c:v>17.854859500994049</c:v>
                </c:pt>
                <c:pt idx="434">
                  <c:v>18.147047018621798</c:v>
                </c:pt>
                <c:pt idx="435">
                  <c:v>18.439234385077196</c:v>
                </c:pt>
                <c:pt idx="436">
                  <c:v>18.73135473729776</c:v>
                </c:pt>
                <c:pt idx="437">
                  <c:v>19.023342311966537</c:v>
                </c:pt>
                <c:pt idx="438">
                  <c:v>19.315132461470149</c:v>
                </c:pt>
                <c:pt idx="439">
                  <c:v>19.606661668658155</c:v>
                </c:pt>
                <c:pt idx="440">
                  <c:v>19.897867560417836</c:v>
                </c:pt>
                <c:pt idx="441">
                  <c:v>20.188688920079997</c:v>
                </c:pt>
                <c:pt idx="442">
                  <c:v>20.479065698671722</c:v>
                </c:pt>
                <c:pt idx="443">
                  <c:v>20.768939025034108</c:v>
                </c:pt>
                <c:pt idx="444">
                  <c:v>21.058251214822935</c:v>
                </c:pt>
                <c:pt idx="445">
                  <c:v>21.346945778411886</c:v>
                </c:pt>
                <c:pt idx="446">
                  <c:v>21.634967427718326</c:v>
                </c:pt>
                <c:pt idx="447">
                  <c:v>21.92226208197286</c:v>
                </c:pt>
                <c:pt idx="448">
                  <c:v>22.208776872454145</c:v>
                </c:pt>
                <c:pt idx="449">
                  <c:v>22.494460146211466</c:v>
                </c:pt>
                <c:pt idx="450">
                  <c:v>22.779261468798097</c:v>
                </c:pt>
                <c:pt idx="451">
                  <c:v>23.06313162603896</c:v>
                </c:pt>
                <c:pt idx="452">
                  <c:v>23.346022624856655</c:v>
                </c:pt>
                <c:pt idx="453">
                  <c:v>23.627887693180543</c:v>
                </c:pt>
                <c:pt idx="454">
                  <c:v>23.908681278963517</c:v>
                </c:pt>
                <c:pt idx="455">
                  <c:v>24.188359048332021</c:v>
                </c:pt>
                <c:pt idx="456">
                  <c:v>24.466877882894654</c:v>
                </c:pt>
                <c:pt idx="457">
                  <c:v>24.744195876235402</c:v>
                </c:pt>
                <c:pt idx="458">
                  <c:v>25.020272329617214</c:v>
                </c:pt>
                <c:pt idx="459">
                  <c:v>25.29506774692241</c:v>
                </c:pt>
                <c:pt idx="460">
                  <c:v>25.568543828855862</c:v>
                </c:pt>
                <c:pt idx="461">
                  <c:v>25.840663466437615</c:v>
                </c:pt>
                <c:pt idx="462">
                  <c:v>26.111390733810946</c:v>
                </c:pt>
                <c:pt idx="463">
                  <c:v>26.380690880392578</c:v>
                </c:pt>
                <c:pt idx="464">
                  <c:v>26.648530322390926</c:v>
                </c:pt>
                <c:pt idx="465">
                  <c:v>26.914876633718819</c:v>
                </c:pt>
                <c:pt idx="466">
                  <c:v>27.179698536326924</c:v>
                </c:pt>
                <c:pt idx="467">
                  <c:v>27.442965889983093</c:v>
                </c:pt>
                <c:pt idx="468">
                  <c:v>27.704649681524124</c:v>
                </c:pt>
                <c:pt idx="469">
                  <c:v>27.964722013604973</c:v>
                </c:pt>
                <c:pt idx="470">
                  <c:v>28.223156092970594</c:v>
                </c:pt>
                <c:pt idx="471">
                  <c:v>28.479926218275558</c:v>
                </c:pt>
                <c:pt idx="472">
                  <c:v>28.735007767475967</c:v>
                </c:pt>
                <c:pt idx="473">
                  <c:v>28.988377184817981</c:v>
                </c:pt>
                <c:pt idx="474">
                  <c:v>29.240011967446783</c:v>
                </c:pt>
                <c:pt idx="475">
                  <c:v>29.48989065165982</c:v>
                </c:pt>
                <c:pt idx="476">
                  <c:v>29.737992798827218</c:v>
                </c:pt>
                <c:pt idx="477">
                  <c:v>29.984298981002247</c:v>
                </c:pt>
                <c:pt idx="478">
                  <c:v>30.22879076624411</c:v>
                </c:pt>
                <c:pt idx="479">
                  <c:v>30.47145070367522</c:v>
                </c:pt>
                <c:pt idx="480">
                  <c:v>30.712262308293827</c:v>
                </c:pt>
                <c:pt idx="481">
                  <c:v>30.951210045563535</c:v>
                </c:pt>
                <c:pt idx="482">
                  <c:v>31.188279315799935</c:v>
                </c:pt>
                <c:pt idx="483">
                  <c:v>31.423456438374171</c:v>
                </c:pt>
                <c:pt idx="484">
                  <c:v>31.656728635753357</c:v>
                </c:pt>
                <c:pt idx="485">
                  <c:v>31.888084017396363</c:v>
                </c:pt>
                <c:pt idx="486">
                  <c:v>32.117511563523799</c:v>
                </c:pt>
                <c:pt idx="487">
                  <c:v>32.345001108779911</c:v>
                </c:pt>
                <c:pt idx="488">
                  <c:v>32.570543325803982</c:v>
                </c:pt>
                <c:pt idx="489">
                  <c:v>32.794129708728029</c:v>
                </c:pt>
                <c:pt idx="490">
                  <c:v>33.015752556617166</c:v>
                </c:pt>
                <c:pt idx="491">
                  <c:v>33.235404956868642</c:v>
                </c:pt>
                <c:pt idx="492">
                  <c:v>33.453080768584705</c:v>
                </c:pt>
                <c:pt idx="493">
                  <c:v>33.668774605934111</c:v>
                </c:pt>
                <c:pt idx="494">
                  <c:v>33.882481821516535</c:v>
                </c:pt>
                <c:pt idx="495">
                  <c:v>34.094198489743874</c:v>
                </c:pt>
                <c:pt idx="496">
                  <c:v>34.30392139025124</c:v>
                </c:pt>
                <c:pt idx="497">
                  <c:v>34.511647991350692</c:v>
                </c:pt>
                <c:pt idx="498">
                  <c:v>34.717376433539712</c:v>
                </c:pt>
                <c:pt idx="499">
                  <c:v>34.92110551307627</c:v>
                </c:pt>
                <c:pt idx="500">
                  <c:v>35.122834665631515</c:v>
                </c:pt>
                <c:pt idx="501">
                  <c:v>35.322563950030833</c:v>
                </c:pt>
                <c:pt idx="502">
                  <c:v>35.520294032093567</c:v>
                </c:pt>
                <c:pt idx="503">
                  <c:v>35.716026168580939</c:v>
                </c:pt>
                <c:pt idx="504">
                  <c:v>35.909762191261628</c:v>
                </c:pt>
                <c:pt idx="505">
                  <c:v>36.101504491103498</c:v>
                </c:pt>
                <c:pt idx="506">
                  <c:v>36.291256002600235</c:v>
                </c:pt>
                <c:pt idx="507">
                  <c:v>36.479020188240284</c:v>
                </c:pt>
                <c:pt idx="508">
                  <c:v>36.664801023125861</c:v>
                </c:pt>
                <c:pt idx="509">
                  <c:v>36.848602979748783</c:v>
                </c:pt>
                <c:pt idx="510">
                  <c:v>37.030431012930023</c:v>
                </c:pt>
                <c:pt idx="511">
                  <c:v>37.210290544928796</c:v>
                </c:pt>
                <c:pt idx="512">
                  <c:v>37.388187450727123</c:v>
                </c:pt>
                <c:pt idx="513">
                  <c:v>37.564128043495408</c:v>
                </c:pt>
                <c:pt idx="514">
                  <c:v>37.738119060243456</c:v>
                </c:pt>
                <c:pt idx="515">
                  <c:v>37.91016764766232</c:v>
                </c:pt>
                <c:pt idx="516">
                  <c:v>38.080281348160518</c:v>
                </c:pt>
                <c:pt idx="517">
                  <c:v>38.248468086099066</c:v>
                </c:pt>
                <c:pt idx="518">
                  <c:v>38.414736154228429</c:v>
                </c:pt>
                <c:pt idx="519">
                  <c:v>38.579094200330928</c:v>
                </c:pt>
                <c:pt idx="520">
                  <c:v>38.741551214071549</c:v>
                </c:pt>
                <c:pt idx="521">
                  <c:v>38.902116514059273</c:v>
                </c:pt>
                <c:pt idx="522">
                  <c:v>39.060799735121847</c:v>
                </c:pt>
                <c:pt idx="523">
                  <c:v>39.217610815795673</c:v>
                </c:pt>
                <c:pt idx="524">
                  <c:v>39.372559986032378</c:v>
                </c:pt>
                <c:pt idx="525">
                  <c:v>39.525657755123937</c:v>
                </c:pt>
                <c:pt idx="526">
                  <c:v>39.676914899847112</c:v>
                </c:pt>
                <c:pt idx="527">
                  <c:v>39.826342452828449</c:v>
                </c:pt>
                <c:pt idx="528">
                  <c:v>39.973951691130523</c:v>
                </c:pt>
                <c:pt idx="529">
                  <c:v>40.119754125059515</c:v>
                </c:pt>
                <c:pt idx="530">
                  <c:v>40.263761487195012</c:v>
                </c:pt>
                <c:pt idx="531">
                  <c:v>40.405985721641393</c:v>
                </c:pt>
                <c:pt idx="532">
                  <c:v>40.546438973501132</c:v>
                </c:pt>
                <c:pt idx="533">
                  <c:v>40.68513357856952</c:v>
                </c:pt>
                <c:pt idx="534">
                  <c:v>40.822082053249922</c:v>
                </c:pt>
                <c:pt idx="535">
                  <c:v>40.957297084689522</c:v>
                </c:pt>
                <c:pt idx="536">
                  <c:v>41.090791521133944</c:v>
                </c:pt>
                <c:pt idx="537">
                  <c:v>41.222578362500222</c:v>
                </c:pt>
                <c:pt idx="538">
                  <c:v>41.35267075116667</c:v>
                </c:pt>
                <c:pt idx="539">
                  <c:v>41.481081962978315</c:v>
                </c:pt>
                <c:pt idx="540">
                  <c:v>41.607825398466467</c:v>
                </c:pt>
                <c:pt idx="541">
                  <c:v>41.732914574280876</c:v>
                </c:pt>
                <c:pt idx="542">
                  <c:v>41.856363114832519</c:v>
                </c:pt>
                <c:pt idx="543">
                  <c:v>41.97818474414543</c:v>
                </c:pt>
                <c:pt idx="544">
                  <c:v>42.098393277915612</c:v>
                </c:pt>
                <c:pt idx="545">
                  <c:v>42.217002615774454</c:v>
                </c:pt>
                <c:pt idx="546">
                  <c:v>42.334026733755557</c:v>
                </c:pt>
                <c:pt idx="547">
                  <c:v>42.449479676961509</c:v>
                </c:pt>
                <c:pt idx="548">
                  <c:v>42.563375552429335</c:v>
                </c:pt>
                <c:pt idx="549">
                  <c:v>42.675728522191477</c:v>
                </c:pt>
                <c:pt idx="550">
                  <c:v>42.786552796530515</c:v>
                </c:pt>
                <c:pt idx="551">
                  <c:v>42.895862627424378</c:v>
                </c:pt>
                <c:pt idx="552">
                  <c:v>43.003672302180043</c:v>
                </c:pt>
                <c:pt idx="553">
                  <c:v>43.109996137253063</c:v>
                </c:pt>
                <c:pt idx="554">
                  <c:v>43.214848472249635</c:v>
                </c:pt>
                <c:pt idx="555">
                  <c:v>43.318243664109531</c:v>
                </c:pt>
                <c:pt idx="556">
                  <c:v>43.420196081465825</c:v>
                </c:pt>
                <c:pt idx="557">
                  <c:v>43.520720099180089</c:v>
                </c:pt>
                <c:pt idx="558">
                  <c:v>43.619830093048812</c:v>
                </c:pt>
                <c:pt idx="559">
                  <c:v>43.717540434679385</c:v>
                </c:pt>
                <c:pt idx="560">
                  <c:v>43.813865486531874</c:v>
                </c:pt>
                <c:pt idx="561">
                  <c:v>43.908819597124342</c:v>
                </c:pt>
                <c:pt idx="562">
                  <c:v>44.002417096398425</c:v>
                </c:pt>
                <c:pt idx="563">
                  <c:v>44.094672291242439</c:v>
                </c:pt>
                <c:pt idx="564">
                  <c:v>44.18559946116909</c:v>
                </c:pt>
                <c:pt idx="565">
                  <c:v>44.275212854144641</c:v>
                </c:pt>
                <c:pt idx="566">
                  <c:v>44.363526682567148</c:v>
                </c:pt>
                <c:pt idx="567">
                  <c:v>44.450555119390117</c:v>
                </c:pt>
                <c:pt idx="568">
                  <c:v>44.53631229438929</c:v>
                </c:pt>
                <c:pt idx="569">
                  <c:v>44.620812290569319</c:v>
                </c:pt>
                <c:pt idx="570">
                  <c:v>44.70406914070761</c:v>
                </c:pt>
                <c:pt idx="571">
                  <c:v>44.786096824032221</c:v>
                </c:pt>
                <c:pt idx="572">
                  <c:v>44.866909263031197</c:v>
                </c:pt>
                <c:pt idx="573">
                  <c:v>44.94652032039037</c:v>
                </c:pt>
                <c:pt idx="574">
                  <c:v>45.024943796056732</c:v>
                </c:pt>
                <c:pt idx="575">
                  <c:v>45.102193424424726</c:v>
                </c:pt>
                <c:pt idx="576">
                  <c:v>45.178282871642331</c:v>
                </c:pt>
                <c:pt idx="577">
                  <c:v>45.253225733034796</c:v>
                </c:pt>
                <c:pt idx="578">
                  <c:v>45.327035530642554</c:v>
                </c:pt>
                <c:pt idx="579">
                  <c:v>45.399725710870911</c:v>
                </c:pt>
                <c:pt idx="580">
                  <c:v>45.471309642249118</c:v>
                </c:pt>
                <c:pt idx="581">
                  <c:v>45.541800613295649</c:v>
                </c:pt>
                <c:pt idx="582">
                  <c:v>45.611211830487242</c:v>
                </c:pt>
                <c:pt idx="583">
                  <c:v>45.679556416329298</c:v>
                </c:pt>
                <c:pt idx="584">
                  <c:v>45.746847407524889</c:v>
                </c:pt>
                <c:pt idx="585">
                  <c:v>45.813097753239688</c:v>
                </c:pt>
                <c:pt idx="586">
                  <c:v>45.878320313460698</c:v>
                </c:pt>
                <c:pt idx="587">
                  <c:v>45.942527857446002</c:v>
                </c:pt>
                <c:pt idx="588">
                  <c:v>46.005733062263111</c:v>
                </c:pt>
                <c:pt idx="589">
                  <c:v>46.067948511413817</c:v>
                </c:pt>
                <c:pt idx="590">
                  <c:v>46.129186693542778</c:v>
                </c:pt>
                <c:pt idx="591">
                  <c:v>46.189460001227808</c:v>
                </c:pt>
                <c:pt idx="592">
                  <c:v>46.2487807298494</c:v>
                </c:pt>
                <c:pt idx="593">
                  <c:v>46.307161076537419</c:v>
                </c:pt>
                <c:pt idx="594">
                  <c:v>46.364613139192464</c:v>
                </c:pt>
                <c:pt idx="595">
                  <c:v>46.421148915580204</c:v>
                </c:pt>
                <c:pt idx="596">
                  <c:v>46.476780302495825</c:v>
                </c:pt>
                <c:pt idx="597">
                  <c:v>46.531519094997343</c:v>
                </c:pt>
                <c:pt idx="598">
                  <c:v>46.585376985704947</c:v>
                </c:pt>
                <c:pt idx="599">
                  <c:v>46.638365564164886</c:v>
                </c:pt>
                <c:pt idx="600">
                  <c:v>46.69049631627562</c:v>
                </c:pt>
                <c:pt idx="601">
                  <c:v>46.74178062377451</c:v>
                </c:pt>
                <c:pt idx="602">
                  <c:v>46.792229763782821</c:v>
                </c:pt>
                <c:pt idx="603">
                  <c:v>46.841854908407484</c:v>
                </c:pt>
                <c:pt idx="604">
                  <c:v>46.841903689894046</c:v>
                </c:pt>
                <c:pt idx="605">
                  <c:v>46.84195247058134</c:v>
                </c:pt>
                <c:pt idx="606">
                  <c:v>46.842001250469316</c:v>
                </c:pt>
                <c:pt idx="607">
                  <c:v>46.842050029558045</c:v>
                </c:pt>
                <c:pt idx="608">
                  <c:v>46.84209880784752</c:v>
                </c:pt>
                <c:pt idx="609">
                  <c:v>46.842147585337742</c:v>
                </c:pt>
                <c:pt idx="610">
                  <c:v>46.842196362028716</c:v>
                </c:pt>
                <c:pt idx="611">
                  <c:v>46.842245137920465</c:v>
                </c:pt>
                <c:pt idx="612">
                  <c:v>46.842293913013002</c:v>
                </c:pt>
                <c:pt idx="613">
                  <c:v>46.842342687306321</c:v>
                </c:pt>
                <c:pt idx="614">
                  <c:v>46.842391460800449</c:v>
                </c:pt>
                <c:pt idx="615">
                  <c:v>46.84244023349541</c:v>
                </c:pt>
                <c:pt idx="616">
                  <c:v>46.842489005391165</c:v>
                </c:pt>
                <c:pt idx="617">
                  <c:v>46.842537776487781</c:v>
                </c:pt>
                <c:pt idx="618">
                  <c:v>46.842586546785242</c:v>
                </c:pt>
                <c:pt idx="619">
                  <c:v>46.842635316283555</c:v>
                </c:pt>
                <c:pt idx="620">
                  <c:v>46.842684084982771</c:v>
                </c:pt>
                <c:pt idx="621">
                  <c:v>46.842732852882826</c:v>
                </c:pt>
                <c:pt idx="622">
                  <c:v>46.842781619983768</c:v>
                </c:pt>
                <c:pt idx="623">
                  <c:v>46.842830386285641</c:v>
                </c:pt>
                <c:pt idx="624">
                  <c:v>46.842879151788395</c:v>
                </c:pt>
                <c:pt idx="625">
                  <c:v>46.842927916492108</c:v>
                </c:pt>
                <c:pt idx="626">
                  <c:v>46.842976680396731</c:v>
                </c:pt>
                <c:pt idx="627">
                  <c:v>46.843025443502306</c:v>
                </c:pt>
                <c:pt idx="628">
                  <c:v>46.843074205808847</c:v>
                </c:pt>
                <c:pt idx="629">
                  <c:v>46.843122967316326</c:v>
                </c:pt>
                <c:pt idx="630">
                  <c:v>46.843171728024792</c:v>
                </c:pt>
                <c:pt idx="631">
                  <c:v>46.843220487934261</c:v>
                </c:pt>
                <c:pt idx="632">
                  <c:v>46.843269247044731</c:v>
                </c:pt>
                <c:pt idx="633">
                  <c:v>46.843318005356181</c:v>
                </c:pt>
                <c:pt idx="634">
                  <c:v>46.843366762868676</c:v>
                </c:pt>
                <c:pt idx="635">
                  <c:v>46.843415519582187</c:v>
                </c:pt>
                <c:pt idx="636">
                  <c:v>46.843464275496743</c:v>
                </c:pt>
                <c:pt idx="637">
                  <c:v>46.843513030612364</c:v>
                </c:pt>
                <c:pt idx="638">
                  <c:v>46.84356178492903</c:v>
                </c:pt>
                <c:pt idx="639">
                  <c:v>46.843610538446761</c:v>
                </c:pt>
                <c:pt idx="640">
                  <c:v>46.843659291165608</c:v>
                </c:pt>
                <c:pt idx="641">
                  <c:v>46.843708043085527</c:v>
                </c:pt>
                <c:pt idx="642">
                  <c:v>46.843756794206556</c:v>
                </c:pt>
                <c:pt idx="643">
                  <c:v>46.843805544528692</c:v>
                </c:pt>
                <c:pt idx="644">
                  <c:v>46.843854294051972</c:v>
                </c:pt>
                <c:pt idx="645">
                  <c:v>46.843903042776368</c:v>
                </c:pt>
                <c:pt idx="646">
                  <c:v>46.843951790701936</c:v>
                </c:pt>
                <c:pt idx="647">
                  <c:v>46.844000537828641</c:v>
                </c:pt>
                <c:pt idx="648">
                  <c:v>46.844049284156533</c:v>
                </c:pt>
                <c:pt idx="649">
                  <c:v>46.844098029685597</c:v>
                </c:pt>
                <c:pt idx="650">
                  <c:v>46.844146774415854</c:v>
                </c:pt>
                <c:pt idx="651">
                  <c:v>46.844195518347341</c:v>
                </c:pt>
                <c:pt idx="652">
                  <c:v>46.844244261480014</c:v>
                </c:pt>
                <c:pt idx="653">
                  <c:v>46.844293003813931</c:v>
                </c:pt>
                <c:pt idx="654">
                  <c:v>46.844341745349048</c:v>
                </c:pt>
                <c:pt idx="655">
                  <c:v>46.844390486085423</c:v>
                </c:pt>
                <c:pt idx="656">
                  <c:v>46.844439226023063</c:v>
                </c:pt>
                <c:pt idx="657">
                  <c:v>46.844487965161967</c:v>
                </c:pt>
                <c:pt idx="658">
                  <c:v>46.844536703502136</c:v>
                </c:pt>
                <c:pt idx="659">
                  <c:v>46.844585441043598</c:v>
                </c:pt>
                <c:pt idx="660">
                  <c:v>46.844634177786389</c:v>
                </c:pt>
                <c:pt idx="661">
                  <c:v>46.844682913730445</c:v>
                </c:pt>
                <c:pt idx="662">
                  <c:v>46.84473164887585</c:v>
                </c:pt>
                <c:pt idx="663">
                  <c:v>46.844780383222577</c:v>
                </c:pt>
                <c:pt idx="664">
                  <c:v>46.844829116770661</c:v>
                </c:pt>
                <c:pt idx="665">
                  <c:v>46.844877849520067</c:v>
                </c:pt>
                <c:pt idx="666">
                  <c:v>46.844926581470844</c:v>
                </c:pt>
                <c:pt idx="667">
                  <c:v>46.844975312623014</c:v>
                </c:pt>
                <c:pt idx="668">
                  <c:v>46.845024042976554</c:v>
                </c:pt>
                <c:pt idx="669">
                  <c:v>46.845072772531502</c:v>
                </c:pt>
                <c:pt idx="670">
                  <c:v>46.845121501287842</c:v>
                </c:pt>
                <c:pt idx="671">
                  <c:v>46.845170229245603</c:v>
                </c:pt>
                <c:pt idx="672">
                  <c:v>46.8452189564048</c:v>
                </c:pt>
                <c:pt idx="673">
                  <c:v>46.845267682765439</c:v>
                </c:pt>
                <c:pt idx="674">
                  <c:v>46.845316408327498</c:v>
                </c:pt>
                <c:pt idx="675">
                  <c:v>46.845365133091065</c:v>
                </c:pt>
                <c:pt idx="676">
                  <c:v>46.845413857056052</c:v>
                </c:pt>
                <c:pt idx="677">
                  <c:v>46.845462580222559</c:v>
                </c:pt>
                <c:pt idx="678">
                  <c:v>46.845511302590538</c:v>
                </c:pt>
                <c:pt idx="679">
                  <c:v>46.845560024160029</c:v>
                </c:pt>
                <c:pt idx="680">
                  <c:v>46.84560874493102</c:v>
                </c:pt>
                <c:pt idx="681">
                  <c:v>46.845657464903553</c:v>
                </c:pt>
                <c:pt idx="682">
                  <c:v>46.845706184077606</c:v>
                </c:pt>
                <c:pt idx="683">
                  <c:v>46.845754902453194</c:v>
                </c:pt>
                <c:pt idx="684">
                  <c:v>46.845803620030367</c:v>
                </c:pt>
                <c:pt idx="685">
                  <c:v>46.845852336809088</c:v>
                </c:pt>
                <c:pt idx="686">
                  <c:v>46.845901052789401</c:v>
                </c:pt>
                <c:pt idx="687">
                  <c:v>46.845949767971298</c:v>
                </c:pt>
                <c:pt idx="688">
                  <c:v>46.845998482354801</c:v>
                </c:pt>
                <c:pt idx="689">
                  <c:v>46.846047195939896</c:v>
                </c:pt>
                <c:pt idx="690">
                  <c:v>46.846095908726632</c:v>
                </c:pt>
                <c:pt idx="691">
                  <c:v>46.846144620714995</c:v>
                </c:pt>
                <c:pt idx="692">
                  <c:v>46.846193331904985</c:v>
                </c:pt>
                <c:pt idx="693">
                  <c:v>46.84624204229663</c:v>
                </c:pt>
                <c:pt idx="694">
                  <c:v>46.84629075188996</c:v>
                </c:pt>
                <c:pt idx="695">
                  <c:v>46.846339460684945</c:v>
                </c:pt>
                <c:pt idx="696">
                  <c:v>46.846388168681628</c:v>
                </c:pt>
                <c:pt idx="697">
                  <c:v>46.846436875880016</c:v>
                </c:pt>
                <c:pt idx="698">
                  <c:v>46.846485582280103</c:v>
                </c:pt>
                <c:pt idx="699">
                  <c:v>46.846534287881909</c:v>
                </c:pt>
                <c:pt idx="700">
                  <c:v>46.846582992685434</c:v>
                </c:pt>
                <c:pt idx="701">
                  <c:v>46.846631696690686</c:v>
                </c:pt>
                <c:pt idx="702">
                  <c:v>46.8466803998977</c:v>
                </c:pt>
                <c:pt idx="703">
                  <c:v>46.84672910230649</c:v>
                </c:pt>
                <c:pt idx="704">
                  <c:v>46.84677780391705</c:v>
                </c:pt>
                <c:pt idx="705">
                  <c:v>46.846826504729371</c:v>
                </c:pt>
                <c:pt idx="706">
                  <c:v>46.846875204743498</c:v>
                </c:pt>
                <c:pt idx="707">
                  <c:v>46.846923903959429</c:v>
                </c:pt>
                <c:pt idx="708">
                  <c:v>46.846972602377164</c:v>
                </c:pt>
                <c:pt idx="709">
                  <c:v>46.847021299996719</c:v>
                </c:pt>
                <c:pt idx="710">
                  <c:v>46.847069996818149</c:v>
                </c:pt>
                <c:pt idx="711">
                  <c:v>46.847118692841391</c:v>
                </c:pt>
                <c:pt idx="712">
                  <c:v>46.847167388066502</c:v>
                </c:pt>
                <c:pt idx="713">
                  <c:v>46.847216082493475</c:v>
                </c:pt>
                <c:pt idx="714">
                  <c:v>46.84726477612233</c:v>
                </c:pt>
                <c:pt idx="715">
                  <c:v>46.847313468953082</c:v>
                </c:pt>
                <c:pt idx="716">
                  <c:v>46.84736216098571</c:v>
                </c:pt>
                <c:pt idx="717">
                  <c:v>46.847410852220271</c:v>
                </c:pt>
                <c:pt idx="718">
                  <c:v>46.847459542656736</c:v>
                </c:pt>
                <c:pt idx="719">
                  <c:v>46.847508232295134</c:v>
                </c:pt>
                <c:pt idx="720">
                  <c:v>46.847556921135499</c:v>
                </c:pt>
                <c:pt idx="721">
                  <c:v>46.847605609177791</c:v>
                </c:pt>
                <c:pt idx="722">
                  <c:v>46.847654296422071</c:v>
                </c:pt>
                <c:pt idx="723">
                  <c:v>46.847702982868292</c:v>
                </c:pt>
                <c:pt idx="724">
                  <c:v>46.84775166851653</c:v>
                </c:pt>
                <c:pt idx="725">
                  <c:v>46.847800353366765</c:v>
                </c:pt>
                <c:pt idx="726">
                  <c:v>46.847849037419003</c:v>
                </c:pt>
                <c:pt idx="727">
                  <c:v>46.847897720673238</c:v>
                </c:pt>
                <c:pt idx="728">
                  <c:v>46.847946403129512</c:v>
                </c:pt>
                <c:pt idx="729">
                  <c:v>46.847995084787826</c:v>
                </c:pt>
                <c:pt idx="730">
                  <c:v>46.8480437656482</c:v>
                </c:pt>
                <c:pt idx="731">
                  <c:v>46.848092445710627</c:v>
                </c:pt>
                <c:pt idx="732">
                  <c:v>46.848141124975136</c:v>
                </c:pt>
                <c:pt idx="733">
                  <c:v>46.848189803441734</c:v>
                </c:pt>
                <c:pt idx="734">
                  <c:v>46.8482384811104</c:v>
                </c:pt>
                <c:pt idx="735">
                  <c:v>46.848287157981197</c:v>
                </c:pt>
                <c:pt idx="736">
                  <c:v>46.848335834054083</c:v>
                </c:pt>
                <c:pt idx="737">
                  <c:v>46.848384509329108</c:v>
                </c:pt>
                <c:pt idx="738">
                  <c:v>46.848433183806257</c:v>
                </c:pt>
                <c:pt idx="739">
                  <c:v>46.848481857485581</c:v>
                </c:pt>
                <c:pt idx="740">
                  <c:v>46.84853053036705</c:v>
                </c:pt>
                <c:pt idx="741">
                  <c:v>46.848579202450665</c:v>
                </c:pt>
                <c:pt idx="742">
                  <c:v>46.848627873736469</c:v>
                </c:pt>
                <c:pt idx="743">
                  <c:v>46.848676544224482</c:v>
                </c:pt>
                <c:pt idx="744">
                  <c:v>46.848725213914683</c:v>
                </c:pt>
                <c:pt idx="745">
                  <c:v>46.848773882807102</c:v>
                </c:pt>
                <c:pt idx="746">
                  <c:v>46.848822550901723</c:v>
                </c:pt>
                <c:pt idx="747">
                  <c:v>46.848871218198596</c:v>
                </c:pt>
                <c:pt idx="748">
                  <c:v>46.848919884697708</c:v>
                </c:pt>
                <c:pt idx="749">
                  <c:v>46.848968550399078</c:v>
                </c:pt>
                <c:pt idx="750">
                  <c:v>46.849017215302709</c:v>
                </c:pt>
                <c:pt idx="751">
                  <c:v>46.849065879408606</c:v>
                </c:pt>
                <c:pt idx="752">
                  <c:v>46.849114542716819</c:v>
                </c:pt>
                <c:pt idx="753">
                  <c:v>46.849163205227299</c:v>
                </c:pt>
                <c:pt idx="754">
                  <c:v>46.849211866940095</c:v>
                </c:pt>
                <c:pt idx="755">
                  <c:v>46.849260527855222</c:v>
                </c:pt>
                <c:pt idx="756">
                  <c:v>46.849309187972636</c:v>
                </c:pt>
                <c:pt idx="757">
                  <c:v>46.849357847292431</c:v>
                </c:pt>
                <c:pt idx="758">
                  <c:v>46.849406505814564</c:v>
                </c:pt>
                <c:pt idx="759">
                  <c:v>46.849455163539062</c:v>
                </c:pt>
                <c:pt idx="760">
                  <c:v>46.849503820465934</c:v>
                </c:pt>
                <c:pt idx="761">
                  <c:v>46.849552476595193</c:v>
                </c:pt>
                <c:pt idx="762">
                  <c:v>46.849601131926825</c:v>
                </c:pt>
                <c:pt idx="763">
                  <c:v>46.849649786460901</c:v>
                </c:pt>
                <c:pt idx="764">
                  <c:v>46.849698440197336</c:v>
                </c:pt>
                <c:pt idx="765">
                  <c:v>46.849747093136244</c:v>
                </c:pt>
                <c:pt idx="766">
                  <c:v>46.849795745277568</c:v>
                </c:pt>
                <c:pt idx="767">
                  <c:v>46.84984439662135</c:v>
                </c:pt>
                <c:pt idx="768">
                  <c:v>46.849893047167576</c:v>
                </c:pt>
                <c:pt idx="769">
                  <c:v>46.849941696916289</c:v>
                </c:pt>
                <c:pt idx="770">
                  <c:v>46.849990345867475</c:v>
                </c:pt>
                <c:pt idx="771">
                  <c:v>46.850038994021141</c:v>
                </c:pt>
                <c:pt idx="772">
                  <c:v>46.850087641377321</c:v>
                </c:pt>
                <c:pt idx="773">
                  <c:v>46.850136287935989</c:v>
                </c:pt>
                <c:pt idx="774">
                  <c:v>46.850184933697221</c:v>
                </c:pt>
                <c:pt idx="775">
                  <c:v>46.850233578660962</c:v>
                </c:pt>
                <c:pt idx="776">
                  <c:v>46.850282222827239</c:v>
                </c:pt>
                <c:pt idx="777">
                  <c:v>46.850330866196067</c:v>
                </c:pt>
                <c:pt idx="778">
                  <c:v>46.850379508767503</c:v>
                </c:pt>
                <c:pt idx="779">
                  <c:v>46.850428150541482</c:v>
                </c:pt>
                <c:pt idx="780">
                  <c:v>46.850476791518048</c:v>
                </c:pt>
                <c:pt idx="781">
                  <c:v>46.850525431697214</c:v>
                </c:pt>
                <c:pt idx="782">
                  <c:v>46.850574071078988</c:v>
                </c:pt>
                <c:pt idx="783">
                  <c:v>46.850622709663384</c:v>
                </c:pt>
                <c:pt idx="784">
                  <c:v>46.850671347450408</c:v>
                </c:pt>
                <c:pt idx="785">
                  <c:v>46.850719984440062</c:v>
                </c:pt>
                <c:pt idx="786">
                  <c:v>46.850768620632373</c:v>
                </c:pt>
                <c:pt idx="787">
                  <c:v>46.850817256027369</c:v>
                </c:pt>
                <c:pt idx="788">
                  <c:v>46.850865890624995</c:v>
                </c:pt>
                <c:pt idx="789">
                  <c:v>46.850914524425335</c:v>
                </c:pt>
                <c:pt idx="790">
                  <c:v>46.850963157428353</c:v>
                </c:pt>
                <c:pt idx="791">
                  <c:v>46.851011789634086</c:v>
                </c:pt>
                <c:pt idx="792">
                  <c:v>46.851060421042519</c:v>
                </c:pt>
                <c:pt idx="793">
                  <c:v>46.851109051653701</c:v>
                </c:pt>
                <c:pt idx="794">
                  <c:v>46.851157681467605</c:v>
                </c:pt>
                <c:pt idx="795">
                  <c:v>46.851206310484258</c:v>
                </c:pt>
                <c:pt idx="796">
                  <c:v>46.851254938703676</c:v>
                </c:pt>
                <c:pt idx="797">
                  <c:v>46.851303566125878</c:v>
                </c:pt>
                <c:pt idx="798">
                  <c:v>46.851352192750809</c:v>
                </c:pt>
                <c:pt idx="799">
                  <c:v>46.851400818578583</c:v>
                </c:pt>
                <c:pt idx="800">
                  <c:v>46.851449443609141</c:v>
                </c:pt>
                <c:pt idx="801">
                  <c:v>46.851498067842499</c:v>
                </c:pt>
                <c:pt idx="802">
                  <c:v>46.851546691278685</c:v>
                </c:pt>
                <c:pt idx="803">
                  <c:v>46.85159531391772</c:v>
                </c:pt>
                <c:pt idx="804">
                  <c:v>46.85164393575959</c:v>
                </c:pt>
                <c:pt idx="805">
                  <c:v>46.851692556804331</c:v>
                </c:pt>
                <c:pt idx="806">
                  <c:v>46.851741177051906</c:v>
                </c:pt>
                <c:pt idx="807">
                  <c:v>46.851789796502374</c:v>
                </c:pt>
                <c:pt idx="808">
                  <c:v>46.85183841515574</c:v>
                </c:pt>
                <c:pt idx="809">
                  <c:v>46.851887033011977</c:v>
                </c:pt>
                <c:pt idx="810">
                  <c:v>46.851935650071141</c:v>
                </c:pt>
                <c:pt idx="811">
                  <c:v>46.851984266333233</c:v>
                </c:pt>
                <c:pt idx="812">
                  <c:v>46.852032881798252</c:v>
                </c:pt>
                <c:pt idx="813">
                  <c:v>46.852081496466191</c:v>
                </c:pt>
                <c:pt idx="814">
                  <c:v>46.852130110337072</c:v>
                </c:pt>
                <c:pt idx="815">
                  <c:v>46.852178723410944</c:v>
                </c:pt>
                <c:pt idx="816">
                  <c:v>46.852227335687758</c:v>
                </c:pt>
                <c:pt idx="817">
                  <c:v>46.852275947167598</c:v>
                </c:pt>
                <c:pt idx="818">
                  <c:v>46.852324557850416</c:v>
                </c:pt>
                <c:pt idx="819">
                  <c:v>46.852373167736239</c:v>
                </c:pt>
                <c:pt idx="820">
                  <c:v>46.852421776825061</c:v>
                </c:pt>
                <c:pt idx="821">
                  <c:v>46.852470385116931</c:v>
                </c:pt>
                <c:pt idx="822">
                  <c:v>46.852518992611827</c:v>
                </c:pt>
                <c:pt idx="823">
                  <c:v>46.852567599309765</c:v>
                </c:pt>
                <c:pt idx="824">
                  <c:v>46.852616205210786</c:v>
                </c:pt>
                <c:pt idx="825">
                  <c:v>46.852664810314842</c:v>
                </c:pt>
                <c:pt idx="826">
                  <c:v>46.852713414621995</c:v>
                </c:pt>
                <c:pt idx="827">
                  <c:v>46.852762018132218</c:v>
                </c:pt>
                <c:pt idx="828">
                  <c:v>46.852810620845574</c:v>
                </c:pt>
                <c:pt idx="829">
                  <c:v>46.852859222762028</c:v>
                </c:pt>
                <c:pt idx="830">
                  <c:v>46.852907823881637</c:v>
                </c:pt>
                <c:pt idx="831">
                  <c:v>46.852956424204329</c:v>
                </c:pt>
                <c:pt idx="832">
                  <c:v>46.853005023730184</c:v>
                </c:pt>
                <c:pt idx="833">
                  <c:v>46.853053622459214</c:v>
                </c:pt>
                <c:pt idx="834">
                  <c:v>46.853102220391392</c:v>
                </c:pt>
                <c:pt idx="835">
                  <c:v>46.85315081752676</c:v>
                </c:pt>
                <c:pt idx="836">
                  <c:v>46.853199413865298</c:v>
                </c:pt>
                <c:pt idx="837">
                  <c:v>46.853248009407025</c:v>
                </c:pt>
                <c:pt idx="838">
                  <c:v>46.853296604151986</c:v>
                </c:pt>
                <c:pt idx="839">
                  <c:v>46.853345198100165</c:v>
                </c:pt>
                <c:pt idx="840">
                  <c:v>46.853393791251548</c:v>
                </c:pt>
                <c:pt idx="841">
                  <c:v>46.8534423836062</c:v>
                </c:pt>
                <c:pt idx="842">
                  <c:v>46.853490975164092</c:v>
                </c:pt>
                <c:pt idx="843">
                  <c:v>46.85353956592526</c:v>
                </c:pt>
                <c:pt idx="844">
                  <c:v>46.853588155889682</c:v>
                </c:pt>
                <c:pt idx="845">
                  <c:v>46.853636745057393</c:v>
                </c:pt>
                <c:pt idx="846">
                  <c:v>46.853685333428402</c:v>
                </c:pt>
                <c:pt idx="847">
                  <c:v>46.853733921002707</c:v>
                </c:pt>
                <c:pt idx="848">
                  <c:v>46.853782507780345</c:v>
                </c:pt>
                <c:pt idx="849">
                  <c:v>46.853831093761308</c:v>
                </c:pt>
                <c:pt idx="850">
                  <c:v>46.853879678945589</c:v>
                </c:pt>
                <c:pt idx="851">
                  <c:v>46.853928263333238</c:v>
                </c:pt>
                <c:pt idx="852">
                  <c:v>46.853976846924226</c:v>
                </c:pt>
                <c:pt idx="853">
                  <c:v>46.854025429718597</c:v>
                </c:pt>
                <c:pt idx="854">
                  <c:v>46.854074011716349</c:v>
                </c:pt>
                <c:pt idx="855">
                  <c:v>46.854122592917491</c:v>
                </c:pt>
                <c:pt idx="856">
                  <c:v>46.854171173322015</c:v>
                </c:pt>
                <c:pt idx="857">
                  <c:v>46.854219752929986</c:v>
                </c:pt>
                <c:pt idx="858">
                  <c:v>46.854268331741352</c:v>
                </c:pt>
                <c:pt idx="859">
                  <c:v>46.854316909756179</c:v>
                </c:pt>
                <c:pt idx="860">
                  <c:v>46.854365486974444</c:v>
                </c:pt>
                <c:pt idx="861">
                  <c:v>46.854414063396149</c:v>
                </c:pt>
                <c:pt idx="862">
                  <c:v>46.854462639021335</c:v>
                </c:pt>
                <c:pt idx="863">
                  <c:v>46.854511213849996</c:v>
                </c:pt>
                <c:pt idx="864">
                  <c:v>46.854559787882138</c:v>
                </c:pt>
                <c:pt idx="865">
                  <c:v>46.854608361117776</c:v>
                </c:pt>
                <c:pt idx="866">
                  <c:v>46.854656933556953</c:v>
                </c:pt>
                <c:pt idx="867">
                  <c:v>46.854705505199604</c:v>
                </c:pt>
                <c:pt idx="868">
                  <c:v>46.854754076045801</c:v>
                </c:pt>
                <c:pt idx="869">
                  <c:v>46.854802646095528</c:v>
                </c:pt>
                <c:pt idx="870">
                  <c:v>46.854851215348802</c:v>
                </c:pt>
                <c:pt idx="871">
                  <c:v>46.854899783805664</c:v>
                </c:pt>
                <c:pt idx="872">
                  <c:v>46.854948351466092</c:v>
                </c:pt>
                <c:pt idx="873">
                  <c:v>46.854996918330102</c:v>
                </c:pt>
                <c:pt idx="874">
                  <c:v>46.855045484397728</c:v>
                </c:pt>
                <c:pt idx="875">
                  <c:v>46.855094049668914</c:v>
                </c:pt>
                <c:pt idx="876">
                  <c:v>46.855142614143737</c:v>
                </c:pt>
                <c:pt idx="877">
                  <c:v>46.855191177822206</c:v>
                </c:pt>
                <c:pt idx="878">
                  <c:v>46.855239740704292</c:v>
                </c:pt>
                <c:pt idx="879">
                  <c:v>46.855288302790022</c:v>
                </c:pt>
                <c:pt idx="880">
                  <c:v>46.855336864079426</c:v>
                </c:pt>
                <c:pt idx="881">
                  <c:v>46.855385424572503</c:v>
                </c:pt>
                <c:pt idx="882">
                  <c:v>46.855433984269247</c:v>
                </c:pt>
                <c:pt idx="883">
                  <c:v>46.855482543169707</c:v>
                </c:pt>
                <c:pt idx="884">
                  <c:v>46.855531101273847</c:v>
                </c:pt>
                <c:pt idx="885">
                  <c:v>46.855579658581696</c:v>
                </c:pt>
                <c:pt idx="886">
                  <c:v>46.855628215093276</c:v>
                </c:pt>
                <c:pt idx="887">
                  <c:v>46.855676770808572</c:v>
                </c:pt>
                <c:pt idx="888">
                  <c:v>46.855725325727654</c:v>
                </c:pt>
                <c:pt idx="889">
                  <c:v>46.85577387985046</c:v>
                </c:pt>
                <c:pt idx="890">
                  <c:v>46.855822433177053</c:v>
                </c:pt>
                <c:pt idx="891">
                  <c:v>46.855870985707412</c:v>
                </c:pt>
                <c:pt idx="892">
                  <c:v>46.855919537441551</c:v>
                </c:pt>
                <c:pt idx="893">
                  <c:v>46.85596808837947</c:v>
                </c:pt>
                <c:pt idx="894">
                  <c:v>46.856016638521211</c:v>
                </c:pt>
                <c:pt idx="895">
                  <c:v>46.85606518786679</c:v>
                </c:pt>
                <c:pt idx="896">
                  <c:v>46.856113736416177</c:v>
                </c:pt>
                <c:pt idx="897">
                  <c:v>46.856162284169422</c:v>
                </c:pt>
                <c:pt idx="898">
                  <c:v>46.856210831126532</c:v>
                </c:pt>
                <c:pt idx="899">
                  <c:v>46.856259377287472</c:v>
                </c:pt>
                <c:pt idx="900">
                  <c:v>46.856307922652292</c:v>
                </c:pt>
                <c:pt idx="901">
                  <c:v>46.856356467221019</c:v>
                </c:pt>
                <c:pt idx="902">
                  <c:v>46.856405010993612</c:v>
                </c:pt>
                <c:pt idx="903">
                  <c:v>46.856453553970113</c:v>
                </c:pt>
                <c:pt idx="904">
                  <c:v>46.85650209615055</c:v>
                </c:pt>
                <c:pt idx="905">
                  <c:v>46.856550637534902</c:v>
                </c:pt>
                <c:pt idx="906">
                  <c:v>46.856599178123197</c:v>
                </c:pt>
                <c:pt idx="907">
                  <c:v>46.856647717915415</c:v>
                </c:pt>
                <c:pt idx="908">
                  <c:v>46.856696256911633</c:v>
                </c:pt>
                <c:pt idx="909">
                  <c:v>46.856744795111787</c:v>
                </c:pt>
                <c:pt idx="910">
                  <c:v>46.856793332515934</c:v>
                </c:pt>
                <c:pt idx="911">
                  <c:v>46.856841869124096</c:v>
                </c:pt>
                <c:pt idx="912">
                  <c:v>46.856890404936223</c:v>
                </c:pt>
                <c:pt idx="913">
                  <c:v>46.856938939952386</c:v>
                </c:pt>
                <c:pt idx="914">
                  <c:v>46.85698747417257</c:v>
                </c:pt>
                <c:pt idx="915">
                  <c:v>46.857036007596754</c:v>
                </c:pt>
                <c:pt idx="916">
                  <c:v>46.85708454022501</c:v>
                </c:pt>
                <c:pt idx="917">
                  <c:v>46.857133072057344</c:v>
                </c:pt>
                <c:pt idx="918">
                  <c:v>46.857181603093714</c:v>
                </c:pt>
                <c:pt idx="919">
                  <c:v>46.85723013333417</c:v>
                </c:pt>
                <c:pt idx="920">
                  <c:v>46.857278662778697</c:v>
                </c:pt>
                <c:pt idx="921">
                  <c:v>46.857327191427338</c:v>
                </c:pt>
                <c:pt idx="922">
                  <c:v>46.857375719280085</c:v>
                </c:pt>
                <c:pt idx="923">
                  <c:v>46.857424246336969</c:v>
                </c:pt>
                <c:pt idx="924">
                  <c:v>46.857472772597959</c:v>
                </c:pt>
                <c:pt idx="925">
                  <c:v>46.857521298063098</c:v>
                </c:pt>
                <c:pt idx="926">
                  <c:v>46.857569822732373</c:v>
                </c:pt>
                <c:pt idx="927">
                  <c:v>46.857618346605832</c:v>
                </c:pt>
                <c:pt idx="928">
                  <c:v>46.85766686968347</c:v>
                </c:pt>
                <c:pt idx="929">
                  <c:v>46.857715391965279</c:v>
                </c:pt>
                <c:pt idx="930">
                  <c:v>46.857763913451286</c:v>
                </c:pt>
                <c:pt idx="931">
                  <c:v>46.857812434141493</c:v>
                </c:pt>
                <c:pt idx="932">
                  <c:v>46.857860954035914</c:v>
                </c:pt>
                <c:pt idx="933">
                  <c:v>46.857909473134576</c:v>
                </c:pt>
                <c:pt idx="934">
                  <c:v>46.857957991437459</c:v>
                </c:pt>
                <c:pt idx="935">
                  <c:v>46.858006508944605</c:v>
                </c:pt>
                <c:pt idx="936">
                  <c:v>46.858055025656014</c:v>
                </c:pt>
                <c:pt idx="937">
                  <c:v>46.858103541571673</c:v>
                </c:pt>
                <c:pt idx="938">
                  <c:v>46.858152056691623</c:v>
                </c:pt>
                <c:pt idx="939">
                  <c:v>46.858200571015878</c:v>
                </c:pt>
                <c:pt idx="940">
                  <c:v>46.858249084544411</c:v>
                </c:pt>
                <c:pt idx="941">
                  <c:v>46.85829759727725</c:v>
                </c:pt>
                <c:pt idx="942">
                  <c:v>46.858346109214409</c:v>
                </c:pt>
                <c:pt idx="943">
                  <c:v>46.858394620355931</c:v>
                </c:pt>
                <c:pt idx="944">
                  <c:v>46.858443130701779</c:v>
                </c:pt>
                <c:pt idx="945">
                  <c:v>46.858491640251984</c:v>
                </c:pt>
                <c:pt idx="946">
                  <c:v>46.858540149006572</c:v>
                </c:pt>
                <c:pt idx="947">
                  <c:v>46.858588656965537</c:v>
                </c:pt>
                <c:pt idx="948">
                  <c:v>46.858637164128879</c:v>
                </c:pt>
                <c:pt idx="949">
                  <c:v>46.858685670496598</c:v>
                </c:pt>
                <c:pt idx="950">
                  <c:v>46.858734176068744</c:v>
                </c:pt>
                <c:pt idx="951">
                  <c:v>46.858782680845316</c:v>
                </c:pt>
                <c:pt idx="952">
                  <c:v>46.858831184826307</c:v>
                </c:pt>
                <c:pt idx="953">
                  <c:v>46.85887968801174</c:v>
                </c:pt>
                <c:pt idx="954">
                  <c:v>46.858928190401635</c:v>
                </c:pt>
                <c:pt idx="955">
                  <c:v>46.858976691995949</c:v>
                </c:pt>
                <c:pt idx="956">
                  <c:v>46.859025192794803</c:v>
                </c:pt>
                <c:pt idx="957">
                  <c:v>46.859073692798106</c:v>
                </c:pt>
                <c:pt idx="958">
                  <c:v>46.859122192005906</c:v>
                </c:pt>
                <c:pt idx="959">
                  <c:v>46.85917069041821</c:v>
                </c:pt>
                <c:pt idx="960">
                  <c:v>46.859219188035027</c:v>
                </c:pt>
                <c:pt idx="961">
                  <c:v>46.859267684856384</c:v>
                </c:pt>
                <c:pt idx="962">
                  <c:v>46.859316180882267</c:v>
                </c:pt>
                <c:pt idx="963">
                  <c:v>46.859364676112705</c:v>
                </c:pt>
                <c:pt idx="964">
                  <c:v>46.85941317054769</c:v>
                </c:pt>
                <c:pt idx="965">
                  <c:v>46.859461664187243</c:v>
                </c:pt>
                <c:pt idx="966">
                  <c:v>46.85951015703138</c:v>
                </c:pt>
                <c:pt idx="967">
                  <c:v>46.859558649080135</c:v>
                </c:pt>
                <c:pt idx="968">
                  <c:v>46.859607140333466</c:v>
                </c:pt>
                <c:pt idx="969">
                  <c:v>46.859655630791423</c:v>
                </c:pt>
                <c:pt idx="970">
                  <c:v>46.859704120453969</c:v>
                </c:pt>
                <c:pt idx="971">
                  <c:v>46.859752609321191</c:v>
                </c:pt>
                <c:pt idx="972">
                  <c:v>46.859801097393039</c:v>
                </c:pt>
                <c:pt idx="973">
                  <c:v>46.85984958466954</c:v>
                </c:pt>
                <c:pt idx="974">
                  <c:v>46.859898071150702</c:v>
                </c:pt>
                <c:pt idx="975">
                  <c:v>46.859946556836562</c:v>
                </c:pt>
                <c:pt idx="976">
                  <c:v>46.859995041727096</c:v>
                </c:pt>
                <c:pt idx="977">
                  <c:v>46.86004352582232</c:v>
                </c:pt>
                <c:pt idx="978">
                  <c:v>46.860092009122269</c:v>
                </c:pt>
                <c:pt idx="979">
                  <c:v>46.860140491626915</c:v>
                </c:pt>
                <c:pt idx="980">
                  <c:v>46.860188973336321</c:v>
                </c:pt>
                <c:pt idx="981">
                  <c:v>46.860237454250445</c:v>
                </c:pt>
                <c:pt idx="982">
                  <c:v>46.860285934369315</c:v>
                </c:pt>
                <c:pt idx="983">
                  <c:v>46.860334413692975</c:v>
                </c:pt>
                <c:pt idx="984">
                  <c:v>46.860382892221388</c:v>
                </c:pt>
                <c:pt idx="985">
                  <c:v>46.860431369954583</c:v>
                </c:pt>
                <c:pt idx="986">
                  <c:v>46.860479846892588</c:v>
                </c:pt>
                <c:pt idx="987">
                  <c:v>46.860528323035382</c:v>
                </c:pt>
                <c:pt idx="988">
                  <c:v>46.860576798382986</c:v>
                </c:pt>
                <c:pt idx="989">
                  <c:v>46.860625272935444</c:v>
                </c:pt>
                <c:pt idx="990">
                  <c:v>46.860673746692704</c:v>
                </c:pt>
                <c:pt idx="991">
                  <c:v>46.860722219654832</c:v>
                </c:pt>
                <c:pt idx="992">
                  <c:v>46.860770691821813</c:v>
                </c:pt>
                <c:pt idx="993">
                  <c:v>46.860819163193661</c:v>
                </c:pt>
                <c:pt idx="994">
                  <c:v>46.860867633770404</c:v>
                </c:pt>
                <c:pt idx="995">
                  <c:v>46.860916103552029</c:v>
                </c:pt>
                <c:pt idx="996">
                  <c:v>46.860964572538556</c:v>
                </c:pt>
                <c:pt idx="997">
                  <c:v>46.861013040729993</c:v>
                </c:pt>
                <c:pt idx="998">
                  <c:v>46.861061508126355</c:v>
                </c:pt>
                <c:pt idx="999">
                  <c:v>46.861109974727647</c:v>
                </c:pt>
                <c:pt idx="1000">
                  <c:v>46.861158440533892</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Calculs!$I$4:$I$1004</c:f>
              <c:numCache>
                <c:formatCode>0.00</c:formatCode>
                <c:ptCount val="1001"/>
                <c:pt idx="0">
                  <c:v>100</c:v>
                </c:pt>
                <c:pt idx="1">
                  <c:v>100.26666471030462</c:v>
                </c:pt>
                <c:pt idx="2">
                  <c:v>101.72717991585965</c:v>
                </c:pt>
                <c:pt idx="3">
                  <c:v>103.91438040410722</c:v>
                </c:pt>
                <c:pt idx="4">
                  <c:v>106.02344906707012</c:v>
                </c:pt>
                <c:pt idx="5">
                  <c:v>108.05417769165253</c:v>
                </c:pt>
                <c:pt idx="6">
                  <c:v>110.0529841033284</c:v>
                </c:pt>
                <c:pt idx="7">
                  <c:v>112.06642234419924</c:v>
                </c:pt>
                <c:pt idx="8">
                  <c:v>114.09446625790086</c:v>
                </c:pt>
                <c:pt idx="9">
                  <c:v>116.1370888480631</c:v>
                </c:pt>
                <c:pt idx="10">
                  <c:v>118.19426227056374</c:v>
                </c:pt>
                <c:pt idx="11">
                  <c:v>120.26111010164028</c:v>
                </c:pt>
                <c:pt idx="12">
                  <c:v>122.33274129223609</c:v>
                </c:pt>
                <c:pt idx="13">
                  <c:v>124.40910903975654</c:v>
                </c:pt>
                <c:pt idx="14">
                  <c:v>126.49016615165378</c:v>
                </c:pt>
                <c:pt idx="15">
                  <c:v>128.57586504874982</c:v>
                </c:pt>
                <c:pt idx="16">
                  <c:v>130.66615776865262</c:v>
                </c:pt>
                <c:pt idx="17">
                  <c:v>132.76099596926548</c:v>
                </c:pt>
                <c:pt idx="18">
                  <c:v>134.86033093238879</c:v>
                </c:pt>
                <c:pt idx="19">
                  <c:v>136.96411356741416</c:v>
                </c:pt>
                <c:pt idx="20">
                  <c:v>139.07229441511038</c:v>
                </c:pt>
                <c:pt idx="21">
                  <c:v>141.18286961675304</c:v>
                </c:pt>
                <c:pt idx="22">
                  <c:v>143.29382976229675</c:v>
                </c:pt>
                <c:pt idx="23">
                  <c:v>145.4051186187321</c:v>
                </c:pt>
                <c:pt idx="24">
                  <c:v>147.51667988719581</c:v>
                </c:pt>
                <c:pt idx="25">
                  <c:v>149.62845720951742</c:v>
                </c:pt>
                <c:pt idx="26">
                  <c:v>151.7403941747952</c:v>
                </c:pt>
                <c:pt idx="27">
                  <c:v>153.85243432600001</c:v>
                </c:pt>
                <c:pt idx="28">
                  <c:v>155.96452116660521</c:v>
                </c:pt>
                <c:pt idx="29">
                  <c:v>158.07659816724112</c:v>
                </c:pt>
                <c:pt idx="30">
                  <c:v>160.18860877237216</c:v>
                </c:pt>
                <c:pt idx="31">
                  <c:v>162.30049640699499</c:v>
                </c:pt>
                <c:pt idx="32">
                  <c:v>164.41220448335602</c:v>
                </c:pt>
                <c:pt idx="33">
                  <c:v>166.52367640768637</c:v>
                </c:pt>
                <c:pt idx="34">
                  <c:v>168.63485558695299</c:v>
                </c:pt>
                <c:pt idx="35">
                  <c:v>170.74568543562361</c:v>
                </c:pt>
                <c:pt idx="36">
                  <c:v>172.85610938244434</c:v>
                </c:pt>
                <c:pt idx="37">
                  <c:v>174.96607087722768</c:v>
                </c:pt>
                <c:pt idx="38">
                  <c:v>177.07551339764976</c:v>
                </c:pt>
                <c:pt idx="39">
                  <c:v>179.18438045605455</c:v>
                </c:pt>
                <c:pt idx="40">
                  <c:v>181.29261560626347</c:v>
                </c:pt>
                <c:pt idx="41">
                  <c:v>183.39862684041702</c:v>
                </c:pt>
                <c:pt idx="42">
                  <c:v>185.50081889202252</c:v>
                </c:pt>
                <c:pt idx="43">
                  <c:v>187.5991326945188</c:v>
                </c:pt>
                <c:pt idx="44">
                  <c:v>189.69350951718963</c:v>
                </c:pt>
                <c:pt idx="45">
                  <c:v>191.78389097242021</c:v>
                </c:pt>
                <c:pt idx="46">
                  <c:v>193.87021902287876</c:v>
                </c:pt>
                <c:pt idx="47">
                  <c:v>195.95243598861973</c:v>
                </c:pt>
                <c:pt idx="48">
                  <c:v>198.0304845541078</c:v>
                </c:pt>
                <c:pt idx="49">
                  <c:v>200.10430777516009</c:v>
                </c:pt>
                <c:pt idx="50">
                  <c:v>202.1738490858055</c:v>
                </c:pt>
                <c:pt idx="51">
                  <c:v>204.23905230505864</c:v>
                </c:pt>
                <c:pt idx="52">
                  <c:v>206.2998616436071</c:v>
                </c:pt>
                <c:pt idx="53">
                  <c:v>208.35622171041027</c:v>
                </c:pt>
                <c:pt idx="54">
                  <c:v>210.40807751920789</c:v>
                </c:pt>
                <c:pt idx="55">
                  <c:v>212.45537449493671</c:v>
                </c:pt>
                <c:pt idx="56">
                  <c:v>214.498058480054</c:v>
                </c:pt>
                <c:pt idx="57">
                  <c:v>216.53607574076594</c:v>
                </c:pt>
                <c:pt idx="58">
                  <c:v>218.56937297315957</c:v>
                </c:pt>
                <c:pt idx="59">
                  <c:v>220.59789730923683</c:v>
                </c:pt>
                <c:pt idx="60">
                  <c:v>222.62159632284911</c:v>
                </c:pt>
                <c:pt idx="61">
                  <c:v>224.64041803553141</c:v>
                </c:pt>
                <c:pt idx="62">
                  <c:v>226.654310922234</c:v>
                </c:pt>
                <c:pt idx="63">
                  <c:v>228.66322391695107</c:v>
                </c:pt>
                <c:pt idx="64">
                  <c:v>230.66710641824426</c:v>
                </c:pt>
                <c:pt idx="65">
                  <c:v>232.66590829466099</c:v>
                </c:pt>
                <c:pt idx="66">
                  <c:v>234.65957989004505</c:v>
                </c:pt>
                <c:pt idx="67">
                  <c:v>236.64807202873968</c:v>
                </c:pt>
                <c:pt idx="68">
                  <c:v>238.63133602068092</c:v>
                </c:pt>
                <c:pt idx="69">
                  <c:v>240.60932366638107</c:v>
                </c:pt>
                <c:pt idx="70">
                  <c:v>242.58198726180061</c:v>
                </c:pt>
                <c:pt idx="71">
                  <c:v>244.54927960310812</c:v>
                </c:pt>
                <c:pt idx="72">
                  <c:v>246.51115399132709</c:v>
                </c:pt>
                <c:pt idx="73">
                  <c:v>248.46756423686841</c:v>
                </c:pt>
                <c:pt idx="74">
                  <c:v>250.4184646639489</c:v>
                </c:pt>
                <c:pt idx="75">
                  <c:v>252.36381011489343</c:v>
                </c:pt>
                <c:pt idx="76">
                  <c:v>254.30355595432138</c:v>
                </c:pt>
                <c:pt idx="77">
                  <c:v>256.2376580732161</c:v>
                </c:pt>
                <c:pt idx="78">
                  <c:v>258.16607289287657</c:v>
                </c:pt>
                <c:pt idx="79">
                  <c:v>260.08875736875154</c:v>
                </c:pt>
                <c:pt idx="80">
                  <c:v>262.00566899415429</c:v>
                </c:pt>
                <c:pt idx="81">
                  <c:v>263.91517295290652</c:v>
                </c:pt>
                <c:pt idx="82">
                  <c:v>265.81563354001941</c:v>
                </c:pt>
                <c:pt idx="83">
                  <c:v>267.70701111237457</c:v>
                </c:pt>
                <c:pt idx="84">
                  <c:v>269.58926687379369</c:v>
                </c:pt>
                <c:pt idx="85">
                  <c:v>271.46236287614397</c:v>
                </c:pt>
                <c:pt idx="86">
                  <c:v>273.32626202024733</c:v>
                </c:pt>
                <c:pt idx="87">
                  <c:v>275.18092805659501</c:v>
                </c:pt>
                <c:pt idx="88">
                  <c:v>277.02632558586902</c:v>
                </c:pt>
                <c:pt idx="89">
                  <c:v>278.86242005927062</c:v>
                </c:pt>
                <c:pt idx="90">
                  <c:v>280.68917777865903</c:v>
                </c:pt>
                <c:pt idx="91">
                  <c:v>282.5058582429416</c:v>
                </c:pt>
                <c:pt idx="92">
                  <c:v>284.31172143368519</c:v>
                </c:pt>
                <c:pt idx="93">
                  <c:v>286.10673727801952</c:v>
                </c:pt>
                <c:pt idx="94">
                  <c:v>287.89087668784407</c:v>
                </c:pt>
                <c:pt idx="95">
                  <c:v>289.66411155766019</c:v>
                </c:pt>
                <c:pt idx="96">
                  <c:v>291.42641476218819</c:v>
                </c:pt>
                <c:pt idx="97">
                  <c:v>293.1777601537745</c:v>
                </c:pt>
                <c:pt idx="98">
                  <c:v>294.91812255958956</c:v>
                </c:pt>
                <c:pt idx="99">
                  <c:v>296.64747777862073</c:v>
                </c:pt>
                <c:pt idx="100">
                  <c:v>298.36580257846202</c:v>
                </c:pt>
                <c:pt idx="101">
                  <c:v>300.07296088158057</c:v>
                </c:pt>
                <c:pt idx="102">
                  <c:v>301.76881755776873</c:v>
                </c:pt>
                <c:pt idx="103">
                  <c:v>303.45335251789362</c:v>
                </c:pt>
                <c:pt idx="104">
                  <c:v>305.12654664784714</c:v>
                </c:pt>
                <c:pt idx="105">
                  <c:v>306.78838180409986</c:v>
                </c:pt>
                <c:pt idx="106">
                  <c:v>308.43884080906651</c:v>
                </c:pt>
                <c:pt idx="107">
                  <c:v>310.07790744628625</c:v>
                </c:pt>
                <c:pt idx="108">
                  <c:v>311.70556645542075</c:v>
                </c:pt>
                <c:pt idx="109">
                  <c:v>313.32180352707428</c:v>
                </c:pt>
                <c:pt idx="110">
                  <c:v>314.9266052974387</c:v>
                </c:pt>
                <c:pt idx="111">
                  <c:v>316.52127684369032</c:v>
                </c:pt>
                <c:pt idx="112">
                  <c:v>318.1071238417718</c:v>
                </c:pt>
                <c:pt idx="113">
                  <c:v>319.68413178991557</c:v>
                </c:pt>
                <c:pt idx="114">
                  <c:v>321.25228688629909</c:v>
                </c:pt>
                <c:pt idx="115">
                  <c:v>322.81157602594089</c:v>
                </c:pt>
                <c:pt idx="116">
                  <c:v>324.36198679748111</c:v>
                </c:pt>
                <c:pt idx="117">
                  <c:v>325.90350747984724</c:v>
                </c:pt>
                <c:pt idx="118">
                  <c:v>327.43612703880927</c:v>
                </c:pt>
                <c:pt idx="119">
                  <c:v>328.95983512342485</c:v>
                </c:pt>
                <c:pt idx="120">
                  <c:v>330.47462206237623</c:v>
                </c:pt>
                <c:pt idx="121">
                  <c:v>331.97828175991492</c:v>
                </c:pt>
                <c:pt idx="122">
                  <c:v>333.46861007353021</c:v>
                </c:pt>
                <c:pt idx="123">
                  <c:v>334.94560733633523</c:v>
                </c:pt>
                <c:pt idx="124">
                  <c:v>336.40927490719787</c:v>
                </c:pt>
                <c:pt idx="125">
                  <c:v>337.85961516070381</c:v>
                </c:pt>
                <c:pt idx="126">
                  <c:v>339.29663147697619</c:v>
                </c:pt>
                <c:pt idx="127">
                  <c:v>340.72032823135805</c:v>
                </c:pt>
                <c:pt idx="128">
                  <c:v>342.13071078396274</c:v>
                </c:pt>
                <c:pt idx="129">
                  <c:v>343.52778546909644</c:v>
                </c:pt>
                <c:pt idx="130">
                  <c:v>344.9115595845596</c:v>
                </c:pt>
                <c:pt idx="131">
                  <c:v>346.28146308721875</c:v>
                </c:pt>
                <c:pt idx="132">
                  <c:v>347.63692745052151</c:v>
                </c:pt>
                <c:pt idx="133">
                  <c:v>348.97796534256423</c:v>
                </c:pt>
                <c:pt idx="134">
                  <c:v>350.3045904469289</c:v>
                </c:pt>
                <c:pt idx="135">
                  <c:v>351.61681744949982</c:v>
                </c:pt>
                <c:pt idx="136">
                  <c:v>352.91466202518171</c:v>
                </c:pt>
                <c:pt idx="137">
                  <c:v>354.19814082452513</c:v>
                </c:pt>
                <c:pt idx="138">
                  <c:v>355.46727146026666</c:v>
                </c:pt>
                <c:pt idx="139">
                  <c:v>356.72207249378789</c:v>
                </c:pt>
                <c:pt idx="140">
                  <c:v>357.96256342150031</c:v>
                </c:pt>
                <c:pt idx="141">
                  <c:v>359.18181391317438</c:v>
                </c:pt>
                <c:pt idx="142">
                  <c:v>360.37290449997528</c:v>
                </c:pt>
                <c:pt idx="143">
                  <c:v>361.53589364545792</c:v>
                </c:pt>
                <c:pt idx="144">
                  <c:v>362.67084202380704</c:v>
                </c:pt>
                <c:pt idx="145">
                  <c:v>363.77781247046568</c:v>
                </c:pt>
                <c:pt idx="146">
                  <c:v>364.85686993269957</c:v>
                </c:pt>
                <c:pt idx="147">
                  <c:v>365.90808142012759</c:v>
                </c:pt>
                <c:pt idx="148">
                  <c:v>366.93151595524205</c:v>
                </c:pt>
                <c:pt idx="149">
                  <c:v>367.92724452394719</c:v>
                </c:pt>
                <c:pt idx="150">
                  <c:v>368.89534002614033</c:v>
                </c:pt>
                <c:pt idx="151">
                  <c:v>369.83587722636111</c:v>
                </c:pt>
                <c:pt idx="152">
                  <c:v>370.74893270453191</c:v>
                </c:pt>
                <c:pt idx="153">
                  <c:v>371.63458480681624</c:v>
                </c:pt>
                <c:pt idx="154">
                  <c:v>372.49291359661396</c:v>
                </c:pt>
                <c:pt idx="155">
                  <c:v>373.32400080572035</c:v>
                </c:pt>
                <c:pt idx="156">
                  <c:v>374.09477739354253</c:v>
                </c:pt>
                <c:pt idx="157">
                  <c:v>374.7722609265806</c:v>
                </c:pt>
                <c:pt idx="158">
                  <c:v>375.35677683024926</c:v>
                </c:pt>
                <c:pt idx="159">
                  <c:v>375.84866409255017</c:v>
                </c:pt>
                <c:pt idx="160">
                  <c:v>376.24827473319795</c:v>
                </c:pt>
                <c:pt idx="161">
                  <c:v>376.51375051789194</c:v>
                </c:pt>
                <c:pt idx="162">
                  <c:v>376.60340675708471</c:v>
                </c:pt>
                <c:pt idx="163">
                  <c:v>376.52205501308748</c:v>
                </c:pt>
                <c:pt idx="164">
                  <c:v>376.27452938434209</c:v>
                </c:pt>
                <c:pt idx="165">
                  <c:v>375.90201638960167</c:v>
                </c:pt>
                <c:pt idx="166">
                  <c:v>375.44552953397977</c:v>
                </c:pt>
                <c:pt idx="167">
                  <c:v>374.87480597647931</c:v>
                </c:pt>
                <c:pt idx="168">
                  <c:v>374.18196542013396</c:v>
                </c:pt>
                <c:pt idx="169">
                  <c:v>373.30427740772603</c:v>
                </c:pt>
                <c:pt idx="170">
                  <c:v>372.22383870462795</c:v>
                </c:pt>
                <c:pt idx="171">
                  <c:v>371.07917360639357</c:v>
                </c:pt>
                <c:pt idx="172">
                  <c:v>369.9413273857968</c:v>
                </c:pt>
                <c:pt idx="173">
                  <c:v>368.81023608771693</c:v>
                </c:pt>
                <c:pt idx="174">
                  <c:v>367.6858365609404</c:v>
                </c:pt>
                <c:pt idx="175">
                  <c:v>366.56806644550073</c:v>
                </c:pt>
                <c:pt idx="176">
                  <c:v>365.45686416025808</c:v>
                </c:pt>
                <c:pt idx="177">
                  <c:v>364.35216889071256</c:v>
                </c:pt>
                <c:pt idx="178">
                  <c:v>363.25392057704676</c:v>
                </c:pt>
                <c:pt idx="179">
                  <c:v>362.16205990239177</c:v>
                </c:pt>
                <c:pt idx="180">
                  <c:v>361.07652828131279</c:v>
                </c:pt>
                <c:pt idx="181">
                  <c:v>359.99726784850861</c:v>
                </c:pt>
                <c:pt idx="182">
                  <c:v>358.9242214477207</c:v>
                </c:pt>
                <c:pt idx="183">
                  <c:v>357.85733262084744</c:v>
                </c:pt>
                <c:pt idx="184">
                  <c:v>356.79654559725913</c:v>
                </c:pt>
                <c:pt idx="185">
                  <c:v>355.74180528330913</c:v>
                </c:pt>
                <c:pt idx="186">
                  <c:v>354.69305725203719</c:v>
                </c:pt>
                <c:pt idx="187">
                  <c:v>353.65024773306089</c:v>
                </c:pt>
                <c:pt idx="188">
                  <c:v>352.61332360265089</c:v>
                </c:pt>
                <c:pt idx="189">
                  <c:v>351.58223237398681</c:v>
                </c:pt>
                <c:pt idx="190">
                  <c:v>350.5569221875885</c:v>
                </c:pt>
                <c:pt idx="191">
                  <c:v>349.53734180192089</c:v>
                </c:pt>
                <c:pt idx="192">
                  <c:v>348.52344058416725</c:v>
                </c:pt>
                <c:pt idx="193">
                  <c:v>347.51516850116781</c:v>
                </c:pt>
                <c:pt idx="194">
                  <c:v>346.51247611052071</c:v>
                </c:pt>
                <c:pt idx="195">
                  <c:v>345.51531455184096</c:v>
                </c:pt>
                <c:pt idx="196">
                  <c:v>344.52363553817537</c:v>
                </c:pt>
                <c:pt idx="197">
                  <c:v>343.53739134756898</c:v>
                </c:pt>
                <c:pt idx="198">
                  <c:v>342.55653481478083</c:v>
                </c:pt>
                <c:pt idx="199">
                  <c:v>341.58101932314497</c:v>
                </c:pt>
                <c:pt idx="200">
                  <c:v>340.6107987965753</c:v>
                </c:pt>
                <c:pt idx="201">
                  <c:v>330.96113386757997</c:v>
                </c:pt>
                <c:pt idx="202">
                  <c:v>321.82378891548615</c:v>
                </c:pt>
                <c:pt idx="203">
                  <c:v>313.15641614770186</c:v>
                </c:pt>
                <c:pt idx="204">
                  <c:v>304.92126666894546</c:v>
                </c:pt>
                <c:pt idx="205">
                  <c:v>297.08457728079981</c:v>
                </c:pt>
                <c:pt idx="206">
                  <c:v>289.61605344986714</c:v>
                </c:pt>
                <c:pt idx="207">
                  <c:v>282.48843121455411</c:v>
                </c:pt>
                <c:pt idx="208">
                  <c:v>275.67710425360025</c:v>
                </c:pt>
                <c:pt idx="209">
                  <c:v>269.15980503066373</c:v>
                </c:pt>
                <c:pt idx="210">
                  <c:v>262.91633104137202</c:v>
                </c:pt>
                <c:pt idx="211">
                  <c:v>256.92830885781859</c:v>
                </c:pt>
                <c:pt idx="212">
                  <c:v>251.17898999191493</c:v>
                </c:pt>
                <c:pt idx="213">
                  <c:v>245.65307365970551</c:v>
                </c:pt>
                <c:pt idx="214">
                  <c:v>240.33655238172128</c:v>
                </c:pt>
                <c:pt idx="215">
                  <c:v>235.21657704404265</c:v>
                </c:pt>
                <c:pt idx="216">
                  <c:v>230.28133860508518</c:v>
                </c:pt>
                <c:pt idx="217">
                  <c:v>225.51996409064793</c:v>
                </c:pt>
                <c:pt idx="218">
                  <c:v>220.92242489506609</c:v>
                </c:pt>
                <c:pt idx="219">
                  <c:v>216.47945571552171</c:v>
                </c:pt>
                <c:pt idx="220">
                  <c:v>212.18248270240358</c:v>
                </c:pt>
                <c:pt idx="221">
                  <c:v>208.02355962113413</c:v>
                </c:pt>
                <c:pt idx="222">
                  <c:v>203.99531099811801</c:v>
                </c:pt>
                <c:pt idx="223">
                  <c:v>200.09088137181504</c:v>
                </c:pt>
                <c:pt idx="224">
                  <c:v>196.30388989455483</c:v>
                </c:pt>
                <c:pt idx="225">
                  <c:v>192.62838963574433</c:v>
                </c:pt>
                <c:pt idx="226">
                  <c:v>189.05883102594061</c:v>
                </c:pt>
                <c:pt idx="227">
                  <c:v>185.59002895660828</c:v>
                </c:pt>
                <c:pt idx="228">
                  <c:v>182.21713311449426</c:v>
                </c:pt>
                <c:pt idx="229">
                  <c:v>178.93560118426575</c:v>
                </c:pt>
                <c:pt idx="230">
                  <c:v>175.74117459988017</c:v>
                </c:pt>
                <c:pt idx="231">
                  <c:v>172.62985656533658</c:v>
                </c:pt>
                <c:pt idx="232">
                  <c:v>169.59789210002785</c:v>
                </c:pt>
                <c:pt idx="233">
                  <c:v>166.64174989373402</c:v>
                </c:pt>
                <c:pt idx="234">
                  <c:v>163.75810578208066</c:v>
                </c:pt>
                <c:pt idx="235">
                  <c:v>160.94382767563724</c:v>
                </c:pt>
                <c:pt idx="236">
                  <c:v>158.19596179524328</c:v>
                </c:pt>
                <c:pt idx="237">
                  <c:v>155.51172008305787</c:v>
                </c:pt>
                <c:pt idx="238">
                  <c:v>152.8884686735768</c:v>
                </c:pt>
                <c:pt idx="239">
                  <c:v>150.32371732175923</c:v>
                </c:pt>
                <c:pt idx="240">
                  <c:v>147.81510969670722</c:v>
                </c:pt>
                <c:pt idx="241">
                  <c:v>145.36041445926085</c:v>
                </c:pt>
                <c:pt idx="242">
                  <c:v>142.95751705059831</c:v>
                </c:pt>
                <c:pt idx="243">
                  <c:v>140.604412126619</c:v>
                </c:pt>
                <c:pt idx="244">
                  <c:v>138.29919657967682</c:v>
                </c:pt>
                <c:pt idx="245">
                  <c:v>136.04006309523311</c:v>
                </c:pt>
                <c:pt idx="246">
                  <c:v>133.82529419631794</c:v>
                </c:pt>
                <c:pt idx="247">
                  <c:v>131.65325673340681</c:v>
                </c:pt>
                <c:pt idx="248">
                  <c:v>129.52239678151577</c:v>
                </c:pt>
                <c:pt idx="249">
                  <c:v>127.43123491005143</c:v>
                </c:pt>
                <c:pt idx="250">
                  <c:v>125.37836179428234</c:v>
                </c:pt>
                <c:pt idx="251">
                  <c:v>123.36243414027255</c:v>
                </c:pt>
                <c:pt idx="252">
                  <c:v>121.38217089777687</c:v>
                </c:pt>
                <c:pt idx="253">
                  <c:v>119.43634973798027</c:v>
                </c:pt>
                <c:pt idx="254">
                  <c:v>117.52380377510084</c:v>
                </c:pt>
                <c:pt idx="255">
                  <c:v>115.64341851279552</c:v>
                </c:pt>
                <c:pt idx="256">
                  <c:v>113.79412899803454</c:v>
                </c:pt>
                <c:pt idx="257">
                  <c:v>111.97491716666786</c:v>
                </c:pt>
                <c:pt idx="258">
                  <c:v>110.18480936630968</c:v>
                </c:pt>
                <c:pt idx="259">
                  <c:v>108.42287404343681</c:v>
                </c:pt>
                <c:pt idx="260">
                  <c:v>106.68821958274454</c:v>
                </c:pt>
                <c:pt idx="261">
                  <c:v>104.97999228784406</c:v>
                </c:pt>
                <c:pt idx="262">
                  <c:v>103.29737449333078</c:v>
                </c:pt>
                <c:pt idx="263">
                  <c:v>101.63958279911103</c:v>
                </c:pt>
                <c:pt idx="264">
                  <c:v>100.00586641865738</c:v>
                </c:pt>
                <c:pt idx="265">
                  <c:v>98.395505633576448</c:v>
                </c:pt>
                <c:pt idx="266">
                  <c:v>96.807810347525589</c:v>
                </c:pt>
                <c:pt idx="267">
                  <c:v>95.242118733112051</c:v>
                </c:pt>
                <c:pt idx="268">
                  <c:v>93.697795965957823</c:v>
                </c:pt>
                <c:pt idx="269">
                  <c:v>92.174233040617054</c:v>
                </c:pt>
                <c:pt idx="270">
                  <c:v>90.670845663499975</c:v>
                </c:pt>
                <c:pt idx="271">
                  <c:v>89.187073218387468</c:v>
                </c:pt>
                <c:pt idx="272">
                  <c:v>87.722377800521215</c:v>
                </c:pt>
                <c:pt idx="273">
                  <c:v>86.276243315626687</c:v>
                </c:pt>
                <c:pt idx="274">
                  <c:v>84.848174640575564</c:v>
                </c:pt>
                <c:pt idx="275">
                  <c:v>83.437696842721309</c:v>
                </c:pt>
                <c:pt idx="276">
                  <c:v>82.044354455251025</c:v>
                </c:pt>
                <c:pt idx="277">
                  <c:v>80.667710806190655</c:v>
                </c:pt>
                <c:pt idx="278">
                  <c:v>79.307347398980369</c:v>
                </c:pt>
                <c:pt idx="279">
                  <c:v>77.962863342806671</c:v>
                </c:pt>
                <c:pt idx="280">
                  <c:v>76.633874831138201</c:v>
                </c:pt>
                <c:pt idx="281">
                  <c:v>75.320014667166163</c:v>
                </c:pt>
                <c:pt idx="282">
                  <c:v>74.020931835099901</c:v>
                </c:pt>
                <c:pt idx="283">
                  <c:v>72.73629111651536</c:v>
                </c:pt>
                <c:pt idx="284">
                  <c:v>71.465772751200461</c:v>
                </c:pt>
                <c:pt idx="285">
                  <c:v>70.209072142190323</c:v>
                </c:pt>
                <c:pt idx="286">
                  <c:v>68.965899604937348</c:v>
                </c:pt>
                <c:pt idx="287">
                  <c:v>67.735980160819253</c:v>
                </c:pt>
                <c:pt idx="288">
                  <c:v>66.51905337545449</c:v>
                </c:pt>
                <c:pt idx="289">
                  <c:v>65.314873242571579</c:v>
                </c:pt>
                <c:pt idx="290">
                  <c:v>64.123208114468056</c:v>
                </c:pt>
                <c:pt idx="291">
                  <c:v>62.943840680399489</c:v>
                </c:pt>
                <c:pt idx="292">
                  <c:v>61.776567994561859</c:v>
                </c:pt>
                <c:pt idx="293">
                  <c:v>60.621201555673089</c:v>
                </c:pt>
                <c:pt idx="294">
                  <c:v>59.477567440525519</c:v>
                </c:pt>
                <c:pt idx="295">
                  <c:v>58.345506494272705</c:v>
                </c:pt>
                <c:pt idx="296">
                  <c:v>57.224874580634037</c:v>
                </c:pt>
                <c:pt idx="297">
                  <c:v>56.115542895651586</c:v>
                </c:pt>
                <c:pt idx="298">
                  <c:v>55.017398349118317</c:v>
                </c:pt>
                <c:pt idx="299">
                  <c:v>53.930344018316987</c:v>
                </c:pt>
                <c:pt idx="300">
                  <c:v>52.854299679266518</c:v>
                </c:pt>
                <c:pt idx="301">
                  <c:v>51.789202421268158</c:v>
                </c:pt>
                <c:pt idx="302">
                  <c:v>50.735007351177316</c:v>
                </c:pt>
                <c:pt idx="303">
                  <c:v>49.691688394496452</c:v>
                </c:pt>
                <c:pt idx="304">
                  <c:v>48.65923920108618</c:v>
                </c:pt>
                <c:pt idx="305">
                  <c:v>47.637674164018485</c:v>
                </c:pt>
                <c:pt idx="306">
                  <c:v>46.627029560837762</c:v>
                </c:pt>
                <c:pt idx="307">
                  <c:v>45.627364827234878</c:v>
                </c:pt>
                <c:pt idx="308">
                  <c:v>44.638763973855006</c:v>
                </c:pt>
                <c:pt idx="309">
                  <c:v>43.661337157618775</c:v>
                </c:pt>
                <c:pt idx="310">
                  <c:v>42.695222419495401</c:v>
                </c:pt>
                <c:pt idx="311">
                  <c:v>41.740587601066601</c:v>
                </c:pt>
                <c:pt idx="312">
                  <c:v>40.797632452384818</c:v>
                </c:pt>
                <c:pt idx="313">
                  <c:v>39.866590943455918</c:v>
                </c:pt>
                <c:pt idx="314">
                  <c:v>38.947733791034061</c:v>
                </c:pt>
                <c:pt idx="315">
                  <c:v>38.041371211136152</c:v>
                </c:pt>
                <c:pt idx="316">
                  <c:v>37.147855905550337</c:v>
                </c:pt>
                <c:pt idx="317">
                  <c:v>36.267586287359606</c:v>
                </c:pt>
                <c:pt idx="318">
                  <c:v>35.40100994579376</c:v>
                </c:pt>
                <c:pt idx="319">
                  <c:v>34.548627344154951</c:v>
                </c:pt>
                <c:pt idx="320">
                  <c:v>33.710995735643785</c:v>
                </c:pt>
                <c:pt idx="321">
                  <c:v>32.888733270070574</c:v>
                </c:pt>
                <c:pt idx="322">
                  <c:v>32.082523249008815</c:v>
                </c:pt>
                <c:pt idx="323">
                  <c:v>31.293118467206618</c:v>
                </c:pt>
                <c:pt idx="324">
                  <c:v>30.521345553247379</c:v>
                </c:pt>
                <c:pt idx="325">
                  <c:v>29.768109191795848</c:v>
                </c:pt>
                <c:pt idx="326">
                  <c:v>29.034396072650971</c:v>
                </c:pt>
                <c:pt idx="327">
                  <c:v>28.321278367889928</c:v>
                </c:pt>
                <c:pt idx="328">
                  <c:v>27.62991648774981</c:v>
                </c:pt>
                <c:pt idx="329">
                  <c:v>26.961560809448876</c:v>
                </c:pt>
                <c:pt idx="330">
                  <c:v>26.317552012939846</c:v>
                </c:pt>
                <c:pt idx="331">
                  <c:v>25.699319597241459</c:v>
                </c:pt>
                <c:pt idx="332">
                  <c:v>25.108378096192883</c:v>
                </c:pt>
                <c:pt idx="333">
                  <c:v>24.546320471362385</c:v>
                </c:pt>
                <c:pt idx="334">
                  <c:v>24.014808143230443</c:v>
                </c:pt>
                <c:pt idx="335">
                  <c:v>23.515557142946523</c:v>
                </c:pt>
                <c:pt idx="336">
                  <c:v>23.05031994082697</c:v>
                </c:pt>
                <c:pt idx="337">
                  <c:v>22.620862649037694</c:v>
                </c:pt>
                <c:pt idx="338">
                  <c:v>22.228937516226683</c:v>
                </c:pt>
                <c:pt idx="339">
                  <c:v>21.876250935830178</c:v>
                </c:pt>
                <c:pt idx="340">
                  <c:v>21.564427570352834</c:v>
                </c:pt>
                <c:pt idx="341">
                  <c:v>21.294971628291819</c:v>
                </c:pt>
                <c:pt idx="342">
                  <c:v>21.069226777601862</c:v>
                </c:pt>
                <c:pt idx="343">
                  <c:v>20.888336581969853</c:v>
                </c:pt>
                <c:pt idx="344">
                  <c:v>20.753207635562614</c:v>
                </c:pt>
                <c:pt idx="345">
                  <c:v>20.66447768144225</c:v>
                </c:pt>
                <c:pt idx="346">
                  <c:v>20.622490878108948</c:v>
                </c:pt>
                <c:pt idx="347">
                  <c:v>20.627282008908306</c:v>
                </c:pt>
                <c:pt idx="348">
                  <c:v>20.678570833516336</c:v>
                </c:pt>
                <c:pt idx="349">
                  <c:v>20.775767025386369</c:v>
                </c:pt>
                <c:pt idx="350">
                  <c:v>20.917985322414957</c:v>
                </c:pt>
                <c:pt idx="351">
                  <c:v>21.104069751625033</c:v>
                </c:pt>
                <c:pt idx="352">
                  <c:v>21.33262517339621</c:v>
                </c:pt>
                <c:pt idx="353">
                  <c:v>21.602053996942214</c:v>
                </c:pt>
                <c:pt idx="354">
                  <c:v>21.910595774280896</c:v>
                </c:pt>
                <c:pt idx="355">
                  <c:v>22.256367470147634</c:v>
                </c:pt>
                <c:pt idx="356">
                  <c:v>22.637402482204013</c:v>
                </c:pt>
                <c:pt idx="357">
                  <c:v>23.051686883228399</c:v>
                </c:pt>
                <c:pt idx="358">
                  <c:v>23.497191805724775</c:v>
                </c:pt>
                <c:pt idx="359">
                  <c:v>23.971901330007384</c:v>
                </c:pt>
                <c:pt idx="360">
                  <c:v>24.473835626250771</c:v>
                </c:pt>
                <c:pt idx="361">
                  <c:v>25.001069414499312</c:v>
                </c:pt>
                <c:pt idx="362">
                  <c:v>25.551746035765113</c:v>
                </c:pt>
                <c:pt idx="363">
                  <c:v>26.124087575856503</c:v>
                </c:pt>
                <c:pt idx="364">
                  <c:v>26.716401562770571</c:v>
                </c:pt>
                <c:pt idx="365">
                  <c:v>27.327084783110436</c:v>
                </c:pt>
                <c:pt idx="366">
                  <c:v>27.95462474821343</c:v>
                </c:pt>
                <c:pt idx="367">
                  <c:v>28.597599300150915</c:v>
                </c:pt>
                <c:pt idx="368">
                  <c:v>29.254674792670169</c:v>
                </c:pt>
                <c:pt idx="369">
                  <c:v>29.924603220965935</c:v>
                </c:pt>
                <c:pt idx="370">
                  <c:v>30.606218612836912</c:v>
                </c:pt>
                <c:pt idx="371">
                  <c:v>31.298432936119468</c:v>
                </c:pt>
                <c:pt idx="372">
                  <c:v>32.000231725465525</c:v>
                </c:pt>
                <c:pt idx="373">
                  <c:v>32.71066958651425</c:v>
                </c:pt>
                <c:pt idx="374">
                  <c:v>33.428865697456203</c:v>
                </c:pt>
                <c:pt idx="375">
                  <c:v>34.153999396553566</c:v>
                </c:pt>
                <c:pt idx="376">
                  <c:v>34.885305918726118</c:v>
                </c:pt>
                <c:pt idx="377">
                  <c:v>35.622072324078133</c:v>
                </c:pt>
                <c:pt idx="378">
                  <c:v>36.363633645438576</c:v>
                </c:pt>
                <c:pt idx="379">
                  <c:v>37.109369269866356</c:v>
                </c:pt>
                <c:pt idx="380">
                  <c:v>37.858699559955603</c:v>
                </c:pt>
                <c:pt idx="381">
                  <c:v>38.611082714070278</c:v>
                </c:pt>
                <c:pt idx="382">
                  <c:v>39.366011859840071</c:v>
                </c:pt>
                <c:pt idx="383">
                  <c:v>40.123012371941336</c:v>
                </c:pt>
                <c:pt idx="384">
                  <c:v>40.881639403025027</c:v>
                </c:pt>
                <c:pt idx="385">
                  <c:v>41.641475615361621</c:v>
                </c:pt>
                <c:pt idx="386">
                  <c:v>42.402129100131312</c:v>
                </c:pt>
                <c:pt idx="387">
                  <c:v>43.163231471121804</c:v>
                </c:pt>
                <c:pt idx="388">
                  <c:v>43.924436119771897</c:v>
                </c:pt>
                <c:pt idx="389">
                  <c:v>44.685416618912157</c:v>
                </c:pt>
                <c:pt idx="390">
                  <c:v>45.445865263124418</c:v>
                </c:pt>
                <c:pt idx="391">
                  <c:v>46.205491734311096</c:v>
                </c:pt>
                <c:pt idx="392">
                  <c:v>46.96402188178746</c:v>
                </c:pt>
                <c:pt idx="393">
                  <c:v>47.721196606953669</c:v>
                </c:pt>
                <c:pt idx="394">
                  <c:v>48.476770843344767</c:v>
                </c:pt>
                <c:pt idx="395">
                  <c:v>49.230512623579209</c:v>
                </c:pt>
                <c:pt idx="396">
                  <c:v>49.982202225420238</c:v>
                </c:pt>
                <c:pt idx="397">
                  <c:v>50.731631389820713</c:v>
                </c:pt>
                <c:pt idx="398">
                  <c:v>51.478602604438663</c:v>
                </c:pt>
                <c:pt idx="399">
                  <c:v>52.222928446684612</c:v>
                </c:pt>
                <c:pt idx="400">
                  <c:v>52.964430980893304</c:v>
                </c:pt>
                <c:pt idx="401">
                  <c:v>53.702941204701666</c:v>
                </c:pt>
                <c:pt idx="402">
                  <c:v>54.438298540164901</c:v>
                </c:pt>
                <c:pt idx="403">
                  <c:v>55.170350365552771</c:v>
                </c:pt>
                <c:pt idx="404">
                  <c:v>55.89895158414425</c:v>
                </c:pt>
                <c:pt idx="405">
                  <c:v>56.623964226679647</c:v>
                </c:pt>
                <c:pt idx="406">
                  <c:v>57.345257084440362</c:v>
                </c:pt>
                <c:pt idx="407">
                  <c:v>58.062705370208455</c:v>
                </c:pt>
                <c:pt idx="408">
                  <c:v>58.776190404613857</c:v>
                </c:pt>
                <c:pt idx="409">
                  <c:v>59.485599325609364</c:v>
                </c:pt>
                <c:pt idx="410">
                  <c:v>60.190824819023312</c:v>
                </c:pt>
                <c:pt idx="411">
                  <c:v>60.891764868330114</c:v>
                </c:pt>
                <c:pt idx="412">
                  <c:v>61.588322521951198</c:v>
                </c:pt>
                <c:pt idx="413">
                  <c:v>62.280405676554651</c:v>
                </c:pt>
                <c:pt idx="414">
                  <c:v>62.967926874962863</c:v>
                </c:pt>
                <c:pt idx="415">
                  <c:v>63.650803117405282</c:v>
                </c:pt>
                <c:pt idx="416">
                  <c:v>64.328955684968975</c:v>
                </c:pt>
                <c:pt idx="417">
                  <c:v>65.002309974204209</c:v>
                </c:pt>
                <c:pt idx="418">
                  <c:v>65.670795341937279</c:v>
                </c:pt>
                <c:pt idx="419">
                  <c:v>66.334344959428535</c:v>
                </c:pt>
                <c:pt idx="420">
                  <c:v>66.992895675091276</c:v>
                </c:pt>
                <c:pt idx="421">
                  <c:v>67.646387885058274</c:v>
                </c:pt>
                <c:pt idx="422">
                  <c:v>68.294765410945814</c:v>
                </c:pt>
                <c:pt idx="423">
                  <c:v>68.937975384224089</c:v>
                </c:pt>
                <c:pt idx="424">
                  <c:v>69.575968136655064</c:v>
                </c:pt>
                <c:pt idx="425">
                  <c:v>70.20869709630658</c:v>
                </c:pt>
                <c:pt idx="426">
                  <c:v>70.836118688695606</c:v>
                </c:pt>
                <c:pt idx="427">
                  <c:v>71.458192242652544</c:v>
                </c:pt>
                <c:pt idx="428">
                  <c:v>72.074879900534683</c:v>
                </c:pt>
                <c:pt idx="429">
                  <c:v>72.686146532449541</c:v>
                </c:pt>
                <c:pt idx="430">
                  <c:v>73.291959654178712</c:v>
                </c:pt>
                <c:pt idx="431">
                  <c:v>73.89228934851991</c:v>
                </c:pt>
                <c:pt idx="432">
                  <c:v>74.48710818978951</c:v>
                </c:pt>
                <c:pt idx="433">
                  <c:v>75.076391171250563</c:v>
                </c:pt>
                <c:pt idx="434">
                  <c:v>75.66011563525187</c:v>
                </c:pt>
                <c:pt idx="435">
                  <c:v>76.238261205881997</c:v>
                </c:pt>
                <c:pt idx="436">
                  <c:v>76.810809723959721</c:v>
                </c:pt>
                <c:pt idx="437">
                  <c:v>77.377745184197721</c:v>
                </c:pt>
                <c:pt idx="438">
                  <c:v>77.939053674390635</c:v>
                </c:pt>
                <c:pt idx="439">
                  <c:v>78.494723316491545</c:v>
                </c:pt>
                <c:pt idx="440">
                  <c:v>79.044744209452745</c:v>
                </c:pt>
                <c:pt idx="441">
                  <c:v>79.589108373718091</c:v>
                </c:pt>
                <c:pt idx="442">
                  <c:v>80.127809697262933</c:v>
                </c:pt>
                <c:pt idx="443">
                  <c:v>80.660843883088262</c:v>
                </c:pt>
                <c:pt idx="444">
                  <c:v>81.188208398082452</c:v>
                </c:pt>
                <c:pt idx="445">
                  <c:v>81.709902423172721</c:v>
                </c:pt>
                <c:pt idx="446">
                  <c:v>82.225926804694566</c:v>
                </c:pt>
                <c:pt idx="447">
                  <c:v>82.736284006914318</c:v>
                </c:pt>
                <c:pt idx="448">
                  <c:v>83.240978065645294</c:v>
                </c:pt>
                <c:pt idx="449">
                  <c:v>83.740014542903509</c:v>
                </c:pt>
                <c:pt idx="450">
                  <c:v>84.23340048255379</c:v>
                </c:pt>
                <c:pt idx="451">
                  <c:v>84.721144366901328</c:v>
                </c:pt>
                <c:pt idx="452">
                  <c:v>85.203256074187863</c:v>
                </c:pt>
                <c:pt idx="453">
                  <c:v>85.679746836955431</c:v>
                </c:pt>
                <c:pt idx="454">
                  <c:v>86.150629201243746</c:v>
                </c:pt>
                <c:pt idx="455">
                  <c:v>86.615916986590335</c:v>
                </c:pt>
                <c:pt idx="456">
                  <c:v>87.075625246805686</c:v>
                </c:pt>
                <c:pt idx="457">
                  <c:v>87.52977023149765</c:v>
                </c:pt>
                <c:pt idx="458">
                  <c:v>87.97836934832209</c:v>
                </c:pt>
                <c:pt idx="459">
                  <c:v>88.421441125938557</c:v>
                </c:pt>
                <c:pt idx="460">
                  <c:v>88.859005177651767</c:v>
                </c:pt>
                <c:pt idx="461">
                  <c:v>89.291082165721591</c:v>
                </c:pt>
                <c:pt idx="462">
                  <c:v>89.717693766325255</c:v>
                </c:pt>
                <c:pt idx="463">
                  <c:v>90.138862635157594</c:v>
                </c:pt>
                <c:pt idx="464">
                  <c:v>90.554612373655701</c:v>
                </c:pt>
                <c:pt idx="465">
                  <c:v>90.96496749583622</c:v>
                </c:pt>
                <c:pt idx="466">
                  <c:v>91.369953395733958</c:v>
                </c:pt>
                <c:pt idx="467">
                  <c:v>91.769596315431514</c:v>
                </c:pt>
                <c:pt idx="468">
                  <c:v>92.163923313670949</c:v>
                </c:pt>
                <c:pt idx="469">
                  <c:v>92.552962235038535</c:v>
                </c:pt>
                <c:pt idx="470">
                  <c:v>92.936741679714757</c:v>
                </c:pt>
                <c:pt idx="471">
                  <c:v>93.315290973782098</c:v>
                </c:pt>
                <c:pt idx="472">
                  <c:v>93.688640140083933</c:v>
                </c:pt>
                <c:pt idx="473">
                  <c:v>94.05681986962783</c:v>
                </c:pt>
                <c:pt idx="474">
                  <c:v>94.419861493527449</c:v>
                </c:pt>
                <c:pt idx="475">
                  <c:v>94.777796955477285</c:v>
                </c:pt>
                <c:pt idx="476">
                  <c:v>95.130658784754857</c:v>
                </c:pt>
                <c:pt idx="477">
                  <c:v>95.478480069745132</c:v>
                </c:pt>
                <c:pt idx="478">
                  <c:v>95.821294431982508</c:v>
                </c:pt>
                <c:pt idx="479">
                  <c:v>96.159136000705359</c:v>
                </c:pt>
                <c:pt idx="480">
                  <c:v>96.49203938791868</c:v>
                </c:pt>
                <c:pt idx="481">
                  <c:v>96.820039663960273</c:v>
                </c:pt>
                <c:pt idx="482">
                  <c:v>97.143172333566397</c:v>
                </c:pt>
                <c:pt idx="483">
                  <c:v>97.461473312431991</c:v>
                </c:pt>
                <c:pt idx="484">
                  <c:v>97.774978904261943</c:v>
                </c:pt>
                <c:pt idx="485">
                  <c:v>98.083725778308533</c:v>
                </c:pt>
                <c:pt idx="486">
                  <c:v>98.387750947391368</c:v>
                </c:pt>
                <c:pt idx="487">
                  <c:v>98.687091746395183</c:v>
                </c:pt>
                <c:pt idx="488">
                  <c:v>98.981785811241679</c:v>
                </c:pt>
                <c:pt idx="489">
                  <c:v>99.271871058330845</c:v>
                </c:pt>
                <c:pt idx="490">
                  <c:v>99.557385664447722</c:v>
                </c:pt>
                <c:pt idx="491">
                  <c:v>99.838368047130231</c:v>
                </c:pt>
                <c:pt idx="492">
                  <c:v>100.11485684549369</c:v>
                </c:pt>
                <c:pt idx="493">
                  <c:v>100.38689090150773</c:v>
                </c:pt>
                <c:pt idx="494">
                  <c:v>100.65450924172096</c:v>
                </c:pt>
                <c:pt idx="495">
                  <c:v>100.91775105942918</c:v>
                </c:pt>
                <c:pt idx="496">
                  <c:v>101.17665569728223</c:v>
                </c:pt>
                <c:pt idx="497">
                  <c:v>101.43126263032519</c:v>
                </c:pt>
                <c:pt idx="498">
                  <c:v>101.68161144946885</c:v>
                </c:pt>
                <c:pt idx="499">
                  <c:v>101.927741845385</c:v>
                </c:pt>
                <c:pt idx="500">
                  <c:v>102.16969359282163</c:v>
                </c:pt>
                <c:pt idx="501">
                  <c:v>102.40750653533297</c:v>
                </c:pt>
                <c:pt idx="502">
                  <c:v>102.6412205704197</c:v>
                </c:pt>
                <c:pt idx="503">
                  <c:v>102.87087563507413</c:v>
                </c:pt>
                <c:pt idx="504">
                  <c:v>103.09651169172515</c:v>
                </c:pt>
                <c:pt idx="505">
                  <c:v>103.31816871457822</c:v>
                </c:pt>
                <c:pt idx="506">
                  <c:v>103.5358866763447</c:v>
                </c:pt>
                <c:pt idx="507">
                  <c:v>103.74970553535569</c:v>
                </c:pt>
                <c:pt idx="508">
                  <c:v>103.9596652230548</c:v>
                </c:pt>
                <c:pt idx="509">
                  <c:v>104.16580563186466</c:v>
                </c:pt>
                <c:pt idx="510">
                  <c:v>104.3681666034217</c:v>
                </c:pt>
                <c:pt idx="511">
                  <c:v>104.56678791717383</c:v>
                </c:pt>
                <c:pt idx="512">
                  <c:v>104.76170927933553</c:v>
                </c:pt>
                <c:pt idx="513">
                  <c:v>104.95297031219482</c:v>
                </c:pt>
                <c:pt idx="514">
                  <c:v>105.14061054376656</c:v>
                </c:pt>
                <c:pt idx="515">
                  <c:v>105.32466939778668</c:v>
                </c:pt>
                <c:pt idx="516">
                  <c:v>105.50518618404155</c:v>
                </c:pt>
                <c:pt idx="517">
                  <c:v>105.68220008902711</c:v>
                </c:pt>
                <c:pt idx="518">
                  <c:v>105.85575016693191</c:v>
                </c:pt>
                <c:pt idx="519">
                  <c:v>106.02587533093862</c:v>
                </c:pt>
                <c:pt idx="520">
                  <c:v>106.19261434483846</c:v>
                </c:pt>
                <c:pt idx="521">
                  <c:v>106.35600581495258</c:v>
                </c:pt>
                <c:pt idx="522">
                  <c:v>106.51608818235508</c:v>
                </c:pt>
                <c:pt idx="523">
                  <c:v>106.67289971539208</c:v>
                </c:pt>
                <c:pt idx="524">
                  <c:v>106.8264785024909</c:v>
                </c:pt>
                <c:pt idx="525">
                  <c:v>106.976862445254</c:v>
                </c:pt>
                <c:pt idx="526">
                  <c:v>107.124089251832</c:v>
                </c:pt>
                <c:pt idx="527">
                  <c:v>107.26819643057037</c:v>
                </c:pt>
                <c:pt idx="528">
                  <c:v>107.40922128392396</c:v>
                </c:pt>
                <c:pt idx="529">
                  <c:v>107.54720090263402</c:v>
                </c:pt>
                <c:pt idx="530">
                  <c:v>107.68217216016227</c:v>
                </c:pt>
                <c:pt idx="531">
                  <c:v>107.81417170737637</c:v>
                </c:pt>
                <c:pt idx="532">
                  <c:v>107.9432359674815</c:v>
                </c:pt>
                <c:pt idx="533">
                  <c:v>108.06940113119258</c:v>
                </c:pt>
                <c:pt idx="534">
                  <c:v>108.1927031521418</c:v>
                </c:pt>
                <c:pt idx="535">
                  <c:v>108.31317774251616</c:v>
                </c:pt>
                <c:pt idx="536">
                  <c:v>108.43086036891964</c:v>
                </c:pt>
                <c:pt idx="537">
                  <c:v>108.54578624845499</c:v>
                </c:pt>
                <c:pt idx="538">
                  <c:v>108.65799034501957</c:v>
                </c:pt>
                <c:pt idx="539">
                  <c:v>108.76750736581064</c:v>
                </c:pt>
                <c:pt idx="540">
                  <c:v>108.87437175803446</c:v>
                </c:pt>
                <c:pt idx="541">
                  <c:v>108.9786177058146</c:v>
                </c:pt>
                <c:pt idx="542">
                  <c:v>109.08027912729426</c:v>
                </c:pt>
                <c:pt idx="543">
                  <c:v>109.17938967192772</c:v>
                </c:pt>
                <c:pt idx="544">
                  <c:v>109.27598271795621</c:v>
                </c:pt>
                <c:pt idx="545">
                  <c:v>109.37009137006301</c:v>
                </c:pt>
                <c:pt idx="546">
                  <c:v>109.46174845720358</c:v>
                </c:pt>
                <c:pt idx="547">
                  <c:v>109.55098653060566</c:v>
                </c:pt>
                <c:pt idx="548">
                  <c:v>109.63783786193476</c:v>
                </c:pt>
                <c:pt idx="549">
                  <c:v>109.7223344416206</c:v>
                </c:pt>
                <c:pt idx="550">
                  <c:v>109.80450797734017</c:v>
                </c:pt>
                <c:pt idx="551">
                  <c:v>109.88438989265242</c:v>
                </c:pt>
                <c:pt idx="552">
                  <c:v>109.96201132578091</c:v>
                </c:pt>
                <c:pt idx="553">
                  <c:v>110.03740312853975</c:v>
                </c:pt>
                <c:pt idx="554">
                  <c:v>110.11059586539858</c:v>
                </c:pt>
                <c:pt idx="555">
                  <c:v>110.18161981268278</c:v>
                </c:pt>
                <c:pt idx="556">
                  <c:v>110.25050495790425</c:v>
                </c:pt>
                <c:pt idx="557">
                  <c:v>110.31728099921952</c:v>
                </c:pt>
                <c:pt idx="558">
                  <c:v>110.38197734501045</c:v>
                </c:pt>
                <c:pt idx="559">
                  <c:v>110.44462311358426</c:v>
                </c:pt>
                <c:pt idx="560">
                  <c:v>110.50524713298869</c:v>
                </c:pt>
                <c:pt idx="561">
                  <c:v>110.56387794093887</c:v>
                </c:pt>
                <c:pt idx="562">
                  <c:v>110.62054378485189</c:v>
                </c:pt>
                <c:pt idx="563">
                  <c:v>110.67527262198583</c:v>
                </c:pt>
                <c:pt idx="564">
                  <c:v>110.72809211967942</c:v>
                </c:pt>
                <c:pt idx="565">
                  <c:v>110.77902965568907</c:v>
                </c:pt>
                <c:pt idx="566">
                  <c:v>110.82811231861984</c:v>
                </c:pt>
                <c:pt idx="567">
                  <c:v>110.87536690844694</c:v>
                </c:pt>
                <c:pt idx="568">
                  <c:v>110.92081993712458</c:v>
                </c:pt>
                <c:pt idx="569">
                  <c:v>110.96449762927905</c:v>
                </c:pt>
                <c:pt idx="570">
                  <c:v>111.00642592298279</c:v>
                </c:pt>
                <c:pt idx="571">
                  <c:v>111.04663047060644</c:v>
                </c:pt>
                <c:pt idx="572">
                  <c:v>111.08513663974594</c:v>
                </c:pt>
                <c:pt idx="573">
                  <c:v>111.12196951422169</c:v>
                </c:pt>
                <c:pt idx="574">
                  <c:v>111.15715389514699</c:v>
                </c:pt>
                <c:pt idx="575">
                  <c:v>111.19071430206294</c:v>
                </c:pt>
                <c:pt idx="576">
                  <c:v>111.22267497413699</c:v>
                </c:pt>
                <c:pt idx="577">
                  <c:v>111.25305987142268</c:v>
                </c:pt>
                <c:pt idx="578">
                  <c:v>111.28189267617779</c:v>
                </c:pt>
                <c:pt idx="579">
                  <c:v>111.30919679423847</c:v>
                </c:pt>
                <c:pt idx="580">
                  <c:v>111.33499535644677</c:v>
                </c:pt>
                <c:pt idx="581">
                  <c:v>111.3593112201294</c:v>
                </c:pt>
                <c:pt idx="582">
                  <c:v>111.38216697062495</c:v>
                </c:pt>
                <c:pt idx="583">
                  <c:v>111.4035849228578</c:v>
                </c:pt>
                <c:pt idx="584">
                  <c:v>111.42358712295598</c:v>
                </c:pt>
                <c:pt idx="585">
                  <c:v>111.44219534991122</c:v>
                </c:pt>
                <c:pt idx="586">
                  <c:v>111.45943111727874</c:v>
                </c:pt>
                <c:pt idx="587">
                  <c:v>111.475315674915</c:v>
                </c:pt>
                <c:pt idx="588">
                  <c:v>111.48987001075113</c:v>
                </c:pt>
                <c:pt idx="589">
                  <c:v>111.50311485260033</c:v>
                </c:pt>
                <c:pt idx="590">
                  <c:v>111.51507066999717</c:v>
                </c:pt>
                <c:pt idx="591">
                  <c:v>111.52575767606703</c:v>
                </c:pt>
                <c:pt idx="592">
                  <c:v>111.53519582942383</c:v>
                </c:pt>
                <c:pt idx="593">
                  <c:v>111.54340483609433</c:v>
                </c:pt>
                <c:pt idx="594">
                  <c:v>111.5504041514673</c:v>
                </c:pt>
                <c:pt idx="595">
                  <c:v>111.55621298226602</c:v>
                </c:pt>
                <c:pt idx="596">
                  <c:v>111.56085028854213</c:v>
                </c:pt>
                <c:pt idx="597">
                  <c:v>111.56433478568987</c:v>
                </c:pt>
                <c:pt idx="598">
                  <c:v>111.56668494647863</c:v>
                </c:pt>
                <c:pt idx="599">
                  <c:v>111.56791900310287</c:v>
                </c:pt>
                <c:pt idx="600">
                  <c:v>111.56805494924737</c:v>
                </c:pt>
                <c:pt idx="601">
                  <c:v>111.56711054216717</c:v>
                </c:pt>
                <c:pt idx="602">
                  <c:v>111.56510330478024</c:v>
                </c:pt>
                <c:pt idx="603">
                  <c:v>111.56205052777194</c:v>
                </c:pt>
                <c:pt idx="604">
                  <c:v>111.56204643941184</c:v>
                </c:pt>
                <c:pt idx="605">
                  <c:v>111.56204235004093</c:v>
                </c:pt>
                <c:pt idx="606">
                  <c:v>111.56203825965922</c:v>
                </c:pt>
                <c:pt idx="607">
                  <c:v>111.56203416826672</c:v>
                </c:pt>
                <c:pt idx="608">
                  <c:v>111.56203007586346</c:v>
                </c:pt>
                <c:pt idx="609">
                  <c:v>111.56202598244946</c:v>
                </c:pt>
                <c:pt idx="610">
                  <c:v>111.56202188802472</c:v>
                </c:pt>
                <c:pt idx="611">
                  <c:v>111.56201779258926</c:v>
                </c:pt>
                <c:pt idx="612">
                  <c:v>111.5620136961431</c:v>
                </c:pt>
                <c:pt idx="613">
                  <c:v>111.56200959868626</c:v>
                </c:pt>
                <c:pt idx="614">
                  <c:v>111.56200550021875</c:v>
                </c:pt>
                <c:pt idx="615">
                  <c:v>111.5620014007406</c:v>
                </c:pt>
                <c:pt idx="616">
                  <c:v>111.5619973002518</c:v>
                </c:pt>
                <c:pt idx="617">
                  <c:v>111.5619931987524</c:v>
                </c:pt>
                <c:pt idx="618">
                  <c:v>111.5619890962424</c:v>
                </c:pt>
                <c:pt idx="619">
                  <c:v>111.5619849927218</c:v>
                </c:pt>
                <c:pt idx="620">
                  <c:v>111.56198088819066</c:v>
                </c:pt>
                <c:pt idx="621">
                  <c:v>111.56197678264896</c:v>
                </c:pt>
                <c:pt idx="622">
                  <c:v>111.5619726760967</c:v>
                </c:pt>
                <c:pt idx="623">
                  <c:v>111.56196856853397</c:v>
                </c:pt>
                <c:pt idx="624">
                  <c:v>111.56196445996069</c:v>
                </c:pt>
                <c:pt idx="625">
                  <c:v>111.56196035037696</c:v>
                </c:pt>
                <c:pt idx="626">
                  <c:v>111.56195623978276</c:v>
                </c:pt>
                <c:pt idx="627">
                  <c:v>111.56195212817811</c:v>
                </c:pt>
                <c:pt idx="628">
                  <c:v>111.561948015563</c:v>
                </c:pt>
                <c:pt idx="629">
                  <c:v>111.5619439019375</c:v>
                </c:pt>
                <c:pt idx="630">
                  <c:v>111.56193978730158</c:v>
                </c:pt>
                <c:pt idx="631">
                  <c:v>111.56193567165529</c:v>
                </c:pt>
                <c:pt idx="632">
                  <c:v>111.56193155499864</c:v>
                </c:pt>
                <c:pt idx="633">
                  <c:v>111.56192743733162</c:v>
                </c:pt>
                <c:pt idx="634">
                  <c:v>111.56192331865427</c:v>
                </c:pt>
                <c:pt idx="635">
                  <c:v>111.56191919896659</c:v>
                </c:pt>
                <c:pt idx="636">
                  <c:v>111.56191507826863</c:v>
                </c:pt>
                <c:pt idx="637">
                  <c:v>111.56191095656037</c:v>
                </c:pt>
                <c:pt idx="638">
                  <c:v>111.56190683384183</c:v>
                </c:pt>
                <c:pt idx="639">
                  <c:v>111.56190271011305</c:v>
                </c:pt>
                <c:pt idx="640">
                  <c:v>111.56189858537404</c:v>
                </c:pt>
                <c:pt idx="641">
                  <c:v>111.56189445962481</c:v>
                </c:pt>
                <c:pt idx="642">
                  <c:v>111.56189033286537</c:v>
                </c:pt>
                <c:pt idx="643">
                  <c:v>111.56188620509575</c:v>
                </c:pt>
                <c:pt idx="644">
                  <c:v>111.56188207631595</c:v>
                </c:pt>
                <c:pt idx="645">
                  <c:v>111.561877946526</c:v>
                </c:pt>
                <c:pt idx="646">
                  <c:v>111.56187381572592</c:v>
                </c:pt>
                <c:pt idx="647">
                  <c:v>111.5618696839157</c:v>
                </c:pt>
                <c:pt idx="648">
                  <c:v>111.56186555109541</c:v>
                </c:pt>
                <c:pt idx="649">
                  <c:v>111.56186141726501</c:v>
                </c:pt>
                <c:pt idx="650">
                  <c:v>111.56185728242454</c:v>
                </c:pt>
                <c:pt idx="651">
                  <c:v>111.56185314657404</c:v>
                </c:pt>
                <c:pt idx="652">
                  <c:v>111.56184900971348</c:v>
                </c:pt>
                <c:pt idx="653">
                  <c:v>111.56184487184291</c:v>
                </c:pt>
                <c:pt idx="654">
                  <c:v>111.56184073296232</c:v>
                </c:pt>
                <c:pt idx="655">
                  <c:v>111.56183659307175</c:v>
                </c:pt>
                <c:pt idx="656">
                  <c:v>111.56183245217122</c:v>
                </c:pt>
                <c:pt idx="657">
                  <c:v>111.56182831026072</c:v>
                </c:pt>
                <c:pt idx="658">
                  <c:v>111.56182416734028</c:v>
                </c:pt>
                <c:pt idx="659">
                  <c:v>111.56182002340992</c:v>
                </c:pt>
                <c:pt idx="660">
                  <c:v>111.56181587846967</c:v>
                </c:pt>
                <c:pt idx="661">
                  <c:v>111.56181173251952</c:v>
                </c:pt>
                <c:pt idx="662">
                  <c:v>111.56180758555949</c:v>
                </c:pt>
                <c:pt idx="663">
                  <c:v>111.56180343758962</c:v>
                </c:pt>
                <c:pt idx="664">
                  <c:v>111.5617992886099</c:v>
                </c:pt>
                <c:pt idx="665">
                  <c:v>111.56179513862037</c:v>
                </c:pt>
                <c:pt idx="666">
                  <c:v>111.56179098762101</c:v>
                </c:pt>
                <c:pt idx="667">
                  <c:v>111.56178683561188</c:v>
                </c:pt>
                <c:pt idx="668">
                  <c:v>111.56178268259298</c:v>
                </c:pt>
                <c:pt idx="669">
                  <c:v>111.56177852856432</c:v>
                </c:pt>
                <c:pt idx="670">
                  <c:v>111.56177437352591</c:v>
                </c:pt>
                <c:pt idx="671">
                  <c:v>111.56177021747779</c:v>
                </c:pt>
                <c:pt idx="672">
                  <c:v>111.56176606041996</c:v>
                </c:pt>
                <c:pt idx="673">
                  <c:v>111.56176190235243</c:v>
                </c:pt>
                <c:pt idx="674">
                  <c:v>111.56175774327522</c:v>
                </c:pt>
                <c:pt idx="675">
                  <c:v>111.56175358318838</c:v>
                </c:pt>
                <c:pt idx="676">
                  <c:v>111.56174942209188</c:v>
                </c:pt>
                <c:pt idx="677">
                  <c:v>111.56174525998577</c:v>
                </c:pt>
                <c:pt idx="678">
                  <c:v>111.56174109687004</c:v>
                </c:pt>
                <c:pt idx="679">
                  <c:v>111.56173693274472</c:v>
                </c:pt>
                <c:pt idx="680">
                  <c:v>111.56173276760983</c:v>
                </c:pt>
                <c:pt idx="681">
                  <c:v>111.56172860146538</c:v>
                </c:pt>
                <c:pt idx="682">
                  <c:v>111.56172443431139</c:v>
                </c:pt>
                <c:pt idx="683">
                  <c:v>111.56172026614786</c:v>
                </c:pt>
                <c:pt idx="684">
                  <c:v>111.56171609697483</c:v>
                </c:pt>
                <c:pt idx="685">
                  <c:v>111.56171192679231</c:v>
                </c:pt>
                <c:pt idx="686">
                  <c:v>111.56170775560032</c:v>
                </c:pt>
                <c:pt idx="687">
                  <c:v>111.56170358339888</c:v>
                </c:pt>
                <c:pt idx="688">
                  <c:v>111.56169941018798</c:v>
                </c:pt>
                <c:pt idx="689">
                  <c:v>111.56169523596766</c:v>
                </c:pt>
                <c:pt idx="690">
                  <c:v>111.56169106073793</c:v>
                </c:pt>
                <c:pt idx="691">
                  <c:v>111.56168688449881</c:v>
                </c:pt>
                <c:pt idx="692">
                  <c:v>111.5616827072503</c:v>
                </c:pt>
                <c:pt idx="693">
                  <c:v>111.56167852899245</c:v>
                </c:pt>
                <c:pt idx="694">
                  <c:v>111.56167434972525</c:v>
                </c:pt>
                <c:pt idx="695">
                  <c:v>111.56167016944872</c:v>
                </c:pt>
                <c:pt idx="696">
                  <c:v>111.56166598816289</c:v>
                </c:pt>
                <c:pt idx="697">
                  <c:v>111.56166180586777</c:v>
                </c:pt>
                <c:pt idx="698">
                  <c:v>111.56165762256336</c:v>
                </c:pt>
                <c:pt idx="699">
                  <c:v>111.56165343824971</c:v>
                </c:pt>
                <c:pt idx="700">
                  <c:v>111.56164925292678</c:v>
                </c:pt>
                <c:pt idx="701">
                  <c:v>111.56164506659464</c:v>
                </c:pt>
                <c:pt idx="702">
                  <c:v>111.56164087925329</c:v>
                </c:pt>
                <c:pt idx="703">
                  <c:v>111.56163669090274</c:v>
                </c:pt>
                <c:pt idx="704">
                  <c:v>111.56163250154303</c:v>
                </c:pt>
                <c:pt idx="705">
                  <c:v>111.56162831117415</c:v>
                </c:pt>
                <c:pt idx="706">
                  <c:v>111.56162411979612</c:v>
                </c:pt>
                <c:pt idx="707">
                  <c:v>111.56161992740896</c:v>
                </c:pt>
                <c:pt idx="708">
                  <c:v>111.56161573401269</c:v>
                </c:pt>
                <c:pt idx="709">
                  <c:v>111.56161153960733</c:v>
                </c:pt>
                <c:pt idx="710">
                  <c:v>111.56160734419289</c:v>
                </c:pt>
                <c:pt idx="711">
                  <c:v>111.56160314776938</c:v>
                </c:pt>
                <c:pt idx="712">
                  <c:v>111.56159895033684</c:v>
                </c:pt>
                <c:pt idx="713">
                  <c:v>111.56159475189526</c:v>
                </c:pt>
                <c:pt idx="714">
                  <c:v>111.56159055244467</c:v>
                </c:pt>
                <c:pt idx="715">
                  <c:v>111.56158635198508</c:v>
                </c:pt>
                <c:pt idx="716">
                  <c:v>111.56158215051651</c:v>
                </c:pt>
                <c:pt idx="717">
                  <c:v>111.56157794803897</c:v>
                </c:pt>
                <c:pt idx="718">
                  <c:v>111.56157374455249</c:v>
                </c:pt>
                <c:pt idx="719">
                  <c:v>111.56156954005708</c:v>
                </c:pt>
                <c:pt idx="720">
                  <c:v>111.56156533455275</c:v>
                </c:pt>
                <c:pt idx="721">
                  <c:v>111.56156112803953</c:v>
                </c:pt>
                <c:pt idx="722">
                  <c:v>111.56155692051743</c:v>
                </c:pt>
                <c:pt idx="723">
                  <c:v>111.56155271198647</c:v>
                </c:pt>
                <c:pt idx="724">
                  <c:v>111.56154850244666</c:v>
                </c:pt>
                <c:pt idx="725">
                  <c:v>111.56154429189802</c:v>
                </c:pt>
                <c:pt idx="726">
                  <c:v>111.56154008034056</c:v>
                </c:pt>
                <c:pt idx="727">
                  <c:v>111.5615358677743</c:v>
                </c:pt>
                <c:pt idx="728">
                  <c:v>111.56153165419926</c:v>
                </c:pt>
                <c:pt idx="729">
                  <c:v>111.56152743961545</c:v>
                </c:pt>
                <c:pt idx="730">
                  <c:v>111.56152322402291</c:v>
                </c:pt>
                <c:pt idx="731">
                  <c:v>111.56151900742162</c:v>
                </c:pt>
                <c:pt idx="732">
                  <c:v>111.56151478981162</c:v>
                </c:pt>
                <c:pt idx="733">
                  <c:v>111.56151057119294</c:v>
                </c:pt>
                <c:pt idx="734">
                  <c:v>111.56150635156555</c:v>
                </c:pt>
                <c:pt idx="735">
                  <c:v>111.56150213092953</c:v>
                </c:pt>
                <c:pt idx="736">
                  <c:v>111.56149790928482</c:v>
                </c:pt>
                <c:pt idx="737">
                  <c:v>111.56149368663149</c:v>
                </c:pt>
                <c:pt idx="738">
                  <c:v>111.56148946296955</c:v>
                </c:pt>
                <c:pt idx="739">
                  <c:v>111.56148523829901</c:v>
                </c:pt>
                <c:pt idx="740">
                  <c:v>111.56148101261989</c:v>
                </c:pt>
                <c:pt idx="741">
                  <c:v>111.56147678593219</c:v>
                </c:pt>
                <c:pt idx="742">
                  <c:v>111.56147255823593</c:v>
                </c:pt>
                <c:pt idx="743">
                  <c:v>111.56146832953118</c:v>
                </c:pt>
                <c:pt idx="744">
                  <c:v>111.56146409981788</c:v>
                </c:pt>
                <c:pt idx="745">
                  <c:v>111.56145986909608</c:v>
                </c:pt>
                <c:pt idx="746">
                  <c:v>111.5614556373658</c:v>
                </c:pt>
                <c:pt idx="747">
                  <c:v>111.56145140462705</c:v>
                </c:pt>
                <c:pt idx="748">
                  <c:v>111.56144717087986</c:v>
                </c:pt>
                <c:pt idx="749">
                  <c:v>111.56144293612424</c:v>
                </c:pt>
                <c:pt idx="750">
                  <c:v>111.5614387003602</c:v>
                </c:pt>
                <c:pt idx="751">
                  <c:v>111.56143446358774</c:v>
                </c:pt>
                <c:pt idx="752">
                  <c:v>111.5614302258069</c:v>
                </c:pt>
                <c:pt idx="753">
                  <c:v>111.5614259870177</c:v>
                </c:pt>
                <c:pt idx="754">
                  <c:v>111.56142174722014</c:v>
                </c:pt>
                <c:pt idx="755">
                  <c:v>111.56141750641426</c:v>
                </c:pt>
                <c:pt idx="756">
                  <c:v>111.56141326460003</c:v>
                </c:pt>
                <c:pt idx="757">
                  <c:v>111.56140902177752</c:v>
                </c:pt>
                <c:pt idx="758">
                  <c:v>111.56140477794672</c:v>
                </c:pt>
                <c:pt idx="759">
                  <c:v>111.56140053310766</c:v>
                </c:pt>
                <c:pt idx="760">
                  <c:v>111.56139628726034</c:v>
                </c:pt>
                <c:pt idx="761">
                  <c:v>111.56139204040477</c:v>
                </c:pt>
                <c:pt idx="762">
                  <c:v>111.56138779254098</c:v>
                </c:pt>
                <c:pt idx="763">
                  <c:v>111.56138354366902</c:v>
                </c:pt>
                <c:pt idx="764">
                  <c:v>111.56137929378885</c:v>
                </c:pt>
                <c:pt idx="765">
                  <c:v>111.56137504290051</c:v>
                </c:pt>
                <c:pt idx="766">
                  <c:v>111.56137079100402</c:v>
                </c:pt>
                <c:pt idx="767">
                  <c:v>111.56136653809939</c:v>
                </c:pt>
                <c:pt idx="768">
                  <c:v>111.56136228418663</c:v>
                </c:pt>
                <c:pt idx="769">
                  <c:v>111.56135802926579</c:v>
                </c:pt>
                <c:pt idx="770">
                  <c:v>111.56135377333685</c:v>
                </c:pt>
                <c:pt idx="771">
                  <c:v>111.56134951639983</c:v>
                </c:pt>
                <c:pt idx="772">
                  <c:v>111.56134525845476</c:v>
                </c:pt>
                <c:pt idx="773">
                  <c:v>111.56134099950165</c:v>
                </c:pt>
                <c:pt idx="774">
                  <c:v>111.56133673954054</c:v>
                </c:pt>
                <c:pt idx="775">
                  <c:v>111.5613324785714</c:v>
                </c:pt>
                <c:pt idx="776">
                  <c:v>111.56132821659428</c:v>
                </c:pt>
                <c:pt idx="777">
                  <c:v>111.56132395360918</c:v>
                </c:pt>
                <c:pt idx="778">
                  <c:v>111.56131968961614</c:v>
                </c:pt>
                <c:pt idx="779">
                  <c:v>111.56131542461515</c:v>
                </c:pt>
                <c:pt idx="780">
                  <c:v>111.56131115860624</c:v>
                </c:pt>
                <c:pt idx="781">
                  <c:v>111.56130689158942</c:v>
                </c:pt>
                <c:pt idx="782">
                  <c:v>111.56130262356471</c:v>
                </c:pt>
                <c:pt idx="783">
                  <c:v>111.56129835453214</c:v>
                </c:pt>
                <c:pt idx="784">
                  <c:v>111.56129408449169</c:v>
                </c:pt>
                <c:pt idx="785">
                  <c:v>111.56128981344341</c:v>
                </c:pt>
                <c:pt idx="786">
                  <c:v>111.56128554138731</c:v>
                </c:pt>
                <c:pt idx="787">
                  <c:v>111.56128126832341</c:v>
                </c:pt>
                <c:pt idx="788">
                  <c:v>111.5612769942517</c:v>
                </c:pt>
                <c:pt idx="789">
                  <c:v>111.56127271917222</c:v>
                </c:pt>
                <c:pt idx="790">
                  <c:v>111.561268443085</c:v>
                </c:pt>
                <c:pt idx="791">
                  <c:v>111.56126416599002</c:v>
                </c:pt>
                <c:pt idx="792">
                  <c:v>111.56125988788732</c:v>
                </c:pt>
                <c:pt idx="793">
                  <c:v>111.56125560877692</c:v>
                </c:pt>
                <c:pt idx="794">
                  <c:v>111.56125132865883</c:v>
                </c:pt>
                <c:pt idx="795">
                  <c:v>111.56124704753304</c:v>
                </c:pt>
                <c:pt idx="796">
                  <c:v>111.56124276539961</c:v>
                </c:pt>
                <c:pt idx="797">
                  <c:v>111.56123848225855</c:v>
                </c:pt>
                <c:pt idx="798">
                  <c:v>111.56123419810983</c:v>
                </c:pt>
                <c:pt idx="799">
                  <c:v>111.56122991295354</c:v>
                </c:pt>
                <c:pt idx="800">
                  <c:v>111.56122562678964</c:v>
                </c:pt>
                <c:pt idx="801">
                  <c:v>111.56122133961816</c:v>
                </c:pt>
                <c:pt idx="802">
                  <c:v>111.56121705143912</c:v>
                </c:pt>
                <c:pt idx="803">
                  <c:v>111.56121276225254</c:v>
                </c:pt>
                <c:pt idx="804">
                  <c:v>111.56120847205844</c:v>
                </c:pt>
                <c:pt idx="805">
                  <c:v>111.56120418085683</c:v>
                </c:pt>
                <c:pt idx="806">
                  <c:v>111.56119988864771</c:v>
                </c:pt>
                <c:pt idx="807">
                  <c:v>111.56119559543113</c:v>
                </c:pt>
                <c:pt idx="808">
                  <c:v>111.56119130120709</c:v>
                </c:pt>
                <c:pt idx="809">
                  <c:v>111.56118700597558</c:v>
                </c:pt>
                <c:pt idx="810">
                  <c:v>111.56118270973668</c:v>
                </c:pt>
                <c:pt idx="811">
                  <c:v>111.56117841249035</c:v>
                </c:pt>
                <c:pt idx="812">
                  <c:v>111.56117411423664</c:v>
                </c:pt>
                <c:pt idx="813">
                  <c:v>111.56116981497553</c:v>
                </c:pt>
                <c:pt idx="814">
                  <c:v>111.56116551470706</c:v>
                </c:pt>
                <c:pt idx="815">
                  <c:v>111.56116121343125</c:v>
                </c:pt>
                <c:pt idx="816">
                  <c:v>111.5611569111481</c:v>
                </c:pt>
                <c:pt idx="817">
                  <c:v>111.56115260785766</c:v>
                </c:pt>
                <c:pt idx="818">
                  <c:v>111.56114830355992</c:v>
                </c:pt>
                <c:pt idx="819">
                  <c:v>111.56114399825489</c:v>
                </c:pt>
                <c:pt idx="820">
                  <c:v>111.5611396919426</c:v>
                </c:pt>
                <c:pt idx="821">
                  <c:v>111.56113538462307</c:v>
                </c:pt>
                <c:pt idx="822">
                  <c:v>111.56113107629631</c:v>
                </c:pt>
                <c:pt idx="823">
                  <c:v>111.56112676696232</c:v>
                </c:pt>
                <c:pt idx="824">
                  <c:v>111.56112245662116</c:v>
                </c:pt>
                <c:pt idx="825">
                  <c:v>111.5611181452728</c:v>
                </c:pt>
                <c:pt idx="826">
                  <c:v>111.56111383291727</c:v>
                </c:pt>
                <c:pt idx="827">
                  <c:v>111.56110951955461</c:v>
                </c:pt>
                <c:pt idx="828">
                  <c:v>111.56110520518482</c:v>
                </c:pt>
                <c:pt idx="829">
                  <c:v>111.5611008898079</c:v>
                </c:pt>
                <c:pt idx="830">
                  <c:v>111.56109657342391</c:v>
                </c:pt>
                <c:pt idx="831">
                  <c:v>111.56109225603281</c:v>
                </c:pt>
                <c:pt idx="832">
                  <c:v>111.56108793763465</c:v>
                </c:pt>
                <c:pt idx="833">
                  <c:v>111.56108361822946</c:v>
                </c:pt>
                <c:pt idx="834">
                  <c:v>111.56107929781723</c:v>
                </c:pt>
                <c:pt idx="835">
                  <c:v>111.56107497639799</c:v>
                </c:pt>
                <c:pt idx="836">
                  <c:v>111.56107065397174</c:v>
                </c:pt>
                <c:pt idx="837">
                  <c:v>111.56106633053851</c:v>
                </c:pt>
                <c:pt idx="838">
                  <c:v>111.56106200609831</c:v>
                </c:pt>
                <c:pt idx="839">
                  <c:v>111.56105768065117</c:v>
                </c:pt>
                <c:pt idx="840">
                  <c:v>111.5610533541971</c:v>
                </c:pt>
                <c:pt idx="841">
                  <c:v>111.56104902673611</c:v>
                </c:pt>
                <c:pt idx="842">
                  <c:v>111.5610446982682</c:v>
                </c:pt>
                <c:pt idx="843">
                  <c:v>111.56104036879344</c:v>
                </c:pt>
                <c:pt idx="844">
                  <c:v>111.5610360383118</c:v>
                </c:pt>
                <c:pt idx="845">
                  <c:v>111.56103170682331</c:v>
                </c:pt>
                <c:pt idx="846">
                  <c:v>111.56102737432798</c:v>
                </c:pt>
                <c:pt idx="847">
                  <c:v>111.56102304082583</c:v>
                </c:pt>
                <c:pt idx="848">
                  <c:v>111.5610187063169</c:v>
                </c:pt>
                <c:pt idx="849">
                  <c:v>111.56101437080117</c:v>
                </c:pt>
                <c:pt idx="850">
                  <c:v>111.56101003427868</c:v>
                </c:pt>
                <c:pt idx="851">
                  <c:v>111.56100569674943</c:v>
                </c:pt>
                <c:pt idx="852">
                  <c:v>111.56100135821345</c:v>
                </c:pt>
                <c:pt idx="853">
                  <c:v>111.56099701867073</c:v>
                </c:pt>
                <c:pt idx="854">
                  <c:v>111.56099267812135</c:v>
                </c:pt>
                <c:pt idx="855">
                  <c:v>111.56098833656526</c:v>
                </c:pt>
                <c:pt idx="856">
                  <c:v>111.5609839940025</c:v>
                </c:pt>
                <c:pt idx="857">
                  <c:v>111.5609796504331</c:v>
                </c:pt>
                <c:pt idx="858">
                  <c:v>111.56097530585706</c:v>
                </c:pt>
                <c:pt idx="859">
                  <c:v>111.5609709602744</c:v>
                </c:pt>
                <c:pt idx="860">
                  <c:v>111.56096661368514</c:v>
                </c:pt>
                <c:pt idx="861">
                  <c:v>111.56096226608929</c:v>
                </c:pt>
                <c:pt idx="862">
                  <c:v>111.56095791748687</c:v>
                </c:pt>
                <c:pt idx="863">
                  <c:v>111.56095356787792</c:v>
                </c:pt>
                <c:pt idx="864">
                  <c:v>111.5609492172624</c:v>
                </c:pt>
                <c:pt idx="865">
                  <c:v>111.56094486564037</c:v>
                </c:pt>
                <c:pt idx="866">
                  <c:v>111.56094051301184</c:v>
                </c:pt>
                <c:pt idx="867">
                  <c:v>111.56093615937681</c:v>
                </c:pt>
                <c:pt idx="868">
                  <c:v>111.56093180473532</c:v>
                </c:pt>
                <c:pt idx="869">
                  <c:v>111.56092744908736</c:v>
                </c:pt>
                <c:pt idx="870">
                  <c:v>111.56092309243297</c:v>
                </c:pt>
                <c:pt idx="871">
                  <c:v>111.56091873477216</c:v>
                </c:pt>
                <c:pt idx="872">
                  <c:v>111.56091437610496</c:v>
                </c:pt>
                <c:pt idx="873">
                  <c:v>111.56091001643135</c:v>
                </c:pt>
                <c:pt idx="874">
                  <c:v>111.56090565575138</c:v>
                </c:pt>
                <c:pt idx="875">
                  <c:v>111.56090129406505</c:v>
                </c:pt>
                <c:pt idx="876">
                  <c:v>111.56089693137238</c:v>
                </c:pt>
                <c:pt idx="877">
                  <c:v>111.56089256767339</c:v>
                </c:pt>
                <c:pt idx="878">
                  <c:v>111.56088820296809</c:v>
                </c:pt>
                <c:pt idx="879">
                  <c:v>111.5608838372565</c:v>
                </c:pt>
                <c:pt idx="880">
                  <c:v>111.56087947053864</c:v>
                </c:pt>
                <c:pt idx="881">
                  <c:v>111.56087510281452</c:v>
                </c:pt>
                <c:pt idx="882">
                  <c:v>111.56087073408418</c:v>
                </c:pt>
                <c:pt idx="883">
                  <c:v>111.5608663643476</c:v>
                </c:pt>
                <c:pt idx="884">
                  <c:v>111.56086199360483</c:v>
                </c:pt>
                <c:pt idx="885">
                  <c:v>111.56085762185585</c:v>
                </c:pt>
                <c:pt idx="886">
                  <c:v>111.5608532491007</c:v>
                </c:pt>
                <c:pt idx="887">
                  <c:v>111.56084887533939</c:v>
                </c:pt>
                <c:pt idx="888">
                  <c:v>111.56084450057195</c:v>
                </c:pt>
                <c:pt idx="889">
                  <c:v>111.56084012479837</c:v>
                </c:pt>
                <c:pt idx="890">
                  <c:v>111.5608357480187</c:v>
                </c:pt>
                <c:pt idx="891">
                  <c:v>111.56083137023293</c:v>
                </c:pt>
                <c:pt idx="892">
                  <c:v>111.56082699144108</c:v>
                </c:pt>
                <c:pt idx="893">
                  <c:v>111.56082261164316</c:v>
                </c:pt>
                <c:pt idx="894">
                  <c:v>111.5608182308392</c:v>
                </c:pt>
                <c:pt idx="895">
                  <c:v>111.56081384902923</c:v>
                </c:pt>
                <c:pt idx="896">
                  <c:v>111.56080946621324</c:v>
                </c:pt>
                <c:pt idx="897">
                  <c:v>111.56080508239125</c:v>
                </c:pt>
                <c:pt idx="898">
                  <c:v>111.56080069756331</c:v>
                </c:pt>
                <c:pt idx="899">
                  <c:v>111.56079631172939</c:v>
                </c:pt>
                <c:pt idx="900">
                  <c:v>111.56079192488953</c:v>
                </c:pt>
                <c:pt idx="901">
                  <c:v>111.56078753704375</c:v>
                </c:pt>
                <c:pt idx="902">
                  <c:v>111.56078314819204</c:v>
                </c:pt>
                <c:pt idx="903">
                  <c:v>111.56077875833445</c:v>
                </c:pt>
                <c:pt idx="904">
                  <c:v>111.56077436747098</c:v>
                </c:pt>
                <c:pt idx="905">
                  <c:v>111.56076997560166</c:v>
                </c:pt>
                <c:pt idx="906">
                  <c:v>111.56076558272648</c:v>
                </c:pt>
                <c:pt idx="907">
                  <c:v>111.56076118884548</c:v>
                </c:pt>
                <c:pt idx="908">
                  <c:v>111.56075679395867</c:v>
                </c:pt>
                <c:pt idx="909">
                  <c:v>111.56075239806606</c:v>
                </c:pt>
                <c:pt idx="910">
                  <c:v>111.56074800116767</c:v>
                </c:pt>
                <c:pt idx="911">
                  <c:v>111.56074360326353</c:v>
                </c:pt>
                <c:pt idx="912">
                  <c:v>111.56073920435362</c:v>
                </c:pt>
                <c:pt idx="913">
                  <c:v>111.56073480443801</c:v>
                </c:pt>
                <c:pt idx="914">
                  <c:v>111.56073040351667</c:v>
                </c:pt>
                <c:pt idx="915">
                  <c:v>111.56072600158963</c:v>
                </c:pt>
                <c:pt idx="916">
                  <c:v>111.56072159865691</c:v>
                </c:pt>
                <c:pt idx="917">
                  <c:v>111.56071719471855</c:v>
                </c:pt>
                <c:pt idx="918">
                  <c:v>111.56071278977453</c:v>
                </c:pt>
                <c:pt idx="919">
                  <c:v>111.56070838382487</c:v>
                </c:pt>
                <c:pt idx="920">
                  <c:v>111.5607039768696</c:v>
                </c:pt>
                <c:pt idx="921">
                  <c:v>111.56069956890873</c:v>
                </c:pt>
                <c:pt idx="922">
                  <c:v>111.56069515994228</c:v>
                </c:pt>
                <c:pt idx="923">
                  <c:v>111.56069074997029</c:v>
                </c:pt>
                <c:pt idx="924">
                  <c:v>111.56068633899272</c:v>
                </c:pt>
                <c:pt idx="925">
                  <c:v>111.56068192700963</c:v>
                </c:pt>
                <c:pt idx="926">
                  <c:v>111.56067751402101</c:v>
                </c:pt>
                <c:pt idx="927">
                  <c:v>111.56067310002692</c:v>
                </c:pt>
                <c:pt idx="928">
                  <c:v>111.56066868502734</c:v>
                </c:pt>
                <c:pt idx="929">
                  <c:v>111.56066426902228</c:v>
                </c:pt>
                <c:pt idx="930">
                  <c:v>111.5606598520118</c:v>
                </c:pt>
                <c:pt idx="931">
                  <c:v>111.56065543399586</c:v>
                </c:pt>
                <c:pt idx="932">
                  <c:v>111.56065101497451</c:v>
                </c:pt>
                <c:pt idx="933">
                  <c:v>111.56064659494777</c:v>
                </c:pt>
                <c:pt idx="934">
                  <c:v>111.56064217391564</c:v>
                </c:pt>
                <c:pt idx="935">
                  <c:v>111.56063775187815</c:v>
                </c:pt>
                <c:pt idx="936">
                  <c:v>111.56063332883531</c:v>
                </c:pt>
                <c:pt idx="937">
                  <c:v>111.56062890478714</c:v>
                </c:pt>
                <c:pt idx="938">
                  <c:v>111.56062447973363</c:v>
                </c:pt>
                <c:pt idx="939">
                  <c:v>111.56062005367484</c:v>
                </c:pt>
                <c:pt idx="940">
                  <c:v>111.56061562661075</c:v>
                </c:pt>
                <c:pt idx="941">
                  <c:v>111.56061119854138</c:v>
                </c:pt>
                <c:pt idx="942">
                  <c:v>111.56060676946677</c:v>
                </c:pt>
                <c:pt idx="943">
                  <c:v>111.56060233938695</c:v>
                </c:pt>
                <c:pt idx="944">
                  <c:v>111.56059790830189</c:v>
                </c:pt>
                <c:pt idx="945">
                  <c:v>111.56059347621162</c:v>
                </c:pt>
                <c:pt idx="946">
                  <c:v>111.56058904311618</c:v>
                </c:pt>
                <c:pt idx="947">
                  <c:v>111.56058460901558</c:v>
                </c:pt>
                <c:pt idx="948">
                  <c:v>111.56058017390981</c:v>
                </c:pt>
                <c:pt idx="949">
                  <c:v>111.56057573779891</c:v>
                </c:pt>
                <c:pt idx="950">
                  <c:v>111.56057130068288</c:v>
                </c:pt>
                <c:pt idx="951">
                  <c:v>111.56056686256176</c:v>
                </c:pt>
                <c:pt idx="952">
                  <c:v>111.56056242343554</c:v>
                </c:pt>
                <c:pt idx="953">
                  <c:v>111.56055798330425</c:v>
                </c:pt>
                <c:pt idx="954">
                  <c:v>111.56055354216792</c:v>
                </c:pt>
                <c:pt idx="955">
                  <c:v>111.56054910002653</c:v>
                </c:pt>
                <c:pt idx="956">
                  <c:v>111.56054465688014</c:v>
                </c:pt>
                <c:pt idx="957">
                  <c:v>111.56054021272875</c:v>
                </c:pt>
                <c:pt idx="958">
                  <c:v>111.56053576757236</c:v>
                </c:pt>
                <c:pt idx="959">
                  <c:v>111.56053132141101</c:v>
                </c:pt>
                <c:pt idx="960">
                  <c:v>111.56052687424469</c:v>
                </c:pt>
                <c:pt idx="961">
                  <c:v>111.56052242607343</c:v>
                </c:pt>
                <c:pt idx="962">
                  <c:v>111.56051797689726</c:v>
                </c:pt>
                <c:pt idx="963">
                  <c:v>111.56051352671618</c:v>
                </c:pt>
                <c:pt idx="964">
                  <c:v>111.56050907553021</c:v>
                </c:pt>
                <c:pt idx="965">
                  <c:v>111.56050462333937</c:v>
                </c:pt>
                <c:pt idx="966">
                  <c:v>111.56050017014367</c:v>
                </c:pt>
                <c:pt idx="967">
                  <c:v>111.56049571594313</c:v>
                </c:pt>
                <c:pt idx="968">
                  <c:v>111.56049126073779</c:v>
                </c:pt>
                <c:pt idx="969">
                  <c:v>111.56048680452763</c:v>
                </c:pt>
                <c:pt idx="970">
                  <c:v>111.56048234731266</c:v>
                </c:pt>
                <c:pt idx="971">
                  <c:v>111.56047788909292</c:v>
                </c:pt>
                <c:pt idx="972">
                  <c:v>111.56047342986844</c:v>
                </c:pt>
                <c:pt idx="973">
                  <c:v>111.56046896963922</c:v>
                </c:pt>
                <c:pt idx="974">
                  <c:v>111.56046450840526</c:v>
                </c:pt>
                <c:pt idx="975">
                  <c:v>111.56046004616661</c:v>
                </c:pt>
                <c:pt idx="976">
                  <c:v>111.56045558292325</c:v>
                </c:pt>
                <c:pt idx="977">
                  <c:v>111.56045111867522</c:v>
                </c:pt>
                <c:pt idx="978">
                  <c:v>111.56044665342255</c:v>
                </c:pt>
                <c:pt idx="979">
                  <c:v>111.56044218716521</c:v>
                </c:pt>
                <c:pt idx="980">
                  <c:v>111.56043771990326</c:v>
                </c:pt>
                <c:pt idx="981">
                  <c:v>111.5604332516367</c:v>
                </c:pt>
                <c:pt idx="982">
                  <c:v>111.56042878236553</c:v>
                </c:pt>
                <c:pt idx="983">
                  <c:v>111.56042431208982</c:v>
                </c:pt>
                <c:pt idx="984">
                  <c:v>111.56041984080953</c:v>
                </c:pt>
                <c:pt idx="985">
                  <c:v>111.56041536852469</c:v>
                </c:pt>
                <c:pt idx="986">
                  <c:v>111.56041089523534</c:v>
                </c:pt>
                <c:pt idx="987">
                  <c:v>111.56040642094146</c:v>
                </c:pt>
                <c:pt idx="988">
                  <c:v>111.56040194564308</c:v>
                </c:pt>
                <c:pt idx="989">
                  <c:v>111.56039746934024</c:v>
                </c:pt>
                <c:pt idx="990">
                  <c:v>111.56039299203293</c:v>
                </c:pt>
                <c:pt idx="991">
                  <c:v>111.56038851372118</c:v>
                </c:pt>
                <c:pt idx="992">
                  <c:v>111.560384034405</c:v>
                </c:pt>
                <c:pt idx="993">
                  <c:v>111.56037955408442</c:v>
                </c:pt>
                <c:pt idx="994">
                  <c:v>111.56037507275944</c:v>
                </c:pt>
                <c:pt idx="995">
                  <c:v>111.56037059043008</c:v>
                </c:pt>
                <c:pt idx="996">
                  <c:v>111.56036610709636</c:v>
                </c:pt>
                <c:pt idx="997">
                  <c:v>111.56036162275828</c:v>
                </c:pt>
                <c:pt idx="998">
                  <c:v>111.56035713741588</c:v>
                </c:pt>
                <c:pt idx="999">
                  <c:v>111.56035265106918</c:v>
                </c:pt>
                <c:pt idx="1000">
                  <c:v>111.56034816371816</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Calculs!$AG$4:$AG$1004</c:f>
              <c:numCache>
                <c:formatCode>0.00</c:formatCode>
                <c:ptCount val="1001"/>
                <c:pt idx="0">
                  <c:v>0</c:v>
                </c:pt>
                <c:pt idx="1">
                  <c:v>26.666471030456876</c:v>
                </c:pt>
                <c:pt idx="2">
                  <c:v>146.05152055536311</c:v>
                </c:pt>
                <c:pt idx="3">
                  <c:v>218.72004882424761</c:v>
                </c:pt>
                <c:pt idx="4">
                  <c:v>210.90686629546892</c:v>
                </c:pt>
                <c:pt idx="5">
                  <c:v>203.07272906127514</c:v>
                </c:pt>
                <c:pt idx="6">
                  <c:v>199.88050909266849</c:v>
                </c:pt>
                <c:pt idx="7">
                  <c:v>201.34369415728068</c:v>
                </c:pt>
                <c:pt idx="8">
                  <c:v>202.80426352976312</c:v>
                </c:pt>
                <c:pt idx="9">
                  <c:v>204.26213321152161</c:v>
                </c:pt>
                <c:pt idx="10">
                  <c:v>205.71721842927531</c:v>
                </c:pt>
                <c:pt idx="11">
                  <c:v>206.68466121590114</c:v>
                </c:pt>
                <c:pt idx="12">
                  <c:v>207.16299903942473</c:v>
                </c:pt>
                <c:pt idx="13">
                  <c:v>207.63665654856493</c:v>
                </c:pt>
                <c:pt idx="14">
                  <c:v>208.10559475037687</c:v>
                </c:pt>
                <c:pt idx="15">
                  <c:v>208.56977498407551</c:v>
                </c:pt>
                <c:pt idx="16">
                  <c:v>209.02915893037547</c:v>
                </c:pt>
                <c:pt idx="17">
                  <c:v>209.48370862079665</c:v>
                </c:pt>
                <c:pt idx="18">
                  <c:v>209.93338644693418</c:v>
                </c:pt>
                <c:pt idx="19">
                  <c:v>210.37815516969098</c:v>
                </c:pt>
                <c:pt idx="20">
                  <c:v>210.81797792847132</c:v>
                </c:pt>
                <c:pt idx="21">
                  <c:v>211.05741477409234</c:v>
                </c:pt>
                <c:pt idx="22">
                  <c:v>211.0959105746764</c:v>
                </c:pt>
                <c:pt idx="23">
                  <c:v>211.12878303546805</c:v>
                </c:pt>
                <c:pt idx="24">
                  <c:v>211.15602557266132</c:v>
                </c:pt>
                <c:pt idx="25">
                  <c:v>211.17763225701594</c:v>
                </c:pt>
                <c:pt idx="26">
                  <c:v>211.19359781681331</c:v>
                </c:pt>
                <c:pt idx="27">
                  <c:v>211.20391764064445</c:v>
                </c:pt>
                <c:pt idx="28">
                  <c:v>211.20858778002767</c:v>
                </c:pt>
                <c:pt idx="29">
                  <c:v>211.20760495185738</c:v>
                </c:pt>
                <c:pt idx="30">
                  <c:v>211.20096654068135</c:v>
                </c:pt>
                <c:pt idx="31">
                  <c:v>211.18867060080734</c:v>
                </c:pt>
                <c:pt idx="32">
                  <c:v>211.17071585823811</c:v>
                </c:pt>
                <c:pt idx="33">
                  <c:v>211.14710171243422</c:v>
                </c:pt>
                <c:pt idx="34">
                  <c:v>211.11782823790401</c:v>
                </c:pt>
                <c:pt idx="35">
                  <c:v>211.08289618562037</c:v>
                </c:pt>
                <c:pt idx="36">
                  <c:v>211.042306984264</c:v>
                </c:pt>
                <c:pt idx="37">
                  <c:v>210.99606274129246</c:v>
                </c:pt>
                <c:pt idx="38">
                  <c:v>210.94416624383484</c:v>
                </c:pt>
                <c:pt idx="39">
                  <c:v>210.88662095941135</c:v>
                </c:pt>
                <c:pt idx="40">
                  <c:v>210.82343103647813</c:v>
                </c:pt>
                <c:pt idx="41">
                  <c:v>210.60104030691971</c:v>
                </c:pt>
                <c:pt idx="42">
                  <c:v>210.21912290741864</c:v>
                </c:pt>
                <c:pt idx="43">
                  <c:v>209.83129883184074</c:v>
                </c:pt>
                <c:pt idx="44">
                  <c:v>209.4376016653261</c:v>
                </c:pt>
                <c:pt idx="45">
                  <c:v>209.03806571868122</c:v>
                </c:pt>
                <c:pt idx="46">
                  <c:v>208.63272602080147</c:v>
                </c:pt>
                <c:pt idx="47">
                  <c:v>208.22161831090173</c:v>
                </c:pt>
                <c:pt idx="48">
                  <c:v>207.80477903055683</c:v>
                </c:pt>
                <c:pt idx="49">
                  <c:v>207.38224531555753</c:v>
                </c:pt>
                <c:pt idx="50">
                  <c:v>206.95405498758407</c:v>
                </c:pt>
                <c:pt idx="51">
                  <c:v>206.52024654570195</c:v>
                </c:pt>
                <c:pt idx="52">
                  <c:v>206.0808591576826</c:v>
                </c:pt>
                <c:pt idx="53">
                  <c:v>205.63593265115341</c:v>
                </c:pt>
                <c:pt idx="54">
                  <c:v>205.18550750458138</c:v>
                </c:pt>
                <c:pt idx="55">
                  <c:v>204.72962483809283</c:v>
                </c:pt>
                <c:pt idx="56">
                  <c:v>204.26832640413457</c:v>
                </c:pt>
                <c:pt idx="57">
                  <c:v>203.80165457797983</c:v>
                </c:pt>
                <c:pt idx="58">
                  <c:v>203.32965234808302</c:v>
                </c:pt>
                <c:pt idx="59">
                  <c:v>202.85236330628751</c:v>
                </c:pt>
                <c:pt idx="60">
                  <c:v>202.36983163789083</c:v>
                </c:pt>
                <c:pt idx="61">
                  <c:v>201.8821021115709</c:v>
                </c:pt>
                <c:pt idx="62">
                  <c:v>201.38922006917849</c:v>
                </c:pt>
                <c:pt idx="63">
                  <c:v>200.89123141539895</c:v>
                </c:pt>
                <c:pt idx="64">
                  <c:v>200.3881826072884</c:v>
                </c:pt>
                <c:pt idx="65">
                  <c:v>199.88012064368922</c:v>
                </c:pt>
                <c:pt idx="66">
                  <c:v>199.36709305452763</c:v>
                </c:pt>
                <c:pt idx="67">
                  <c:v>198.84914788999927</c:v>
                </c:pt>
                <c:pt idx="68">
                  <c:v>198.32633370964686</c:v>
                </c:pt>
                <c:pt idx="69">
                  <c:v>197.79869957133411</c:v>
                </c:pt>
                <c:pt idx="70">
                  <c:v>197.26629502012068</c:v>
                </c:pt>
                <c:pt idx="71">
                  <c:v>196.7291700770426</c:v>
                </c:pt>
                <c:pt idx="72">
                  <c:v>196.18737522780327</c:v>
                </c:pt>
                <c:pt idx="73">
                  <c:v>195.64096141137853</c:v>
                </c:pt>
                <c:pt idx="74">
                  <c:v>195.0899800085416</c:v>
                </c:pt>
                <c:pt idx="75">
                  <c:v>194.53448283031139</c:v>
                </c:pt>
                <c:pt idx="76">
                  <c:v>193.97452210633031</c:v>
                </c:pt>
                <c:pt idx="77">
                  <c:v>193.41015047317418</c:v>
                </c:pt>
                <c:pt idx="78">
                  <c:v>192.84142096260086</c:v>
                </c:pt>
                <c:pt idx="79">
                  <c:v>192.26838698974075</c:v>
                </c:pt>
                <c:pt idx="80">
                  <c:v>191.69110234123517</c:v>
                </c:pt>
                <c:pt idx="81">
                  <c:v>190.95033606772182</c:v>
                </c:pt>
                <c:pt idx="82">
                  <c:v>190.04599928795912</c:v>
                </c:pt>
                <c:pt idx="83">
                  <c:v>189.13769818917785</c:v>
                </c:pt>
                <c:pt idx="84">
                  <c:v>188.22551746556979</c:v>
                </c:pt>
                <c:pt idx="85">
                  <c:v>187.30954192184117</c:v>
                </c:pt>
                <c:pt idx="86">
                  <c:v>186.38985645363061</c:v>
                </c:pt>
                <c:pt idx="87">
                  <c:v>185.46654602804009</c:v>
                </c:pt>
                <c:pt idx="88">
                  <c:v>184.53969566428361</c:v>
                </c:pt>
                <c:pt idx="89">
                  <c:v>183.60939041446198</c:v>
                </c:pt>
                <c:pt idx="90">
                  <c:v>182.67571534447072</c:v>
                </c:pt>
                <c:pt idx="91">
                  <c:v>181.66799015917442</c:v>
                </c:pt>
                <c:pt idx="92">
                  <c:v>180.5862631244951</c:v>
                </c:pt>
                <c:pt idx="93">
                  <c:v>179.50152879685314</c:v>
                </c:pt>
                <c:pt idx="94">
                  <c:v>178.4138856533865</c:v>
                </c:pt>
                <c:pt idx="95">
                  <c:v>177.32343195438352</c:v>
                </c:pt>
                <c:pt idx="96">
                  <c:v>176.23026572190176</c:v>
                </c:pt>
                <c:pt idx="97">
                  <c:v>175.13448471865553</c:v>
                </c:pt>
                <c:pt idx="98">
                  <c:v>174.03618642717794</c:v>
                </c:pt>
                <c:pt idx="99">
                  <c:v>172.93546802926414</c:v>
                </c:pt>
                <c:pt idx="100">
                  <c:v>171.83242638570218</c:v>
                </c:pt>
                <c:pt idx="101">
                  <c:v>170.71577698389785</c:v>
                </c:pt>
                <c:pt idx="102">
                  <c:v>169.58561455644613</c:v>
                </c:pt>
                <c:pt idx="103">
                  <c:v>168.45344321094768</c:v>
                </c:pt>
                <c:pt idx="104">
                  <c:v>167.31936044996471</c:v>
                </c:pt>
                <c:pt idx="105">
                  <c:v>166.18346333147053</c:v>
                </c:pt>
                <c:pt idx="106">
                  <c:v>165.04584844997987</c:v>
                </c:pt>
                <c:pt idx="107">
                  <c:v>163.90661191801939</c:v>
                </c:pt>
                <c:pt idx="108">
                  <c:v>162.76584934794178</c:v>
                </c:pt>
                <c:pt idx="109">
                  <c:v>161.62365583408987</c:v>
                </c:pt>
                <c:pt idx="110">
                  <c:v>160.480125935312</c:v>
                </c:pt>
                <c:pt idx="111">
                  <c:v>159.4671037503293</c:v>
                </c:pt>
                <c:pt idx="112">
                  <c:v>158.58464915609423</c:v>
                </c:pt>
                <c:pt idx="113">
                  <c:v>157.70074438162237</c:v>
                </c:pt>
                <c:pt idx="114">
                  <c:v>156.81545942149367</c:v>
                </c:pt>
                <c:pt idx="115">
                  <c:v>155.92886395988438</c:v>
                </c:pt>
                <c:pt idx="116">
                  <c:v>155.04102735898769</c:v>
                </c:pt>
                <c:pt idx="117">
                  <c:v>154.15201864763668</c:v>
                </c:pt>
                <c:pt idx="118">
                  <c:v>153.26190651013098</c:v>
                </c:pt>
                <c:pt idx="119">
                  <c:v>152.37075927527005</c:v>
                </c:pt>
                <c:pt idx="120">
                  <c:v>151.47864490559402</c:v>
                </c:pt>
                <c:pt idx="121">
                  <c:v>150.36592095775552</c:v>
                </c:pt>
                <c:pt idx="122">
                  <c:v>149.03278275526736</c:v>
                </c:pt>
                <c:pt idx="123">
                  <c:v>147.69967786058385</c:v>
                </c:pt>
                <c:pt idx="124">
                  <c:v>146.36670884925348</c:v>
                </c:pt>
                <c:pt idx="125">
                  <c:v>145.0339772931062</c:v>
                </c:pt>
                <c:pt idx="126">
                  <c:v>143.70158374596534</c:v>
                </c:pt>
                <c:pt idx="127">
                  <c:v>142.36962772988878</c:v>
                </c:pt>
                <c:pt idx="128">
                  <c:v>141.03820772193868</c:v>
                </c:pt>
                <c:pt idx="129">
                  <c:v>139.70742114147808</c:v>
                </c:pt>
                <c:pt idx="130">
                  <c:v>138.3773643379927</c:v>
                </c:pt>
                <c:pt idx="131">
                  <c:v>136.9903032180479</c:v>
                </c:pt>
                <c:pt idx="132">
                  <c:v>135.5463894397576</c:v>
                </c:pt>
                <c:pt idx="133">
                  <c:v>134.103742468024</c:v>
                </c:pt>
                <c:pt idx="134">
                  <c:v>132.66246385148227</c:v>
                </c:pt>
                <c:pt idx="135">
                  <c:v>131.22265382040925</c:v>
                </c:pt>
                <c:pt idx="136">
                  <c:v>129.78441127688899</c:v>
                </c:pt>
                <c:pt idx="137">
                  <c:v>128.34783378558669</c:v>
                </c:pt>
                <c:pt idx="138">
                  <c:v>126.9130175651247</c:v>
                </c:pt>
                <c:pt idx="139">
                  <c:v>125.48005748005559</c:v>
                </c:pt>
                <c:pt idx="140">
                  <c:v>124.04904703342672</c:v>
                </c:pt>
                <c:pt idx="141">
                  <c:v>121.92500356029869</c:v>
                </c:pt>
                <c:pt idx="142">
                  <c:v>119.10901319931232</c:v>
                </c:pt>
                <c:pt idx="143">
                  <c:v>116.29886918952118</c:v>
                </c:pt>
                <c:pt idx="144">
                  <c:v>113.49479259400584</c:v>
                </c:pt>
                <c:pt idx="145">
                  <c:v>110.69699953863162</c:v>
                </c:pt>
                <c:pt idx="146">
                  <c:v>107.90570120577664</c:v>
                </c:pt>
                <c:pt idx="147">
                  <c:v>105.12110383078536</c:v>
                </c:pt>
                <c:pt idx="148">
                  <c:v>102.3434087010901</c:v>
                </c:pt>
                <c:pt idx="149">
                  <c:v>99.572812157945535</c:v>
                </c:pt>
                <c:pt idx="150">
                  <c:v>96.809505600718452</c:v>
                </c:pt>
                <c:pt idx="151">
                  <c:v>94.053675493673111</c:v>
                </c:pt>
                <c:pt idx="152">
                  <c:v>91.305503375194107</c:v>
                </c:pt>
                <c:pt idx="153">
                  <c:v>88.565165869386121</c:v>
                </c:pt>
                <c:pt idx="154">
                  <c:v>85.832834699988851</c:v>
                </c:pt>
                <c:pt idx="155">
                  <c:v>83.108676706546859</c:v>
                </c:pt>
                <c:pt idx="156">
                  <c:v>77.077614646418425</c:v>
                </c:pt>
                <c:pt idx="157">
                  <c:v>67.748309225088406</c:v>
                </c:pt>
                <c:pt idx="158">
                  <c:v>58.451546334139955</c:v>
                </c:pt>
                <c:pt idx="159">
                  <c:v>49.188682232404929</c:v>
                </c:pt>
                <c:pt idx="160">
                  <c:v>39.961020091274612</c:v>
                </c:pt>
                <c:pt idx="161">
                  <c:v>26.547534504378213</c:v>
                </c:pt>
                <c:pt idx="162">
                  <c:v>8.9655799422086151</c:v>
                </c:pt>
                <c:pt idx="163">
                  <c:v>-8.1352184088021868</c:v>
                </c:pt>
                <c:pt idx="164">
                  <c:v>-24.752606935131812</c:v>
                </c:pt>
                <c:pt idx="165">
                  <c:v>-37.251343600893961</c:v>
                </c:pt>
                <c:pt idx="166">
                  <c:v>-45.648729765353558</c:v>
                </c:pt>
                <c:pt idx="167">
                  <c:v>-57.072400043243036</c:v>
                </c:pt>
                <c:pt idx="168">
                  <c:v>-69.284100032569143</c:v>
                </c:pt>
                <c:pt idx="169">
                  <c:v>-87.768845766146043</c:v>
                </c:pt>
                <c:pt idx="170">
                  <c:v>-108.04391498746315</c:v>
                </c:pt>
                <c:pt idx="171">
                  <c:v>-114.46655466212076</c:v>
                </c:pt>
                <c:pt idx="172">
                  <c:v>-113.78466705964507</c:v>
                </c:pt>
                <c:pt idx="173">
                  <c:v>-113.10917496948817</c:v>
                </c:pt>
                <c:pt idx="174">
                  <c:v>-112.43999800094225</c:v>
                </c:pt>
                <c:pt idx="175">
                  <c:v>-111.77705702929397</c:v>
                </c:pt>
                <c:pt idx="176">
                  <c:v>-111.12027417189017</c:v>
                </c:pt>
                <c:pt idx="177">
                  <c:v>-110.46957276473154</c:v>
                </c:pt>
                <c:pt idx="178">
                  <c:v>-109.82487733958034</c:v>
                </c:pt>
                <c:pt idx="179">
                  <c:v>-109.18611360156963</c:v>
                </c:pt>
                <c:pt idx="180">
                  <c:v>-108.55320840730144</c:v>
                </c:pt>
                <c:pt idx="181">
                  <c:v>-107.92608974342153</c:v>
                </c:pt>
                <c:pt idx="182">
                  <c:v>-107.30468670565901</c:v>
                </c:pt>
                <c:pt idx="183">
                  <c:v>-106.68892947831924</c:v>
                </c:pt>
                <c:pt idx="184">
                  <c:v>-106.0787493142191</c:v>
                </c:pt>
                <c:pt idx="185">
                  <c:v>-105.47407851505329</c:v>
                </c:pt>
                <c:pt idx="186">
                  <c:v>-104.87485041218125</c:v>
                </c:pt>
                <c:pt idx="187">
                  <c:v>-104.28099934782468</c:v>
                </c:pt>
                <c:pt idx="188">
                  <c:v>-103.69246065666542</c:v>
                </c:pt>
                <c:pt idx="189">
                  <c:v>-103.10917064783368</c:v>
                </c:pt>
                <c:pt idx="190">
                  <c:v>-102.53106658727806</c:v>
                </c:pt>
                <c:pt idx="191">
                  <c:v>-101.95808668050667</c:v>
                </c:pt>
                <c:pt idx="192">
                  <c:v>-101.39017005569201</c:v>
                </c:pt>
                <c:pt idx="193">
                  <c:v>-100.82725674712995</c:v>
                </c:pt>
                <c:pt idx="194">
                  <c:v>-100.26928767904424</c:v>
                </c:pt>
                <c:pt idx="195">
                  <c:v>-99.716204649729107</c:v>
                </c:pt>
                <c:pt idx="196">
                  <c:v>-99.167950316020509</c:v>
                </c:pt>
                <c:pt idx="197">
                  <c:v>-98.624468178090183</c:v>
                </c:pt>
                <c:pt idx="198">
                  <c:v>-98.085702564553074</c:v>
                </c:pt>
                <c:pt idx="199">
                  <c:v>-97.551598617881581</c:v>
                </c:pt>
                <c:pt idx="200">
                  <c:v>-97.022102280119285</c:v>
                </c:pt>
                <c:pt idx="201">
                  <c:v>-96.497160278887435</c:v>
                </c:pt>
                <c:pt idx="202">
                  <c:v>-91.373978082373952</c:v>
                </c:pt>
                <c:pt idx="203">
                  <c:v>-86.674274125709843</c:v>
                </c:pt>
                <c:pt idx="204">
                  <c:v>-82.352059451721104</c:v>
                </c:pt>
                <c:pt idx="205">
                  <c:v>-78.367477108079825</c:v>
                </c:pt>
                <c:pt idx="206">
                  <c:v>-74.685840461334422</c:v>
                </c:pt>
                <c:pt idx="207">
                  <c:v>-71.276843810652679</c:v>
                </c:pt>
                <c:pt idx="208">
                  <c:v>-68.113910770417377</c:v>
                </c:pt>
                <c:pt idx="209">
                  <c:v>-65.173653509700742</c:v>
                </c:pt>
                <c:pt idx="210">
                  <c:v>-62.435421727649604</c:v>
                </c:pt>
                <c:pt idx="211">
                  <c:v>-59.880924679069921</c:v>
                </c:pt>
                <c:pt idx="212">
                  <c:v>-57.493912985911194</c:v>
                </c:pt>
                <c:pt idx="213">
                  <c:v>-55.259909627687847</c:v>
                </c:pt>
                <c:pt idx="214">
                  <c:v>-53.165981581131483</c:v>
                </c:pt>
                <c:pt idx="215">
                  <c:v>-51.200545213147031</c:v>
                </c:pt>
                <c:pt idx="216">
                  <c:v>-49.353199823634753</c:v>
                </c:pt>
                <c:pt idx="217">
                  <c:v>-47.614584762914113</c:v>
                </c:pt>
                <c:pt idx="218">
                  <c:v>-45.976256370735157</c:v>
                </c:pt>
                <c:pt idx="219">
                  <c:v>-44.430581644752216</c:v>
                </c:pt>
                <c:pt idx="220">
                  <c:v>-42.970646080096252</c:v>
                </c:pt>
                <c:pt idx="221">
                  <c:v>-41.590173554760824</c:v>
                </c:pt>
                <c:pt idx="222">
                  <c:v>-40.283456488455833</c:v>
                </c:pt>
                <c:pt idx="223">
                  <c:v>-39.045294791432582</c:v>
                </c:pt>
                <c:pt idx="224">
                  <c:v>-37.870942357138937</c:v>
                </c:pt>
                <c:pt idx="225">
                  <c:v>-36.756060048367388</c:v>
                </c:pt>
                <c:pt idx="226">
                  <c:v>-35.696674288687419</c:v>
                </c:pt>
                <c:pt idx="227">
                  <c:v>-34.689140505684939</c:v>
                </c:pt>
                <c:pt idx="228">
                  <c:v>-33.730110784880061</c:v>
                </c:pt>
                <c:pt idx="229">
                  <c:v>-32.81650518719389</c:v>
                </c:pt>
                <c:pt idx="230">
                  <c:v>-31.94548626173237</c:v>
                </c:pt>
                <c:pt idx="231">
                  <c:v>-31.114436352084425</c:v>
                </c:pt>
                <c:pt idx="232">
                  <c:v>-30.320937350428053</c:v>
                </c:pt>
                <c:pt idx="233">
                  <c:v>-29.562752601247183</c:v>
                </c:pt>
                <c:pt idx="234">
                  <c:v>-28.837810696810209</c:v>
                </c:pt>
                <c:pt idx="235">
                  <c:v>-28.144190940919472</c:v>
                </c:pt>
                <c:pt idx="236">
                  <c:v>-27.480110286776068</c:v>
                </c:pt>
                <c:pt idx="237">
                  <c:v>-26.843911579912223</c:v>
                </c:pt>
                <c:pt idx="238">
                  <c:v>-26.234052958687766</c:v>
                </c:pt>
                <c:pt idx="239">
                  <c:v>-25.649098283375487</c:v>
                </c:pt>
                <c:pt idx="240">
                  <c:v>-25.087708480831971</c:v>
                </c:pt>
                <c:pt idx="241">
                  <c:v>-24.548633705549946</c:v>
                </c:pt>
                <c:pt idx="242">
                  <c:v>-24.030706229834472</c:v>
                </c:pt>
                <c:pt idx="243">
                  <c:v>-23.532833986210889</c:v>
                </c:pt>
                <c:pt idx="244">
                  <c:v>-23.053994694183196</c:v>
                </c:pt>
                <c:pt idx="245">
                  <c:v>-22.593230511311422</c:v>
                </c:pt>
                <c:pt idx="246">
                  <c:v>-22.149643155426038</c:v>
                </c:pt>
                <c:pt idx="247">
                  <c:v>-21.722389450787677</c:v>
                </c:pt>
                <c:pt idx="248">
                  <c:v>-21.310677256246393</c:v>
                </c:pt>
                <c:pt idx="249">
                  <c:v>-20.913761738058067</c:v>
                </c:pt>
                <c:pt idx="250">
                  <c:v>-20.530941954061696</c:v>
                </c:pt>
                <c:pt idx="251">
                  <c:v>-20.161557719482808</c:v>
                </c:pt>
                <c:pt idx="252">
                  <c:v>-19.804986727769283</c:v>
                </c:pt>
                <c:pt idx="253">
                  <c:v>-19.460641902639182</c:v>
                </c:pt>
                <c:pt idx="254">
                  <c:v>-19.127968959972897</c:v>
                </c:pt>
                <c:pt idx="255">
                  <c:v>-18.806444160354658</c:v>
                </c:pt>
                <c:pt idx="256">
                  <c:v>-18.495572234994622</c:v>
                </c:pt>
                <c:pt idx="257">
                  <c:v>-18.194884469473649</c:v>
                </c:pt>
                <c:pt idx="258">
                  <c:v>-17.903936931273982</c:v>
                </c:pt>
                <c:pt idx="259">
                  <c:v>-17.622308828412574</c:v>
                </c:pt>
                <c:pt idx="260">
                  <c:v>-17.349600987700516</c:v>
                </c:pt>
                <c:pt idx="261">
                  <c:v>-17.085434442227616</c:v>
                </c:pt>
                <c:pt idx="262">
                  <c:v>-16.829449118632006</c:v>
                </c:pt>
                <c:pt idx="263">
                  <c:v>-16.581302615572447</c:v>
                </c:pt>
                <c:pt idx="264">
                  <c:v>-16.340669065588347</c:v>
                </c:pt>
                <c:pt idx="265">
                  <c:v>-16.10723807321822</c:v>
                </c:pt>
                <c:pt idx="266">
                  <c:v>-15.880713722861231</c:v>
                </c:pt>
                <c:pt idx="267">
                  <c:v>-15.660813650415173</c:v>
                </c:pt>
                <c:pt idx="268">
                  <c:v>-15.44726817321526</c:v>
                </c:pt>
                <c:pt idx="269">
                  <c:v>-15.23981947323683</c:v>
                </c:pt>
                <c:pt idx="270">
                  <c:v>-15.038220828916703</c:v>
                </c:pt>
                <c:pt idx="271">
                  <c:v>-14.842235891297133</c:v>
                </c:pt>
                <c:pt idx="272">
                  <c:v>-14.651638000506757</c:v>
                </c:pt>
                <c:pt idx="273">
                  <c:v>-14.466209538868165</c:v>
                </c:pt>
                <c:pt idx="274">
                  <c:v>-14.285741317164618</c:v>
                </c:pt>
                <c:pt idx="275">
                  <c:v>-14.110031990811851</c:v>
                </c:pt>
                <c:pt idx="276">
                  <c:v>-13.938887502866192</c:v>
                </c:pt>
                <c:pt idx="277">
                  <c:v>-13.772120550960485</c:v>
                </c:pt>
                <c:pt idx="278">
                  <c:v>-13.609550075394813</c:v>
                </c:pt>
                <c:pt idx="279">
                  <c:v>-13.451000765722004</c:v>
                </c:pt>
                <c:pt idx="280">
                  <c:v>-13.29630258325885</c:v>
                </c:pt>
                <c:pt idx="281">
                  <c:v>-13.145290297023692</c:v>
                </c:pt>
                <c:pt idx="282">
                  <c:v>-12.997803030650498</c:v>
                </c:pt>
                <c:pt idx="283">
                  <c:v>-12.853683817858371</c:v>
                </c:pt>
                <c:pt idx="284">
                  <c:v>-12.712779164064571</c:v>
                </c:pt>
                <c:pt idx="285">
                  <c:v>-12.574938611717675</c:v>
                </c:pt>
                <c:pt idx="286">
                  <c:v>-12.440014306896126</c:v>
                </c:pt>
                <c:pt idx="287">
                  <c:v>-12.307860564664683</c:v>
                </c:pt>
                <c:pt idx="288">
                  <c:v>-12.178333430607863</c:v>
                </c:pt>
                <c:pt idx="289">
                  <c:v>-12.051290235863304</c:v>
                </c:pt>
                <c:pt idx="290">
                  <c:v>-11.926589142859608</c:v>
                </c:pt>
                <c:pt idx="291">
                  <c:v>-11.804088678820646</c:v>
                </c:pt>
                <c:pt idx="292">
                  <c:v>-11.683647253931525</c:v>
                </c:pt>
                <c:pt idx="293">
                  <c:v>-11.565122660868699</c:v>
                </c:pt>
                <c:pt idx="294">
                  <c:v>-11.448371552178255</c:v>
                </c:pt>
                <c:pt idx="295">
                  <c:v>-11.333248891740615</c:v>
                </c:pt>
                <c:pt idx="296">
                  <c:v>-11.219607376287506</c:v>
                </c:pt>
                <c:pt idx="297">
                  <c:v>-11.107296822637799</c:v>
                </c:pt>
                <c:pt idx="298">
                  <c:v>-10.996163515994398</c:v>
                </c:pt>
                <c:pt idx="299">
                  <c:v>-10.886049514296639</c:v>
                </c:pt>
                <c:pt idx="300">
                  <c:v>-10.776791903256152</c:v>
                </c:pt>
                <c:pt idx="301">
                  <c:v>-10.668221996324615</c:v>
                </c:pt>
                <c:pt idx="302">
                  <c:v>-10.560164473458721</c:v>
                </c:pt>
                <c:pt idx="303">
                  <c:v>-10.452436452173746</c:v>
                </c:pt>
                <c:pt idx="304">
                  <c:v>-10.344846484031061</c:v>
                </c:pt>
                <c:pt idx="305">
                  <c:v>-10.237193469411313</c:v>
                </c:pt>
                <c:pt idx="306">
                  <c:v>-10.129265483218155</c:v>
                </c:pt>
                <c:pt idx="307">
                  <c:v>-10.020838504082231</c:v>
                </c:pt>
                <c:pt idx="308">
                  <c:v>-9.9116750397519766</c:v>
                </c:pt>
                <c:pt idx="309">
                  <c:v>-9.8015226417446506</c:v>
                </c:pt>
                <c:pt idx="310">
                  <c:v>-9.6901123030906877</c:v>
                </c:pt>
                <c:pt idx="311">
                  <c:v>-9.5771567342680797</c:v>
                </c:pt>
                <c:pt idx="312">
                  <c:v>-9.4623485143599737</c:v>
                </c:pt>
                <c:pt idx="313">
                  <c:v>-9.3453581172915037</c:v>
                </c:pt>
                <c:pt idx="314">
                  <c:v>-9.2258318169799658</c:v>
                </c:pt>
                <c:pt idx="315">
                  <c:v>-9.1033894806997147</c:v>
                </c:pt>
                <c:pt idx="316">
                  <c:v>-8.9776222673310482</c:v>
                </c:pt>
                <c:pt idx="317">
                  <c:v>-8.8480902569284261</c:v>
                </c:pt>
                <c:pt idx="318">
                  <c:v>-8.7143200508018737</c:v>
                </c:pt>
                <c:pt idx="319">
                  <c:v>-8.5758023977474753</c:v>
                </c:pt>
                <c:pt idx="320">
                  <c:v>-8.4319899229717947</c:v>
                </c:pt>
                <c:pt idx="321">
                  <c:v>-8.2822950624812712</c:v>
                </c:pt>
                <c:pt idx="322">
                  <c:v>-8.1260883381193665</c:v>
                </c:pt>
                <c:pt idx="323">
                  <c:v>-7.96269714782962</c:v>
                </c:pt>
                <c:pt idx="324">
                  <c:v>-7.7914052926826507</c:v>
                </c:pt>
                <c:pt idx="325">
                  <c:v>-7.6114535168723956</c:v>
                </c:pt>
                <c:pt idx="326">
                  <c:v>-7.4220413986412854</c:v>
                </c:pt>
                <c:pt idx="327">
                  <c:v>-7.2223309971036738</c:v>
                </c:pt>
                <c:pt idx="328">
                  <c:v>-7.0114527285727233</c:v>
                </c:pt>
                <c:pt idx="329">
                  <c:v>-6.7885140101093606</c:v>
                </c:pt>
                <c:pt idx="330">
                  <c:v>-6.5526112581300913</c:v>
                </c:pt>
                <c:pt idx="331">
                  <c:v>-6.3028458524566986</c:v>
                </c:pt>
                <c:pt idx="332">
                  <c:v>-6.03834465295611</c:v>
                </c:pt>
                <c:pt idx="333">
                  <c:v>-5.7582855641325406</c:v>
                </c:pt>
                <c:pt idx="334">
                  <c:v>-5.4619284565501953</c:v>
                </c:pt>
                <c:pt idx="335">
                  <c:v>-5.1486514461829067</c:v>
                </c:pt>
                <c:pt idx="336">
                  <c:v>-4.8179920819423838</c:v>
                </c:pt>
                <c:pt idx="337">
                  <c:v>-4.4696923888224571</c:v>
                </c:pt>
                <c:pt idx="338">
                  <c:v>-4.1037459737123543</c:v>
                </c:pt>
                <c:pt idx="339">
                  <c:v>-3.7204445720546451</c:v>
                </c:pt>
                <c:pt idx="340">
                  <c:v>-3.3204205890519405</c:v>
                </c:pt>
                <c:pt idx="341">
                  <c:v>-2.9046815078823016</c:v>
                </c:pt>
                <c:pt idx="342">
                  <c:v>-2.4746316735408334</c:v>
                </c:pt>
                <c:pt idx="343">
                  <c:v>-2.0320770964055836</c:v>
                </c:pt>
                <c:pt idx="344">
                  <c:v>-1.5792096994808298</c:v>
                </c:pt>
                <c:pt idx="345">
                  <c:v>-1.118568911490492</c:v>
                </c:pt>
                <c:pt idx="346">
                  <c:v>-0.65298059956022025</c:v>
                </c:pt>
                <c:pt idx="347">
                  <c:v>-0.18547579530510677</c:v>
                </c:pt>
                <c:pt idx="348">
                  <c:v>0.28080588363878356</c:v>
                </c:pt>
                <c:pt idx="349">
                  <c:v>0.74272122008240404</c:v>
                </c:pt>
                <c:pt idx="350">
                  <c:v>1.1972287493657474</c:v>
                </c:pt>
                <c:pt idx="351">
                  <c:v>1.6414863767419838</c:v>
                </c:pt>
                <c:pt idx="352">
                  <c:v>2.0729342030172457</c:v>
                </c:pt>
                <c:pt idx="353">
                  <c:v>2.4893574290436091</c:v>
                </c:pt>
                <c:pt idx="354">
                  <c:v>2.8889266382764345</c:v>
                </c:pt>
                <c:pt idx="355">
                  <c:v>3.2702152427225917</c:v>
                </c:pt>
                <c:pt idx="356">
                  <c:v>3.6321960283644295</c:v>
                </c:pt>
                <c:pt idx="357">
                  <c:v>3.9742202887854607</c:v>
                </c:pt>
                <c:pt idx="358">
                  <c:v>4.2959838878217944</c:v>
                </c:pt>
                <c:pt idx="359">
                  <c:v>4.5974847850326501</c:v>
                </c:pt>
                <c:pt idx="360">
                  <c:v>4.8789762306439366</c:v>
                </c:pt>
                <c:pt idx="361">
                  <c:v>5.1409191711998634</c:v>
                </c:pt>
                <c:pt idx="362">
                  <c:v>5.3839365815291034</c:v>
                </c:pt>
                <c:pt idx="363">
                  <c:v>5.6087715972657639</c:v>
                </c:pt>
                <c:pt idx="364">
                  <c:v>5.8162505635645543</c:v>
                </c:pt>
                <c:pt idx="365">
                  <c:v>6.0072514933793864</c:v>
                </c:pt>
                <c:pt idx="366">
                  <c:v>6.1826779601202428</c:v>
                </c:pt>
                <c:pt idx="367">
                  <c:v>6.3434381273265377</c:v>
                </c:pt>
                <c:pt idx="368">
                  <c:v>6.4904284209107503</c:v>
                </c:pt>
                <c:pt idx="369">
                  <c:v>6.6245212507077786</c:v>
                </c:pt>
                <c:pt idx="370">
                  <c:v>6.7465561607726858</c:v>
                </c:pt>
                <c:pt idx="371">
                  <c:v>6.8573338086155786</c:v>
                </c:pt>
                <c:pt idx="372">
                  <c:v>6.9576122234515374</c:v>
                </c:pt>
                <c:pt idx="373">
                  <c:v>7.0481048584199861</c:v>
                </c:pt>
                <c:pt idx="374">
                  <c:v>7.1294800216724381</c:v>
                </c:pt>
                <c:pt idx="375">
                  <c:v>7.2023613397740585</c:v>
                </c:pt>
                <c:pt idx="376">
                  <c:v>7.2673289701735113</c:v>
                </c:pt>
                <c:pt idx="377">
                  <c:v>7.3249213356102389</c:v>
                </c:pt>
                <c:pt idx="378">
                  <c:v>7.3756372015627338</c:v>
                </c:pt>
                <c:pt idx="379">
                  <c:v>7.4199379583139446</c:v>
                </c:pt>
                <c:pt idx="380">
                  <c:v>7.4582500025030676</c:v>
                </c:pt>
                <c:pt idx="381">
                  <c:v>7.4909671399599178</c:v>
                </c:pt>
                <c:pt idx="382">
                  <c:v>7.518452953070037</c:v>
                </c:pt>
                <c:pt idx="383">
                  <c:v>7.5410430927709102</c:v>
                </c:pt>
                <c:pt idx="384">
                  <c:v>7.559047468339287</c:v>
                </c:pt>
                <c:pt idx="385">
                  <c:v>7.5727523181098633</c:v>
                </c:pt>
                <c:pt idx="386">
                  <c:v>7.5824221517792125</c:v>
                </c:pt>
                <c:pt idx="387">
                  <c:v>7.5883015605095494</c:v>
                </c:pt>
                <c:pt idx="388">
                  <c:v>7.5906168950785231</c:v>
                </c:pt>
                <c:pt idx="389">
                  <c:v>7.5895778151681572</c:v>
                </c:pt>
                <c:pt idx="390">
                  <c:v>7.5853787148251373</c:v>
                </c:pt>
                <c:pt idx="391">
                  <c:v>7.5782000303754389</c:v>
                </c:pt>
                <c:pt idx="392">
                  <c:v>7.5682094378121878</c:v>
                </c:pt>
                <c:pt idx="393">
                  <c:v>7.5555629470317376</c:v>
                </c:pt>
                <c:pt idx="394">
                  <c:v>7.5404059003737229</c:v>
                </c:pt>
                <c:pt idx="395">
                  <c:v>7.5228738828069162</c:v>
                </c:pt>
                <c:pt idx="396">
                  <c:v>7.5030935508547989</c:v>
                </c:pt>
                <c:pt idx="397">
                  <c:v>7.4811833870193398</c:v>
                </c:pt>
                <c:pt idx="398">
                  <c:v>7.457254386072572</c:v>
                </c:pt>
                <c:pt idx="399">
                  <c:v>7.4314106791686534</c:v>
                </c:pt>
                <c:pt idx="400">
                  <c:v>7.4037501013024105</c:v>
                </c:pt>
                <c:pt idx="401">
                  <c:v>7.3743647072169374</c:v>
                </c:pt>
                <c:pt idx="402">
                  <c:v>7.3433412404515899</c:v>
                </c:pt>
                <c:pt idx="403">
                  <c:v>7.3107615598286513</c:v>
                </c:pt>
                <c:pt idx="404">
                  <c:v>7.2767030273057678</c:v>
                </c:pt>
                <c:pt idx="405">
                  <c:v>7.2412388607739029</c:v>
                </c:pt>
                <c:pt idx="406">
                  <c:v>7.2044384550580345</c:v>
                </c:pt>
                <c:pt idx="407">
                  <c:v>7.166367674079912</c:v>
                </c:pt>
                <c:pt idx="408">
                  <c:v>7.1270891168685671</c:v>
                </c:pt>
                <c:pt idx="409">
                  <c:v>7.0866623598535599</c:v>
                </c:pt>
                <c:pt idx="410">
                  <c:v>7.0451441776473782</c:v>
                </c:pt>
                <c:pt idx="411">
                  <c:v>7.0025887443150658</c:v>
                </c:pt>
                <c:pt idx="412">
                  <c:v>6.9590478169400996</c:v>
                </c:pt>
                <c:pt idx="413">
                  <c:v>6.9145709031238489</c:v>
                </c:pt>
                <c:pt idx="414">
                  <c:v>6.8692054139006267</c:v>
                </c:pt>
                <c:pt idx="415">
                  <c:v>6.8229968034096089</c:v>
                </c:pt>
                <c:pt idx="416">
                  <c:v>6.7759886965377412</c:v>
                </c:pt>
                <c:pt idx="417">
                  <c:v>6.7282230056328149</c:v>
                </c:pt>
                <c:pt idx="418">
                  <c:v>6.6797400372820785</c:v>
                </c:pt>
                <c:pt idx="419">
                  <c:v>6.6305785900579952</c:v>
                </c:pt>
                <c:pt idx="420">
                  <c:v>6.5807760440480507</c:v>
                </c:pt>
                <c:pt idx="421">
                  <c:v>6.5303684429091664</c:v>
                </c:pt>
                <c:pt idx="422">
                  <c:v>6.4793905691181202</c:v>
                </c:pt>
                <c:pt idx="423">
                  <c:v>6.4278760130271957</c:v>
                </c:pt>
                <c:pt idx="424">
                  <c:v>6.375857236277799</c:v>
                </c:pt>
                <c:pt idx="425">
                  <c:v>6.3233656300740169</c:v>
                </c:pt>
                <c:pt idx="426">
                  <c:v>6.270431568772092</c:v>
                </c:pt>
                <c:pt idx="427">
                  <c:v>6.2170844592001089</c:v>
                </c:pt>
                <c:pt idx="428">
                  <c:v>6.1633527860847046</c:v>
                </c:pt>
                <c:pt idx="429">
                  <c:v>6.1092641539273815</c:v>
                </c:pt>
                <c:pt idx="430">
                  <c:v>6.0548453256423933</c:v>
                </c:pt>
                <c:pt idx="431">
                  <c:v>6.0001222582400366</c:v>
                </c:pt>
                <c:pt idx="432">
                  <c:v>5.9451201358139754</c:v>
                </c:pt>
                <c:pt idx="433">
                  <c:v>5.8898634000682062</c:v>
                </c:pt>
                <c:pt idx="434">
                  <c:v>5.8343757785985115</c:v>
                </c:pt>
                <c:pt idx="435">
                  <c:v>5.7786803111241634</c:v>
                </c:pt>
                <c:pt idx="436">
                  <c:v>5.7227993738486624</c:v>
                </c:pt>
                <c:pt idx="437">
                  <c:v>5.6667547021124491</c:v>
                </c:pt>
                <c:pt idx="438">
                  <c:v>5.6105674114864881</c:v>
                </c:pt>
                <c:pt idx="439">
                  <c:v>5.5542580174425389</c:v>
                </c:pt>
                <c:pt idx="440">
                  <c:v>5.4978464537242484</c:v>
                </c:pt>
                <c:pt idx="441">
                  <c:v>5.4413520895324146</c:v>
                </c:pt>
                <c:pt idx="442">
                  <c:v>5.384793745627924</c:v>
                </c:pt>
                <c:pt idx="443">
                  <c:v>5.3281897094471011</c:v>
                </c:pt>
                <c:pt idx="444">
                  <c:v>5.2715577493157975</c:v>
                </c:pt>
                <c:pt idx="445">
                  <c:v>5.2149151278413717</c:v>
                </c:pt>
                <c:pt idx="446">
                  <c:v>5.1582786145546846</c:v>
                </c:pt>
                <c:pt idx="447">
                  <c:v>5.1016644978681702</c:v>
                </c:pt>
                <c:pt idx="448">
                  <c:v>5.0450885964102232</c:v>
                </c:pt>
                <c:pt idx="449">
                  <c:v>4.9885662697910522</c:v>
                </c:pt>
                <c:pt idx="450">
                  <c:v>4.9321124288503047</c:v>
                </c:pt>
                <c:pt idx="451">
                  <c:v>4.8757415454323931</c:v>
                </c:pt>
                <c:pt idx="452">
                  <c:v>4.8194676617315508</c:v>
                </c:pt>
                <c:pt idx="453">
                  <c:v>4.7633043992448361</c:v>
                </c:pt>
                <c:pt idx="454">
                  <c:v>4.7072649673680687</c:v>
                </c:pt>
                <c:pt idx="455">
                  <c:v>4.6513621716665039</c:v>
                </c:pt>
                <c:pt idx="456">
                  <c:v>4.5956084218492936</c:v>
                </c:pt>
                <c:pt idx="457">
                  <c:v>4.5400157394741525</c:v>
                </c:pt>
                <c:pt idx="458">
                  <c:v>4.4845957654062234</c:v>
                </c:pt>
                <c:pt idx="459">
                  <c:v>4.4293597670530964</c:v>
                </c:pt>
                <c:pt idx="460">
                  <c:v>4.3743186453957081</c:v>
                </c:pt>
                <c:pt idx="461">
                  <c:v>4.3194829418332414</c:v>
                </c:pt>
                <c:pt idx="462">
                  <c:v>4.2648628448582491</c:v>
                </c:pt>
                <c:pt idx="463">
                  <c:v>4.2104681965768682</c:v>
                </c:pt>
                <c:pt idx="464">
                  <c:v>4.1563084990873396</c:v>
                </c:pt>
                <c:pt idx="465">
                  <c:v>4.102392920729022</c:v>
                </c:pt>
                <c:pt idx="466">
                  <c:v>4.0487303022126246</c:v>
                </c:pt>
                <c:pt idx="467">
                  <c:v>3.9953291626414043</c:v>
                </c:pt>
                <c:pt idx="468">
                  <c:v>3.9421977054321884</c:v>
                </c:pt>
                <c:pt idx="469">
                  <c:v>3.8893438241438627</c:v>
                </c:pt>
                <c:pt idx="470">
                  <c:v>3.8367751082204062</c:v>
                </c:pt>
                <c:pt idx="471">
                  <c:v>3.7844988486546542</c:v>
                </c:pt>
                <c:pt idx="472">
                  <c:v>3.7325220435782658</c:v>
                </c:pt>
                <c:pt idx="473">
                  <c:v>3.6808514037827118</c:v>
                </c:pt>
                <c:pt idx="474">
                  <c:v>3.629493358175603</c:v>
                </c:pt>
                <c:pt idx="475">
                  <c:v>3.5784540591760479</c:v>
                </c:pt>
                <c:pt idx="476">
                  <c:v>3.5277393880522423</c:v>
                </c:pt>
                <c:pt idx="477">
                  <c:v>3.4773549602041305</c:v>
                </c:pt>
                <c:pt idx="478">
                  <c:v>3.4273061303934966</c:v>
                </c:pt>
                <c:pt idx="479">
                  <c:v>3.3775979979235027</c:v>
                </c:pt>
                <c:pt idx="480">
                  <c:v>3.3282354117693229</c:v>
                </c:pt>
                <c:pt idx="481">
                  <c:v>3.2792229756613924</c:v>
                </c:pt>
                <c:pt idx="482">
                  <c:v>3.2305650531222172</c:v>
                </c:pt>
                <c:pt idx="483">
                  <c:v>3.1822657724577139</c:v>
                </c:pt>
                <c:pt idx="484">
                  <c:v>3.1343290317038104</c:v>
                </c:pt>
                <c:pt idx="485">
                  <c:v>3.0867585035286043</c:v>
                </c:pt>
                <c:pt idx="486">
                  <c:v>3.0395576400905435</c:v>
                </c:pt>
                <c:pt idx="487">
                  <c:v>2.9927296778526724</c:v>
                </c:pt>
                <c:pt idx="488">
                  <c:v>2.9462776423530164</c:v>
                </c:pt>
                <c:pt idx="489">
                  <c:v>2.9002043529309551</c:v>
                </c:pt>
                <c:pt idx="490">
                  <c:v>2.854512427409416</c:v>
                </c:pt>
                <c:pt idx="491">
                  <c:v>2.8092042867326015</c:v>
                </c:pt>
                <c:pt idx="492">
                  <c:v>2.7642821595588414</c:v>
                </c:pt>
                <c:pt idx="493">
                  <c:v>2.7197480868081927</c:v>
                </c:pt>
                <c:pt idx="494">
                  <c:v>2.6756039261642837</c:v>
                </c:pt>
                <c:pt idx="495">
                  <c:v>2.6318513565299089</c:v>
                </c:pt>
                <c:pt idx="496">
                  <c:v>2.5884918824357763</c:v>
                </c:pt>
                <c:pt idx="497">
                  <c:v>2.5455268384018872</c:v>
                </c:pt>
                <c:pt idx="498">
                  <c:v>2.5029573932509335</c:v>
                </c:pt>
                <c:pt idx="499">
                  <c:v>2.4607845543731077</c:v>
                </c:pt>
                <c:pt idx="500">
                  <c:v>2.4190091719417461</c:v>
                </c:pt>
                <c:pt idx="501">
                  <c:v>2.3776319430791562</c:v>
                </c:pt>
                <c:pt idx="502">
                  <c:v>2.3366534159721262</c:v>
                </c:pt>
                <c:pt idx="503">
                  <c:v>2.2960739939364192</c:v>
                </c:pt>
                <c:pt idx="504">
                  <c:v>2.2558939394297894</c:v>
                </c:pt>
                <c:pt idx="505">
                  <c:v>2.216113378012909</c:v>
                </c:pt>
                <c:pt idx="506">
                  <c:v>2.1767323022577312</c:v>
                </c:pt>
                <c:pt idx="507">
                  <c:v>2.137750575602734</c:v>
                </c:pt>
                <c:pt idx="508">
                  <c:v>2.099167936154628</c:v>
                </c:pt>
                <c:pt idx="509">
                  <c:v>2.0609840004360569</c:v>
                </c:pt>
                <c:pt idx="510">
                  <c:v>2.0231982670789286</c:v>
                </c:pt>
                <c:pt idx="511">
                  <c:v>1.9858101204628928</c:v>
                </c:pt>
                <c:pt idx="512">
                  <c:v>1.9488188342987653</c:v>
                </c:pt>
                <c:pt idx="513">
                  <c:v>1.9122235751564949</c:v>
                </c:pt>
                <c:pt idx="514">
                  <c:v>1.8760234059373913</c:v>
                </c:pt>
                <c:pt idx="515">
                  <c:v>1.8402172892905</c:v>
                </c:pt>
                <c:pt idx="516">
                  <c:v>1.8048040909727634</c:v>
                </c:pt>
                <c:pt idx="517">
                  <c:v>1.7697825831529421</c:v>
                </c:pt>
                <c:pt idx="518">
                  <c:v>1.7351514476590673</c:v>
                </c:pt>
                <c:pt idx="519">
                  <c:v>1.7009092791694513</c:v>
                </c:pt>
                <c:pt idx="520">
                  <c:v>1.6670545883470886</c:v>
                </c:pt>
                <c:pt idx="521">
                  <c:v>1.6335858049174981</c:v>
                </c:pt>
                <c:pt idx="522">
                  <c:v>1.6005012806900503</c:v>
                </c:pt>
                <c:pt idx="523">
                  <c:v>1.5677992925227713</c:v>
                </c:pt>
                <c:pt idx="524">
                  <c:v>1.5354780452307342</c:v>
                </c:pt>
                <c:pt idx="525">
                  <c:v>1.5035356744382344</c:v>
                </c:pt>
                <c:pt idx="526">
                  <c:v>1.4719702493747882</c:v>
                </c:pt>
                <c:pt idx="527">
                  <c:v>1.4407797756152529</c:v>
                </c:pt>
                <c:pt idx="528">
                  <c:v>1.4099621977642283</c:v>
                </c:pt>
                <c:pt idx="529">
                  <c:v>1.3795154020849978</c:v>
                </c:pt>
                <c:pt idx="530">
                  <c:v>1.349437219073339</c:v>
                </c:pt>
                <c:pt idx="531">
                  <c:v>1.3197254259764417</c:v>
                </c:pt>
                <c:pt idx="532">
                  <c:v>1.2903777492573489</c:v>
                </c:pt>
                <c:pt idx="533">
                  <c:v>1.2613918670052318</c:v>
                </c:pt>
                <c:pt idx="534">
                  <c:v>1.2327654112918758</c:v>
                </c:pt>
                <c:pt idx="535">
                  <c:v>1.2044959704748983</c:v>
                </c:pt>
                <c:pt idx="536">
                  <c:v>1.1765810914479822</c:v>
                </c:pt>
                <c:pt idx="537">
                  <c:v>1.1490182818387176</c:v>
                </c:pt>
                <c:pt idx="538">
                  <c:v>1.1218050121544447</c:v>
                </c:pt>
                <c:pt idx="539">
                  <c:v>1.0949387178766763</c:v>
                </c:pt>
                <c:pt idx="540">
                  <c:v>1.0684168015045241</c:v>
                </c:pt>
                <c:pt idx="541">
                  <c:v>1.0422366345477929</c:v>
                </c:pt>
                <c:pt idx="542">
                  <c:v>1.0163955594701513</c:v>
                </c:pt>
                <c:pt idx="543">
                  <c:v>0.99089089158308497</c:v>
                </c:pt>
                <c:pt idx="544">
                  <c:v>0.96571992089113579</c:v>
                </c:pt>
                <c:pt idx="545">
                  <c:v>0.94087991388901848</c:v>
                </c:pt>
                <c:pt idx="546">
                  <c:v>0.91636811531134832</c:v>
                </c:pt>
                <c:pt idx="547">
                  <c:v>0.89218174983538923</c:v>
                </c:pt>
                <c:pt idx="548">
                  <c:v>0.86831802373768596</c:v>
                </c:pt>
                <c:pt idx="549">
                  <c:v>0.84477412650504924</c:v>
                </c:pt>
                <c:pt idx="550">
                  <c:v>0.82154723240066829</c:v>
                </c:pt>
                <c:pt idx="551">
                  <c:v>0.79863450198589803</c:v>
                </c:pt>
                <c:pt idx="552">
                  <c:v>0.77603308359850409</c:v>
                </c:pt>
                <c:pt idx="553">
                  <c:v>0.75374011478799297</c:v>
                </c:pt>
                <c:pt idx="554">
                  <c:v>0.73175272370860434</c:v>
                </c:pt>
                <c:pt idx="555">
                  <c:v>0.71006803047090017</c:v>
                </c:pt>
                <c:pt idx="556">
                  <c:v>0.68868314845231815</c:v>
                </c:pt>
                <c:pt idx="557">
                  <c:v>0.66759518556771447</c:v>
                </c:pt>
                <c:pt idx="558">
                  <c:v>0.64680124550025297</c:v>
                </c:pt>
                <c:pt idx="559">
                  <c:v>0.62629842889366572</c:v>
                </c:pt>
                <c:pt idx="560">
                  <c:v>0.606083834506288</c:v>
                </c:pt>
                <c:pt idx="561">
                  <c:v>0.58615456032780067</c:v>
                </c:pt>
                <c:pt idx="562">
                  <c:v>0.56650770465920708</c:v>
                </c:pt>
                <c:pt idx="563">
                  <c:v>0.5471403671568531</c:v>
                </c:pt>
                <c:pt idx="564">
                  <c:v>0.52804964984110114</c:v>
                </c:pt>
                <c:pt idx="565">
                  <c:v>0.50923265807042029</c:v>
                </c:pt>
                <c:pt idx="566">
                  <c:v>0.49068650148155868</c:v>
                </c:pt>
                <c:pt idx="567">
                  <c:v>0.47240829489642344</c:v>
                </c:pt>
                <c:pt idx="568">
                  <c:v>0.45439515919649232</c:v>
                </c:pt>
                <c:pt idx="569">
                  <c:v>0.43664422216528642</c:v>
                </c:pt>
                <c:pt idx="570">
                  <c:v>0.4191526192996875</c:v>
                </c:pt>
                <c:pt idx="571">
                  <c:v>0.40191749459068937</c:v>
                </c:pt>
                <c:pt idx="572">
                  <c:v>0.38493600127435101</c:v>
                </c:pt>
                <c:pt idx="573">
                  <c:v>0.36820530255350192</c:v>
                </c:pt>
                <c:pt idx="574">
                  <c:v>0.35172257229092274</c:v>
                </c:pt>
                <c:pt idx="575">
                  <c:v>0.33548499567465306</c:v>
                </c:pt>
                <c:pt idx="576">
                  <c:v>0.31948976985601085</c:v>
                </c:pt>
                <c:pt idx="577">
                  <c:v>0.3037341045610642</c:v>
                </c:pt>
                <c:pt idx="578">
                  <c:v>0.28821522267603861</c:v>
                </c:pt>
                <c:pt idx="579">
                  <c:v>0.27293036080741828</c:v>
                </c:pt>
                <c:pt idx="580">
                  <c:v>0.25787676981732766</c:v>
                </c:pt>
                <c:pt idx="581">
                  <c:v>0.24305171533469405</c:v>
                </c:pt>
                <c:pt idx="582">
                  <c:v>0.2284524782429429</c:v>
                </c:pt>
                <c:pt idx="583">
                  <c:v>0.21407635514474777</c:v>
                </c:pt>
                <c:pt idx="584">
                  <c:v>0.19992065880438048</c:v>
                </c:pt>
                <c:pt idx="585">
                  <c:v>0.18598271856829918</c:v>
                </c:pt>
                <c:pt idx="586">
                  <c:v>0.17225988076454435</c:v>
                </c:pt>
                <c:pt idx="587">
                  <c:v>0.15874950908144037</c:v>
                </c:pt>
                <c:pt idx="588">
                  <c:v>0.14544898492621883</c:v>
                </c:pt>
                <c:pt idx="589">
                  <c:v>0.13235570776408778</c:v>
                </c:pt>
                <c:pt idx="590">
                  <c:v>0.11946709543824063</c:v>
                </c:pt>
                <c:pt idx="591">
                  <c:v>0.10678058447139449</c:v>
                </c:pt>
                <c:pt idx="592">
                  <c:v>9.4293630349319812E-2</c:v>
                </c:pt>
                <c:pt idx="593">
                  <c:v>8.200370778692978E-2</c:v>
                </c:pt>
                <c:pt idx="594">
                  <c:v>6.9908310977332633E-2</c:v>
                </c:pt>
                <c:pt idx="595">
                  <c:v>5.8004953824470462E-2</c:v>
                </c:pt>
                <c:pt idx="596">
                  <c:v>4.6291170159664219E-2</c:v>
                </c:pt>
                <c:pt idx="597">
                  <c:v>3.4764513942713293E-2</c:v>
                </c:pt>
                <c:pt idx="598">
                  <c:v>2.3422559447846325E-2</c:v>
                </c:pt>
                <c:pt idx="599">
                  <c:v>1.2262901435118323E-2</c:v>
                </c:pt>
                <c:pt idx="600">
                  <c:v>1.2831553076093627E-3</c:v>
                </c:pt>
                <c:pt idx="601">
                  <c:v>-9.5190427451203874E-3</c:v>
                </c:pt>
                <c:pt idx="602">
                  <c:v>-2.0146035616855684E-2</c:v>
                </c:pt>
                <c:pt idx="603">
                  <c:v>-3.0600145167445802E-2</c:v>
                </c:pt>
                <c:pt idx="604">
                  <c:v>-4.0883672117976388E-2</c:v>
                </c:pt>
                <c:pt idx="605">
                  <c:v>-4.0893780265708557E-2</c:v>
                </c:pt>
                <c:pt idx="606">
                  <c:v>-4.0903888247983744E-2</c:v>
                </c:pt>
                <c:pt idx="607">
                  <c:v>-4.0913996064794844E-2</c:v>
                </c:pt>
                <c:pt idx="608">
                  <c:v>-4.0924103716154292E-2</c:v>
                </c:pt>
                <c:pt idx="609">
                  <c:v>-4.0934211202062087E-2</c:v>
                </c:pt>
                <c:pt idx="610">
                  <c:v>-4.094431852251823E-2</c:v>
                </c:pt>
                <c:pt idx="611">
                  <c:v>-4.0954425677524497E-2</c:v>
                </c:pt>
                <c:pt idx="612">
                  <c:v>-4.0964532667082665E-2</c:v>
                </c:pt>
                <c:pt idx="613">
                  <c:v>-4.0974639491198062E-2</c:v>
                </c:pt>
                <c:pt idx="614">
                  <c:v>-4.0984746149868911E-2</c:v>
                </c:pt>
                <c:pt idx="615">
                  <c:v>-4.099485264310232E-2</c:v>
                </c:pt>
                <c:pt idx="616">
                  <c:v>-4.1004958970898286E-2</c:v>
                </c:pt>
                <c:pt idx="617">
                  <c:v>-4.1015065133251483E-2</c:v>
                </c:pt>
                <c:pt idx="618">
                  <c:v>-4.1025171130181448E-2</c:v>
                </c:pt>
                <c:pt idx="619">
                  <c:v>-4.1035276961675748E-2</c:v>
                </c:pt>
                <c:pt idx="620">
                  <c:v>-4.1045382627741489E-2</c:v>
                </c:pt>
                <c:pt idx="621">
                  <c:v>-4.1055488128385775E-2</c:v>
                </c:pt>
                <c:pt idx="622">
                  <c:v>-4.1065593463597949E-2</c:v>
                </c:pt>
                <c:pt idx="623">
                  <c:v>-4.1075698633385116E-2</c:v>
                </c:pt>
                <c:pt idx="624">
                  <c:v>-4.1085803637763263E-2</c:v>
                </c:pt>
                <c:pt idx="625">
                  <c:v>-4.109590847671285E-2</c:v>
                </c:pt>
                <c:pt idx="626">
                  <c:v>-4.110601315025697E-2</c:v>
                </c:pt>
                <c:pt idx="627">
                  <c:v>-4.111611765837786E-2</c:v>
                </c:pt>
                <c:pt idx="628">
                  <c:v>-4.1126222001093282E-2</c:v>
                </c:pt>
                <c:pt idx="629">
                  <c:v>-4.1136326178401461E-2</c:v>
                </c:pt>
                <c:pt idx="630">
                  <c:v>-4.1146430190295291E-2</c:v>
                </c:pt>
                <c:pt idx="631">
                  <c:v>-4.1156534036788983E-2</c:v>
                </c:pt>
                <c:pt idx="632">
                  <c:v>-4.1166637717882537E-2</c:v>
                </c:pt>
                <c:pt idx="633">
                  <c:v>-4.1176741233575953E-2</c:v>
                </c:pt>
                <c:pt idx="634">
                  <c:v>-4.1186844583865678E-2</c:v>
                </c:pt>
                <c:pt idx="635">
                  <c:v>-4.1196947768765924E-2</c:v>
                </c:pt>
                <c:pt idx="636">
                  <c:v>-4.1207050788267807E-2</c:v>
                </c:pt>
                <c:pt idx="637">
                  <c:v>-4.1217153642380211E-2</c:v>
                </c:pt>
                <c:pt idx="638">
                  <c:v>-4.1227256331106688E-2</c:v>
                </c:pt>
                <c:pt idx="639">
                  <c:v>-4.1237358854441908E-2</c:v>
                </c:pt>
                <c:pt idx="640">
                  <c:v>-4.1247461212391201E-2</c:v>
                </c:pt>
                <c:pt idx="641">
                  <c:v>-4.1257563404963449E-2</c:v>
                </c:pt>
                <c:pt idx="642">
                  <c:v>-4.1267665432151546E-2</c:v>
                </c:pt>
                <c:pt idx="643">
                  <c:v>-4.1277767293962597E-2</c:v>
                </c:pt>
                <c:pt idx="644">
                  <c:v>-4.1287868990396603E-2</c:v>
                </c:pt>
                <c:pt idx="645">
                  <c:v>-4.129797052146067E-2</c:v>
                </c:pt>
                <c:pt idx="646">
                  <c:v>-4.130807188714769E-2</c:v>
                </c:pt>
                <c:pt idx="647">
                  <c:v>-4.13181730874701E-2</c:v>
                </c:pt>
                <c:pt idx="648">
                  <c:v>-4.1328274122420794E-2</c:v>
                </c:pt>
                <c:pt idx="649">
                  <c:v>-4.1338374992010429E-2</c:v>
                </c:pt>
                <c:pt idx="650">
                  <c:v>-4.1348475696235454E-2</c:v>
                </c:pt>
                <c:pt idx="651">
                  <c:v>-4.1358576235101197E-2</c:v>
                </c:pt>
                <c:pt idx="652">
                  <c:v>-4.1368676608614763E-2</c:v>
                </c:pt>
                <c:pt idx="653">
                  <c:v>-4.1378776816765495E-2</c:v>
                </c:pt>
                <c:pt idx="654">
                  <c:v>-4.1388876859567603E-2</c:v>
                </c:pt>
                <c:pt idx="655">
                  <c:v>-4.1398976737010429E-2</c:v>
                </c:pt>
                <c:pt idx="656">
                  <c:v>-4.1409076449108184E-2</c:v>
                </c:pt>
                <c:pt idx="657">
                  <c:v>-4.1419175995859092E-2</c:v>
                </c:pt>
                <c:pt idx="658">
                  <c:v>-4.1429275377264929E-2</c:v>
                </c:pt>
                <c:pt idx="659">
                  <c:v>-4.1439374593325695E-2</c:v>
                </c:pt>
                <c:pt idx="660">
                  <c:v>-4.1449473644046719E-2</c:v>
                </c:pt>
                <c:pt idx="661">
                  <c:v>-4.1459572529436883E-2</c:v>
                </c:pt>
                <c:pt idx="662">
                  <c:v>-4.14696712494802E-2</c:v>
                </c:pt>
                <c:pt idx="663">
                  <c:v>-4.1479769804197986E-2</c:v>
                </c:pt>
                <c:pt idx="664">
                  <c:v>-4.1489868193579582E-2</c:v>
                </c:pt>
                <c:pt idx="665">
                  <c:v>-4.1499966417635648E-2</c:v>
                </c:pt>
                <c:pt idx="666">
                  <c:v>-4.1510064476359076E-2</c:v>
                </c:pt>
                <c:pt idx="667">
                  <c:v>-4.1520162369758751E-2</c:v>
                </c:pt>
                <c:pt idx="668">
                  <c:v>-4.1530260097841776E-2</c:v>
                </c:pt>
                <c:pt idx="669">
                  <c:v>-4.1540357660597493E-2</c:v>
                </c:pt>
                <c:pt idx="670">
                  <c:v>-4.1550455058038338E-2</c:v>
                </c:pt>
                <c:pt idx="671">
                  <c:v>-4.1560552290160757E-2</c:v>
                </c:pt>
                <c:pt idx="672">
                  <c:v>-4.157064935697008E-2</c:v>
                </c:pt>
                <c:pt idx="673">
                  <c:v>-4.1580746258468082E-2</c:v>
                </c:pt>
                <c:pt idx="674">
                  <c:v>-4.1590842994658317E-2</c:v>
                </c:pt>
                <c:pt idx="675">
                  <c:v>-4.1600939565535455E-2</c:v>
                </c:pt>
                <c:pt idx="676">
                  <c:v>-4.1611035971119037E-2</c:v>
                </c:pt>
                <c:pt idx="677">
                  <c:v>-4.1621132211385969E-2</c:v>
                </c:pt>
                <c:pt idx="678">
                  <c:v>-4.1631228286362898E-2</c:v>
                </c:pt>
                <c:pt idx="679">
                  <c:v>-4.1641324196035612E-2</c:v>
                </c:pt>
                <c:pt idx="680">
                  <c:v>-4.1651419940414769E-2</c:v>
                </c:pt>
                <c:pt idx="681">
                  <c:v>-4.1661515519498593E-2</c:v>
                </c:pt>
                <c:pt idx="682">
                  <c:v>-4.1671610933290637E-2</c:v>
                </c:pt>
                <c:pt idx="683">
                  <c:v>-4.1681706181792677E-2</c:v>
                </c:pt>
                <c:pt idx="684">
                  <c:v>-4.1691801265002937E-2</c:v>
                </c:pt>
                <c:pt idx="685">
                  <c:v>-4.1701896182935627E-2</c:v>
                </c:pt>
                <c:pt idx="686">
                  <c:v>-4.171199093558009E-2</c:v>
                </c:pt>
                <c:pt idx="687">
                  <c:v>-4.172208552294876E-2</c:v>
                </c:pt>
                <c:pt idx="688">
                  <c:v>-4.1732179945036307E-2</c:v>
                </c:pt>
                <c:pt idx="689">
                  <c:v>-4.1742274201849838E-2</c:v>
                </c:pt>
                <c:pt idx="690">
                  <c:v>-4.17523682933858E-2</c:v>
                </c:pt>
                <c:pt idx="691">
                  <c:v>-4.1762462219653074E-2</c:v>
                </c:pt>
                <c:pt idx="692">
                  <c:v>-4.1772555980649884E-2</c:v>
                </c:pt>
                <c:pt idx="693">
                  <c:v>-4.178264957637623E-2</c:v>
                </c:pt>
                <c:pt idx="694">
                  <c:v>-4.1792743006837441E-2</c:v>
                </c:pt>
                <c:pt idx="695">
                  <c:v>-4.1802836272038846E-2</c:v>
                </c:pt>
                <c:pt idx="696">
                  <c:v>-4.1812929371978669E-2</c:v>
                </c:pt>
                <c:pt idx="697">
                  <c:v>-4.1823022306658686E-2</c:v>
                </c:pt>
                <c:pt idx="698">
                  <c:v>-4.1833115076084226E-2</c:v>
                </c:pt>
                <c:pt idx="699">
                  <c:v>-4.184320768025529E-2</c:v>
                </c:pt>
                <c:pt idx="700">
                  <c:v>-4.1853300119175429E-2</c:v>
                </c:pt>
                <c:pt idx="701">
                  <c:v>-4.1863392392841092E-2</c:v>
                </c:pt>
                <c:pt idx="702">
                  <c:v>-4.187348450126116E-2</c:v>
                </c:pt>
                <c:pt idx="703">
                  <c:v>-4.1883576444433857E-2</c:v>
                </c:pt>
                <c:pt idx="704">
                  <c:v>-4.189366822236984E-2</c:v>
                </c:pt>
                <c:pt idx="705">
                  <c:v>-4.1903759835063781E-2</c:v>
                </c:pt>
                <c:pt idx="706">
                  <c:v>-4.1913851282513903E-2</c:v>
                </c:pt>
                <c:pt idx="707">
                  <c:v>-4.1923942564729089E-2</c:v>
                </c:pt>
                <c:pt idx="708">
                  <c:v>-4.193403368171289E-2</c:v>
                </c:pt>
                <c:pt idx="709">
                  <c:v>-4.1944124633459978E-2</c:v>
                </c:pt>
                <c:pt idx="710">
                  <c:v>-4.1954215419977459E-2</c:v>
                </c:pt>
                <c:pt idx="711">
                  <c:v>-4.1964306041275989E-2</c:v>
                </c:pt>
                <c:pt idx="712">
                  <c:v>-4.197439649734136E-2</c:v>
                </c:pt>
                <c:pt idx="713">
                  <c:v>-4.1984486788186004E-2</c:v>
                </c:pt>
                <c:pt idx="714">
                  <c:v>-4.199457691380637E-2</c:v>
                </c:pt>
                <c:pt idx="715">
                  <c:v>-4.2004666874209562E-2</c:v>
                </c:pt>
                <c:pt idx="716">
                  <c:v>-4.201475666940091E-2</c:v>
                </c:pt>
                <c:pt idx="717">
                  <c:v>-4.2024846299369756E-2</c:v>
                </c:pt>
                <c:pt idx="718">
                  <c:v>-4.2034935764128534E-2</c:v>
                </c:pt>
                <c:pt idx="719">
                  <c:v>-4.204502506367902E-2</c:v>
                </c:pt>
                <c:pt idx="720">
                  <c:v>-4.2055114198017662E-2</c:v>
                </c:pt>
                <c:pt idx="721">
                  <c:v>-4.2065203167158671E-2</c:v>
                </c:pt>
                <c:pt idx="722">
                  <c:v>-4.2075291971091389E-2</c:v>
                </c:pt>
                <c:pt idx="723">
                  <c:v>-4.2085380609824696E-2</c:v>
                </c:pt>
                <c:pt idx="724">
                  <c:v>-4.2095469083353265E-2</c:v>
                </c:pt>
                <c:pt idx="725">
                  <c:v>-4.2105557391691306E-2</c:v>
                </c:pt>
                <c:pt idx="726">
                  <c:v>-4.2115645534835267E-2</c:v>
                </c:pt>
                <c:pt idx="727">
                  <c:v>-4.2125733512785146E-2</c:v>
                </c:pt>
                <c:pt idx="728">
                  <c:v>-4.2135821325540945E-2</c:v>
                </c:pt>
                <c:pt idx="729">
                  <c:v>-4.2145908973111545E-2</c:v>
                </c:pt>
                <c:pt idx="730">
                  <c:v>-4.2155996455496947E-2</c:v>
                </c:pt>
                <c:pt idx="731">
                  <c:v>-4.2166083772700702E-2</c:v>
                </c:pt>
                <c:pt idx="732">
                  <c:v>-4.2176170924719258E-2</c:v>
                </c:pt>
                <c:pt idx="733">
                  <c:v>-4.2186257911563274E-2</c:v>
                </c:pt>
                <c:pt idx="734">
                  <c:v>-4.2196344733230973E-2</c:v>
                </c:pt>
                <c:pt idx="735">
                  <c:v>-4.2206431389718801E-2</c:v>
                </c:pt>
                <c:pt idx="736">
                  <c:v>-4.2216517881039195E-2</c:v>
                </c:pt>
                <c:pt idx="737">
                  <c:v>-4.2226604207185048E-2</c:v>
                </c:pt>
                <c:pt idx="738">
                  <c:v>-4.2236690368165242E-2</c:v>
                </c:pt>
                <c:pt idx="739">
                  <c:v>-4.2246776363979777E-2</c:v>
                </c:pt>
                <c:pt idx="740">
                  <c:v>-4.2256862194632205E-2</c:v>
                </c:pt>
                <c:pt idx="741">
                  <c:v>-4.2266947860122528E-2</c:v>
                </c:pt>
                <c:pt idx="742">
                  <c:v>-4.2277033360448968E-2</c:v>
                </c:pt>
                <c:pt idx="743">
                  <c:v>-4.2287118695620407E-2</c:v>
                </c:pt>
                <c:pt idx="744">
                  <c:v>-4.2297203865640398E-2</c:v>
                </c:pt>
                <c:pt idx="745">
                  <c:v>-4.2307288870507165E-2</c:v>
                </c:pt>
                <c:pt idx="746">
                  <c:v>-4.231737371022426E-2</c:v>
                </c:pt>
                <c:pt idx="747">
                  <c:v>-4.232745838478813E-2</c:v>
                </c:pt>
                <c:pt idx="748">
                  <c:v>-4.2337542894211211E-2</c:v>
                </c:pt>
                <c:pt idx="749">
                  <c:v>-4.2347627238489949E-2</c:v>
                </c:pt>
                <c:pt idx="750">
                  <c:v>-4.2357711417624344E-2</c:v>
                </c:pt>
                <c:pt idx="751">
                  <c:v>-4.2367795431623279E-2</c:v>
                </c:pt>
                <c:pt idx="752">
                  <c:v>-4.2377879280479647E-2</c:v>
                </c:pt>
                <c:pt idx="753">
                  <c:v>-4.2387962964209436E-2</c:v>
                </c:pt>
                <c:pt idx="754">
                  <c:v>-4.2398046482798435E-2</c:v>
                </c:pt>
                <c:pt idx="755">
                  <c:v>-4.2408129836260855E-2</c:v>
                </c:pt>
                <c:pt idx="756">
                  <c:v>-4.2418213024596696E-2</c:v>
                </c:pt>
                <c:pt idx="757">
                  <c:v>-4.2428296047800629E-2</c:v>
                </c:pt>
                <c:pt idx="758">
                  <c:v>-4.2438378905885088E-2</c:v>
                </c:pt>
                <c:pt idx="759">
                  <c:v>-4.2448461598844744E-2</c:v>
                </c:pt>
                <c:pt idx="760">
                  <c:v>-4.245854412668848E-2</c:v>
                </c:pt>
                <c:pt idx="761">
                  <c:v>-4.2468626489414518E-2</c:v>
                </c:pt>
                <c:pt idx="762">
                  <c:v>-4.2478708687026412E-2</c:v>
                </c:pt>
                <c:pt idx="763">
                  <c:v>-4.2488790719522385E-2</c:v>
                </c:pt>
                <c:pt idx="764">
                  <c:v>-4.2498872586914871E-2</c:v>
                </c:pt>
                <c:pt idx="765">
                  <c:v>-4.2508954289187884E-2</c:v>
                </c:pt>
                <c:pt idx="766">
                  <c:v>-4.2519035826362739E-2</c:v>
                </c:pt>
                <c:pt idx="767">
                  <c:v>-4.2529117198430555E-2</c:v>
                </c:pt>
                <c:pt idx="768">
                  <c:v>-4.2539198405398437E-2</c:v>
                </c:pt>
                <c:pt idx="769">
                  <c:v>-4.2549279447266386E-2</c:v>
                </c:pt>
                <c:pt idx="770">
                  <c:v>-4.2559360324037954E-2</c:v>
                </c:pt>
                <c:pt idx="771">
                  <c:v>-4.2569441035714917E-2</c:v>
                </c:pt>
                <c:pt idx="772">
                  <c:v>-4.2579521582295499E-2</c:v>
                </c:pt>
                <c:pt idx="773">
                  <c:v>-4.2589601963790358E-2</c:v>
                </c:pt>
                <c:pt idx="774">
                  <c:v>-4.2599682180188836E-2</c:v>
                </c:pt>
                <c:pt idx="775">
                  <c:v>-4.2609762231508697E-2</c:v>
                </c:pt>
                <c:pt idx="776">
                  <c:v>-4.2619842117742834E-2</c:v>
                </c:pt>
                <c:pt idx="777">
                  <c:v>-4.2629921838893026E-2</c:v>
                </c:pt>
                <c:pt idx="778">
                  <c:v>-4.2640001394962823E-2</c:v>
                </c:pt>
                <c:pt idx="779">
                  <c:v>-4.2650080785962885E-2</c:v>
                </c:pt>
                <c:pt idx="780">
                  <c:v>-4.2660160011882553E-2</c:v>
                </c:pt>
                <c:pt idx="781">
                  <c:v>-4.2670239072728933E-2</c:v>
                </c:pt>
                <c:pt idx="782">
                  <c:v>-4.2680317968502024E-2</c:v>
                </c:pt>
                <c:pt idx="783">
                  <c:v>-4.2690396699208932E-2</c:v>
                </c:pt>
                <c:pt idx="784">
                  <c:v>-4.2700475264851434E-2</c:v>
                </c:pt>
                <c:pt idx="785">
                  <c:v>-4.2710553665427753E-2</c:v>
                </c:pt>
                <c:pt idx="786">
                  <c:v>-4.2720631900939665E-2</c:v>
                </c:pt>
                <c:pt idx="787">
                  <c:v>-4.2730709971394276E-2</c:v>
                </c:pt>
                <c:pt idx="788">
                  <c:v>-4.2740787876795139E-2</c:v>
                </c:pt>
                <c:pt idx="789">
                  <c:v>-4.2750865617131595E-2</c:v>
                </c:pt>
                <c:pt idx="790">
                  <c:v>-4.2760943192423184E-2</c:v>
                </c:pt>
                <c:pt idx="791">
                  <c:v>-4.2771020602659249E-2</c:v>
                </c:pt>
                <c:pt idx="792">
                  <c:v>-4.2781097847846894E-2</c:v>
                </c:pt>
                <c:pt idx="793">
                  <c:v>-4.279117492798612E-2</c:v>
                </c:pt>
                <c:pt idx="794">
                  <c:v>-4.2801251843085808E-2</c:v>
                </c:pt>
                <c:pt idx="795">
                  <c:v>-4.2811328593144182E-2</c:v>
                </c:pt>
                <c:pt idx="796">
                  <c:v>-4.282140517815769E-2</c:v>
                </c:pt>
                <c:pt idx="797">
                  <c:v>-4.2831481598138765E-2</c:v>
                </c:pt>
                <c:pt idx="798">
                  <c:v>-4.2841557853083856E-2</c:v>
                </c:pt>
                <c:pt idx="799">
                  <c:v>-4.2851633942985856E-2</c:v>
                </c:pt>
                <c:pt idx="800">
                  <c:v>-4.2861709867871411E-2</c:v>
                </c:pt>
                <c:pt idx="801">
                  <c:v>-4.2871785627720982E-2</c:v>
                </c:pt>
                <c:pt idx="802">
                  <c:v>-4.2881861222541673E-2</c:v>
                </c:pt>
                <c:pt idx="803">
                  <c:v>-4.2891936652338813E-2</c:v>
                </c:pt>
                <c:pt idx="804">
                  <c:v>-4.2902011917117733E-2</c:v>
                </c:pt>
                <c:pt idx="805">
                  <c:v>-4.2912087016876654E-2</c:v>
                </c:pt>
                <c:pt idx="806">
                  <c:v>-4.2922161951619131E-2</c:v>
                </c:pt>
                <c:pt idx="807">
                  <c:v>-4.2932236721339834E-2</c:v>
                </c:pt>
                <c:pt idx="808">
                  <c:v>-4.2942311326051197E-2</c:v>
                </c:pt>
                <c:pt idx="809">
                  <c:v>-4.295238576575322E-2</c:v>
                </c:pt>
                <c:pt idx="810">
                  <c:v>-4.2962460040438799E-2</c:v>
                </c:pt>
                <c:pt idx="811">
                  <c:v>-4.297253415012392E-2</c:v>
                </c:pt>
                <c:pt idx="812">
                  <c:v>-4.298260809480503E-2</c:v>
                </c:pt>
                <c:pt idx="813">
                  <c:v>-4.2992681874485683E-2</c:v>
                </c:pt>
                <c:pt idx="814">
                  <c:v>-4.3002755489158773E-2</c:v>
                </c:pt>
                <c:pt idx="815">
                  <c:v>-4.3012828938833181E-2</c:v>
                </c:pt>
                <c:pt idx="816">
                  <c:v>-4.3022902223519566E-2</c:v>
                </c:pt>
                <c:pt idx="817">
                  <c:v>-4.303297534320194E-2</c:v>
                </c:pt>
                <c:pt idx="818">
                  <c:v>-4.3043048297905173E-2</c:v>
                </c:pt>
                <c:pt idx="819">
                  <c:v>-4.3053121087615054E-2</c:v>
                </c:pt>
                <c:pt idx="820">
                  <c:v>-4.3063193712340464E-2</c:v>
                </c:pt>
                <c:pt idx="821">
                  <c:v>-4.3073266172074298E-2</c:v>
                </c:pt>
                <c:pt idx="822">
                  <c:v>-4.3083338466832544E-2</c:v>
                </c:pt>
                <c:pt idx="823">
                  <c:v>-4.3093410596606319E-2</c:v>
                </c:pt>
                <c:pt idx="824">
                  <c:v>-4.3103482561402728E-2</c:v>
                </c:pt>
                <c:pt idx="825">
                  <c:v>-4.3113554361227102E-2</c:v>
                </c:pt>
                <c:pt idx="826">
                  <c:v>-4.3123625996068782E-2</c:v>
                </c:pt>
                <c:pt idx="827">
                  <c:v>-4.3133697465947307E-2</c:v>
                </c:pt>
                <c:pt idx="828">
                  <c:v>-4.3143768770846691E-2</c:v>
                </c:pt>
                <c:pt idx="829">
                  <c:v>-4.3153839910791802E-2</c:v>
                </c:pt>
                <c:pt idx="830">
                  <c:v>-4.3163910885763102E-2</c:v>
                </c:pt>
                <c:pt idx="831">
                  <c:v>-4.3173981695781904E-2</c:v>
                </c:pt>
                <c:pt idx="832">
                  <c:v>-4.3184052340832224E-2</c:v>
                </c:pt>
                <c:pt idx="833">
                  <c:v>-4.3194122820922942E-2</c:v>
                </c:pt>
                <c:pt idx="834">
                  <c:v>-4.3204193136064717E-2</c:v>
                </c:pt>
                <c:pt idx="835">
                  <c:v>-4.3214263286250443E-2</c:v>
                </c:pt>
                <c:pt idx="836">
                  <c:v>-4.3224333271483673E-2</c:v>
                </c:pt>
                <c:pt idx="837">
                  <c:v>-4.3234403091766183E-2</c:v>
                </c:pt>
                <c:pt idx="838">
                  <c:v>-4.3244472747099749E-2</c:v>
                </c:pt>
                <c:pt idx="839">
                  <c:v>-4.3254542237495031E-2</c:v>
                </c:pt>
                <c:pt idx="840">
                  <c:v>-4.3264611562944921E-2</c:v>
                </c:pt>
                <c:pt idx="841">
                  <c:v>-4.3274680723447645E-2</c:v>
                </c:pt>
                <c:pt idx="842">
                  <c:v>-4.3284749719020965E-2</c:v>
                </c:pt>
                <c:pt idx="843">
                  <c:v>-4.3294818549654224E-2</c:v>
                </c:pt>
                <c:pt idx="844">
                  <c:v>-4.3304887215358079E-2</c:v>
                </c:pt>
                <c:pt idx="845">
                  <c:v>-4.3314955716125425E-2</c:v>
                </c:pt>
                <c:pt idx="846">
                  <c:v>-4.3325024051963368E-2</c:v>
                </c:pt>
                <c:pt idx="847">
                  <c:v>-4.3335092222877236E-2</c:v>
                </c:pt>
                <c:pt idx="848">
                  <c:v>-4.3345160228861701E-2</c:v>
                </c:pt>
                <c:pt idx="849">
                  <c:v>-4.3355228069927421E-2</c:v>
                </c:pt>
                <c:pt idx="850">
                  <c:v>-4.3365295746072618E-2</c:v>
                </c:pt>
                <c:pt idx="851">
                  <c:v>-4.3375363257295518E-2</c:v>
                </c:pt>
                <c:pt idx="852">
                  <c:v>-4.3385430603606778E-2</c:v>
                </c:pt>
                <c:pt idx="853">
                  <c:v>-4.3395497784997517E-2</c:v>
                </c:pt>
                <c:pt idx="854">
                  <c:v>-4.3405564801481944E-2</c:v>
                </c:pt>
                <c:pt idx="855">
                  <c:v>-4.3415631653054731E-2</c:v>
                </c:pt>
                <c:pt idx="856">
                  <c:v>-4.3425698339722985E-2</c:v>
                </c:pt>
                <c:pt idx="857">
                  <c:v>-4.3435764861481374E-2</c:v>
                </c:pt>
                <c:pt idx="858">
                  <c:v>-4.3445831218342335E-2</c:v>
                </c:pt>
                <c:pt idx="859">
                  <c:v>-4.3455897410296984E-2</c:v>
                </c:pt>
                <c:pt idx="860">
                  <c:v>-4.3465963437357757E-2</c:v>
                </c:pt>
                <c:pt idx="861">
                  <c:v>-4.3476029299524654E-2</c:v>
                </c:pt>
                <c:pt idx="862">
                  <c:v>-4.348609499679057E-2</c:v>
                </c:pt>
                <c:pt idx="863">
                  <c:v>-4.3496160529169714E-2</c:v>
                </c:pt>
                <c:pt idx="864">
                  <c:v>-4.3506225896658535E-2</c:v>
                </c:pt>
                <c:pt idx="865">
                  <c:v>-4.3516291099257032E-2</c:v>
                </c:pt>
                <c:pt idx="866">
                  <c:v>-4.3526356136970534E-2</c:v>
                </c:pt>
                <c:pt idx="867">
                  <c:v>-4.3536421009807924E-2</c:v>
                </c:pt>
                <c:pt idx="868">
                  <c:v>-4.354648571775499E-2</c:v>
                </c:pt>
                <c:pt idx="869">
                  <c:v>-4.3556550260824167E-2</c:v>
                </c:pt>
                <c:pt idx="870">
                  <c:v>-4.3566614639017232E-2</c:v>
                </c:pt>
                <c:pt idx="871">
                  <c:v>-4.3576678852335959E-2</c:v>
                </c:pt>
                <c:pt idx="872">
                  <c:v>-4.358674290078568E-2</c:v>
                </c:pt>
                <c:pt idx="873">
                  <c:v>-4.359680678436284E-2</c:v>
                </c:pt>
                <c:pt idx="874">
                  <c:v>-4.3606870503074546E-2</c:v>
                </c:pt>
                <c:pt idx="875">
                  <c:v>-4.361693405692435E-2</c:v>
                </c:pt>
                <c:pt idx="876">
                  <c:v>-4.3626997445901594E-2</c:v>
                </c:pt>
                <c:pt idx="877">
                  <c:v>-4.3637060670022265E-2</c:v>
                </c:pt>
                <c:pt idx="878">
                  <c:v>-4.364712372928814E-2</c:v>
                </c:pt>
                <c:pt idx="879">
                  <c:v>-4.3657186623695665E-2</c:v>
                </c:pt>
                <c:pt idx="880">
                  <c:v>-4.3667249353244841E-2</c:v>
                </c:pt>
                <c:pt idx="881">
                  <c:v>-4.367731191794455E-2</c:v>
                </c:pt>
                <c:pt idx="882">
                  <c:v>-4.3687374317794792E-2</c:v>
                </c:pt>
                <c:pt idx="883">
                  <c:v>-4.3697436552797342E-2</c:v>
                </c:pt>
                <c:pt idx="884">
                  <c:v>-4.370749862295753E-2</c:v>
                </c:pt>
                <c:pt idx="885">
                  <c:v>-4.3717560528270027E-2</c:v>
                </c:pt>
                <c:pt idx="886">
                  <c:v>-4.3727622268741939E-2</c:v>
                </c:pt>
                <c:pt idx="887">
                  <c:v>-4.3737683844375042E-2</c:v>
                </c:pt>
                <c:pt idx="888">
                  <c:v>-4.3747745255169335E-2</c:v>
                </c:pt>
                <c:pt idx="889">
                  <c:v>-4.3757806501135477E-2</c:v>
                </c:pt>
                <c:pt idx="890">
                  <c:v>-4.3767867582262809E-2</c:v>
                </c:pt>
                <c:pt idx="891">
                  <c:v>-4.3777928498565544E-2</c:v>
                </c:pt>
                <c:pt idx="892">
                  <c:v>-4.3787989250038351E-2</c:v>
                </c:pt>
                <c:pt idx="893">
                  <c:v>-4.3798049836683006E-2</c:v>
                </c:pt>
                <c:pt idx="894">
                  <c:v>-4.3808110258503064E-2</c:v>
                </c:pt>
                <c:pt idx="895">
                  <c:v>-4.3818170515500299E-2</c:v>
                </c:pt>
                <c:pt idx="896">
                  <c:v>-4.382823060768537E-2</c:v>
                </c:pt>
                <c:pt idx="897">
                  <c:v>-4.3838290535049396E-2</c:v>
                </c:pt>
                <c:pt idx="898">
                  <c:v>-4.3848350297597705E-2</c:v>
                </c:pt>
                <c:pt idx="899">
                  <c:v>-4.3858409895340955E-2</c:v>
                </c:pt>
                <c:pt idx="900">
                  <c:v>-4.3868469328264936E-2</c:v>
                </c:pt>
                <c:pt idx="901">
                  <c:v>-4.3878528596383859E-2</c:v>
                </c:pt>
                <c:pt idx="902">
                  <c:v>-4.3888587699699499E-2</c:v>
                </c:pt>
                <c:pt idx="903">
                  <c:v>-4.3898646638208305E-2</c:v>
                </c:pt>
                <c:pt idx="904">
                  <c:v>-4.3908705411913829E-2</c:v>
                </c:pt>
                <c:pt idx="905">
                  <c:v>-4.3918764020826728E-2</c:v>
                </c:pt>
                <c:pt idx="906">
                  <c:v>-4.3928822464938122E-2</c:v>
                </c:pt>
                <c:pt idx="907">
                  <c:v>-4.3938880744256892E-2</c:v>
                </c:pt>
                <c:pt idx="908">
                  <c:v>-4.3948938858775932E-2</c:v>
                </c:pt>
                <c:pt idx="909">
                  <c:v>-4.3958996808514783E-2</c:v>
                </c:pt>
                <c:pt idx="910">
                  <c:v>-4.3969054593459234E-2</c:v>
                </c:pt>
                <c:pt idx="911">
                  <c:v>-4.3979112213619942E-2</c:v>
                </c:pt>
                <c:pt idx="912">
                  <c:v>-4.3989169669000461E-2</c:v>
                </c:pt>
                <c:pt idx="913">
                  <c:v>-4.3999226959591908E-2</c:v>
                </c:pt>
                <c:pt idx="914">
                  <c:v>-4.4009284085408495E-2</c:v>
                </c:pt>
                <c:pt idx="915">
                  <c:v>-4.4019341046450222E-2</c:v>
                </c:pt>
                <c:pt idx="916">
                  <c:v>-4.4029397842708207E-2</c:v>
                </c:pt>
                <c:pt idx="917">
                  <c:v>-4.4039454474198436E-2</c:v>
                </c:pt>
                <c:pt idx="918">
                  <c:v>-4.404951094092624E-2</c:v>
                </c:pt>
                <c:pt idx="919">
                  <c:v>-4.405956724287563E-2</c:v>
                </c:pt>
                <c:pt idx="920">
                  <c:v>-4.4069623380060818E-2</c:v>
                </c:pt>
                <c:pt idx="921">
                  <c:v>-4.4079679352480028E-2</c:v>
                </c:pt>
                <c:pt idx="922">
                  <c:v>-4.4089735160140364E-2</c:v>
                </c:pt>
                <c:pt idx="923">
                  <c:v>-4.4099790803041827E-2</c:v>
                </c:pt>
                <c:pt idx="924">
                  <c:v>-4.410984628118797E-2</c:v>
                </c:pt>
                <c:pt idx="925">
                  <c:v>-4.4119901594577016E-2</c:v>
                </c:pt>
                <c:pt idx="926">
                  <c:v>-4.4129956743210741E-2</c:v>
                </c:pt>
                <c:pt idx="927">
                  <c:v>-4.4140011727092698E-2</c:v>
                </c:pt>
                <c:pt idx="928">
                  <c:v>-4.4150066546229993E-2</c:v>
                </c:pt>
                <c:pt idx="929">
                  <c:v>-4.4160121200622626E-2</c:v>
                </c:pt>
                <c:pt idx="930">
                  <c:v>-4.417017569026882E-2</c:v>
                </c:pt>
                <c:pt idx="931">
                  <c:v>-4.4180230015172128E-2</c:v>
                </c:pt>
                <c:pt idx="932">
                  <c:v>-4.4190284175337879E-2</c:v>
                </c:pt>
                <c:pt idx="933">
                  <c:v>-4.4200338170762521E-2</c:v>
                </c:pt>
                <c:pt idx="934">
                  <c:v>-4.4210392001458487E-2</c:v>
                </c:pt>
                <c:pt idx="935">
                  <c:v>-4.422044566741512E-2</c:v>
                </c:pt>
                <c:pt idx="936">
                  <c:v>-4.4230499168644855E-2</c:v>
                </c:pt>
                <c:pt idx="937">
                  <c:v>-4.4240552505145914E-2</c:v>
                </c:pt>
                <c:pt idx="938">
                  <c:v>-4.4250605676916521E-2</c:v>
                </c:pt>
                <c:pt idx="939">
                  <c:v>-4.4260658683965559E-2</c:v>
                </c:pt>
                <c:pt idx="940">
                  <c:v>-4.427071152629658E-2</c:v>
                </c:pt>
                <c:pt idx="941">
                  <c:v>-4.4280764203904255E-2</c:v>
                </c:pt>
                <c:pt idx="942">
                  <c:v>-4.4290816716788584E-2</c:v>
                </c:pt>
                <c:pt idx="943">
                  <c:v>-4.4300869064960224E-2</c:v>
                </c:pt>
                <c:pt idx="944">
                  <c:v>-4.431092124842273E-2</c:v>
                </c:pt>
                <c:pt idx="945">
                  <c:v>-4.4320973267172548E-2</c:v>
                </c:pt>
                <c:pt idx="946">
                  <c:v>-4.4331025121211454E-2</c:v>
                </c:pt>
                <c:pt idx="947">
                  <c:v>-4.4341076810550106E-2</c:v>
                </c:pt>
                <c:pt idx="948">
                  <c:v>-4.4351128335183176E-2</c:v>
                </c:pt>
                <c:pt idx="949">
                  <c:v>-4.4361179695110664E-2</c:v>
                </c:pt>
                <c:pt idx="950">
                  <c:v>-4.4371230890336122E-2</c:v>
                </c:pt>
                <c:pt idx="951">
                  <c:v>-4.4381281920866655E-2</c:v>
                </c:pt>
                <c:pt idx="952">
                  <c:v>-4.4391332786702264E-2</c:v>
                </c:pt>
                <c:pt idx="953">
                  <c:v>-4.4401383487844726E-2</c:v>
                </c:pt>
                <c:pt idx="954">
                  <c:v>-4.4411434024294039E-2</c:v>
                </c:pt>
                <c:pt idx="955">
                  <c:v>-4.4421484396055533E-2</c:v>
                </c:pt>
                <c:pt idx="956">
                  <c:v>-4.4431534603122103E-2</c:v>
                </c:pt>
                <c:pt idx="957">
                  <c:v>-4.4441584645520393E-2</c:v>
                </c:pt>
                <c:pt idx="958">
                  <c:v>-4.4451634523227312E-2</c:v>
                </c:pt>
                <c:pt idx="959">
                  <c:v>-4.4461684236255294E-2</c:v>
                </c:pt>
                <c:pt idx="960">
                  <c:v>-4.4471733784604339E-2</c:v>
                </c:pt>
                <c:pt idx="961">
                  <c:v>-4.4481783168276223E-2</c:v>
                </c:pt>
                <c:pt idx="962">
                  <c:v>-4.4491832387279828E-2</c:v>
                </c:pt>
                <c:pt idx="963">
                  <c:v>-4.4501881441609825E-2</c:v>
                </c:pt>
                <c:pt idx="964">
                  <c:v>-4.4511930331269767E-2</c:v>
                </c:pt>
                <c:pt idx="965">
                  <c:v>-4.4521979056261429E-2</c:v>
                </c:pt>
                <c:pt idx="966">
                  <c:v>-4.4532027616590142E-2</c:v>
                </c:pt>
                <c:pt idx="967">
                  <c:v>-4.4542076012255905E-2</c:v>
                </c:pt>
                <c:pt idx="968">
                  <c:v>-4.4552124243265823E-2</c:v>
                </c:pt>
                <c:pt idx="969">
                  <c:v>-4.4562172309612791E-2</c:v>
                </c:pt>
                <c:pt idx="970">
                  <c:v>-4.4572220211307467E-2</c:v>
                </c:pt>
                <c:pt idx="971">
                  <c:v>-4.4582267948342746E-2</c:v>
                </c:pt>
                <c:pt idx="972">
                  <c:v>-4.4592315520732839E-2</c:v>
                </c:pt>
                <c:pt idx="973">
                  <c:v>-4.460236292847064E-2</c:v>
                </c:pt>
                <c:pt idx="974">
                  <c:v>-4.4612410171563255E-2</c:v>
                </c:pt>
                <c:pt idx="975">
                  <c:v>-4.462245725000713E-2</c:v>
                </c:pt>
                <c:pt idx="976">
                  <c:v>-4.4632504163812925E-2</c:v>
                </c:pt>
                <c:pt idx="977">
                  <c:v>-4.4642550912977086E-2</c:v>
                </c:pt>
                <c:pt idx="978">
                  <c:v>-4.465259749750139E-2</c:v>
                </c:pt>
                <c:pt idx="979">
                  <c:v>-4.4662643917391165E-2</c:v>
                </c:pt>
                <c:pt idx="980">
                  <c:v>-4.4672690172644636E-2</c:v>
                </c:pt>
                <c:pt idx="981">
                  <c:v>-4.468273626327246E-2</c:v>
                </c:pt>
                <c:pt idx="982">
                  <c:v>-4.4692782189267533E-2</c:v>
                </c:pt>
                <c:pt idx="983">
                  <c:v>-4.470282795063163E-2</c:v>
                </c:pt>
                <c:pt idx="984">
                  <c:v>-4.4712873547378962E-2</c:v>
                </c:pt>
                <c:pt idx="985">
                  <c:v>-4.4722918979498871E-2</c:v>
                </c:pt>
                <c:pt idx="986">
                  <c:v>-4.4732964246993134E-2</c:v>
                </c:pt>
                <c:pt idx="987">
                  <c:v>-4.4743009349877738E-2</c:v>
                </c:pt>
                <c:pt idx="988">
                  <c:v>-4.4753054288142025E-2</c:v>
                </c:pt>
                <c:pt idx="989">
                  <c:v>-4.4763099061789546E-2</c:v>
                </c:pt>
                <c:pt idx="990">
                  <c:v>-4.4773143670832738E-2</c:v>
                </c:pt>
                <c:pt idx="991">
                  <c:v>-4.4783188115260941E-2</c:v>
                </c:pt>
                <c:pt idx="992">
                  <c:v>-4.4793232395081262E-2</c:v>
                </c:pt>
                <c:pt idx="993">
                  <c:v>-4.4803276510299028E-2</c:v>
                </c:pt>
                <c:pt idx="994">
                  <c:v>-4.4813320460910688E-2</c:v>
                </c:pt>
                <c:pt idx="995">
                  <c:v>-4.48233642469269E-2</c:v>
                </c:pt>
                <c:pt idx="996">
                  <c:v>-4.4833407868342334E-2</c:v>
                </c:pt>
                <c:pt idx="997">
                  <c:v>-4.484345132516232E-2</c:v>
                </c:pt>
                <c:pt idx="998">
                  <c:v>-4.4853494617385081E-2</c:v>
                </c:pt>
                <c:pt idx="999">
                  <c:v>-4.4863537745019499E-2</c:v>
                </c:pt>
                <c:pt idx="1000">
                  <c:v>-4.4873580708062022E-2</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Calculs!$AH$4:$AH$1004</c:f>
              <c:numCache>
                <c:formatCode>0.00</c:formatCode>
                <c:ptCount val="1001"/>
                <c:pt idx="0">
                  <c:v>0</c:v>
                </c:pt>
                <c:pt idx="1">
                  <c:v>36.327435087506636</c:v>
                </c:pt>
                <c:pt idx="2">
                  <c:v>155.71248461241288</c:v>
                </c:pt>
                <c:pt idx="3">
                  <c:v>228.38101288129738</c:v>
                </c:pt>
                <c:pt idx="4">
                  <c:v>220.56783035251868</c:v>
                </c:pt>
                <c:pt idx="5">
                  <c:v>212.73369311832491</c:v>
                </c:pt>
                <c:pt idx="6">
                  <c:v>209.54120535482068</c:v>
                </c:pt>
                <c:pt idx="7">
                  <c:v>211.00412615366216</c:v>
                </c:pt>
                <c:pt idx="8">
                  <c:v>212.46443555453487</c:v>
                </c:pt>
                <c:pt idx="9">
                  <c:v>213.92204944725225</c:v>
                </c:pt>
                <c:pt idx="10">
                  <c:v>215.37688295096603</c:v>
                </c:pt>
                <c:pt idx="11">
                  <c:v>216.34407799482167</c:v>
                </c:pt>
                <c:pt idx="12">
                  <c:v>216.82217193693657</c:v>
                </c:pt>
                <c:pt idx="13">
                  <c:v>217.29558931099925</c:v>
                </c:pt>
                <c:pt idx="14">
                  <c:v>217.76429101408269</c:v>
                </c:pt>
                <c:pt idx="15">
                  <c:v>218.22823828017385</c:v>
                </c:pt>
                <c:pt idx="16">
                  <c:v>218.68739268924074</c:v>
                </c:pt>
                <c:pt idx="17">
                  <c:v>219.14171617628466</c:v>
                </c:pt>
                <c:pt idx="18">
                  <c:v>219.59117104037452</c:v>
                </c:pt>
                <c:pt idx="19">
                  <c:v>220.03571995366011</c:v>
                </c:pt>
                <c:pt idx="20">
                  <c:v>220.47532597036124</c:v>
                </c:pt>
                <c:pt idx="21">
                  <c:v>220.71454905948875</c:v>
                </c:pt>
                <c:pt idx="22">
                  <c:v>220.75283400763945</c:v>
                </c:pt>
                <c:pt idx="23">
                  <c:v>220.78549843896192</c:v>
                </c:pt>
                <c:pt idx="24">
                  <c:v>220.81253569187766</c:v>
                </c:pt>
                <c:pt idx="25">
                  <c:v>220.83393976251631</c:v>
                </c:pt>
                <c:pt idx="26">
                  <c:v>220.84970530750326</c:v>
                </c:pt>
                <c:pt idx="27">
                  <c:v>220.85982764659025</c:v>
                </c:pt>
                <c:pt idx="28">
                  <c:v>220.86430276512596</c:v>
                </c:pt>
                <c:pt idx="29">
                  <c:v>220.86312731636727</c:v>
                </c:pt>
                <c:pt idx="30">
                  <c:v>220.85629862362794</c:v>
                </c:pt>
                <c:pt idx="31">
                  <c:v>220.84381468226456</c:v>
                </c:pt>
                <c:pt idx="32">
                  <c:v>220.82567416149848</c:v>
                </c:pt>
                <c:pt idx="33">
                  <c:v>220.80187640607247</c:v>
                </c:pt>
                <c:pt idx="34">
                  <c:v>220.77242143774106</c:v>
                </c:pt>
                <c:pt idx="35">
                  <c:v>220.73730995659358</c:v>
                </c:pt>
                <c:pt idx="36">
                  <c:v>220.69654334220925</c:v>
                </c:pt>
                <c:pt idx="37">
                  <c:v>220.65012365464329</c:v>
                </c:pt>
                <c:pt idx="38">
                  <c:v>220.59805363524336</c:v>
                </c:pt>
                <c:pt idx="39">
                  <c:v>220.54033670729538</c:v>
                </c:pt>
                <c:pt idx="40">
                  <c:v>220.47697697649895</c:v>
                </c:pt>
                <c:pt idx="41">
                  <c:v>220.25441823339398</c:v>
                </c:pt>
                <c:pt idx="42">
                  <c:v>219.87233457327588</c:v>
                </c:pt>
                <c:pt idx="43">
                  <c:v>219.48434594863781</c:v>
                </c:pt>
                <c:pt idx="44">
                  <c:v>219.09048590464892</c:v>
                </c:pt>
                <c:pt idx="45">
                  <c:v>218.69078871348336</c:v>
                </c:pt>
                <c:pt idx="46">
                  <c:v>218.28528936668317</c:v>
                </c:pt>
                <c:pt idx="47">
                  <c:v>217.8740235673325</c:v>
                </c:pt>
                <c:pt idx="48">
                  <c:v>217.45702772204476</c:v>
                </c:pt>
                <c:pt idx="49">
                  <c:v>217.03433893276838</c:v>
                </c:pt>
                <c:pt idx="50">
                  <c:v>216.60599498841256</c:v>
                </c:pt>
                <c:pt idx="51">
                  <c:v>216.1720343562979</c:v>
                </c:pt>
                <c:pt idx="52">
                  <c:v>215.73249617343433</c:v>
                </c:pt>
                <c:pt idx="53">
                  <c:v>215.28742023763061</c:v>
                </c:pt>
                <c:pt idx="54">
                  <c:v>214.8368469984394</c:v>
                </c:pt>
                <c:pt idx="55">
                  <c:v>214.3808175479405</c:v>
                </c:pt>
                <c:pt idx="56">
                  <c:v>213.91937361136729</c:v>
                </c:pt>
                <c:pt idx="57">
                  <c:v>213.45255753757976</c:v>
                </c:pt>
                <c:pt idx="58">
                  <c:v>212.98041228938783</c:v>
                </c:pt>
                <c:pt idx="59">
                  <c:v>212.50298143372939</c:v>
                </c:pt>
                <c:pt idx="60">
                  <c:v>212.02030913170705</c:v>
                </c:pt>
                <c:pt idx="61">
                  <c:v>211.53244012848751</c:v>
                </c:pt>
                <c:pt idx="62">
                  <c:v>211.03941974306798</c:v>
                </c:pt>
                <c:pt idx="63">
                  <c:v>210.54129385791367</c:v>
                </c:pt>
                <c:pt idx="64">
                  <c:v>210.03810890847046</c:v>
                </c:pt>
                <c:pt idx="65">
                  <c:v>209.5299118725581</c:v>
                </c:pt>
                <c:pt idx="66">
                  <c:v>209.01675025964636</c:v>
                </c:pt>
                <c:pt idx="67">
                  <c:v>208.49867210002051</c:v>
                </c:pt>
                <c:pt idx="68">
                  <c:v>207.97572593383936</c:v>
                </c:pt>
                <c:pt idx="69">
                  <c:v>207.44796080009067</c:v>
                </c:pt>
                <c:pt idx="70">
                  <c:v>206.91542622544836</c:v>
                </c:pt>
                <c:pt idx="71">
                  <c:v>206.37817221303592</c:v>
                </c:pt>
                <c:pt idx="72">
                  <c:v>205.83624923110128</c:v>
                </c:pt>
                <c:pt idx="73">
                  <c:v>205.28970820160609</c:v>
                </c:pt>
                <c:pt idx="74">
                  <c:v>204.73860048873604</c:v>
                </c:pt>
                <c:pt idx="75">
                  <c:v>204.18297788733477</c:v>
                </c:pt>
                <c:pt idx="76">
                  <c:v>203.62289261126801</c:v>
                </c:pt>
                <c:pt idx="77">
                  <c:v>203.05839728172043</c:v>
                </c:pt>
                <c:pt idx="78">
                  <c:v>202.48954491543165</c:v>
                </c:pt>
                <c:pt idx="79">
                  <c:v>201.91638891287477</c:v>
                </c:pt>
                <c:pt idx="80">
                  <c:v>201.33898304638305</c:v>
                </c:pt>
                <c:pt idx="81">
                  <c:v>200.59809635262442</c:v>
                </c:pt>
                <c:pt idx="82">
                  <c:v>199.69363993599288</c:v>
                </c:pt>
                <c:pt idx="83">
                  <c:v>198.7852199689878</c:v>
                </c:pt>
                <c:pt idx="84">
                  <c:v>197.87292113143326</c:v>
                </c:pt>
                <c:pt idx="85">
                  <c:v>196.95682821401914</c:v>
                </c:pt>
                <c:pt idx="86">
                  <c:v>196.03702609870777</c:v>
                </c:pt>
                <c:pt idx="87">
                  <c:v>195.11359973925366</c:v>
                </c:pt>
                <c:pt idx="88">
                  <c:v>194.18663414184164</c:v>
                </c:pt>
                <c:pt idx="89">
                  <c:v>193.25621434585125</c:v>
                </c:pt>
                <c:pt idx="90">
                  <c:v>192.32242540475508</c:v>
                </c:pt>
                <c:pt idx="91">
                  <c:v>191.31458701128355</c:v>
                </c:pt>
                <c:pt idx="92">
                  <c:v>190.23274741922231</c:v>
                </c:pt>
                <c:pt idx="93">
                  <c:v>189.14790117285764</c:v>
                </c:pt>
                <c:pt idx="94">
                  <c:v>188.0601467374758</c:v>
                </c:pt>
                <c:pt idx="95">
                  <c:v>186.96958236178682</c:v>
                </c:pt>
                <c:pt idx="96">
                  <c:v>185.87630605653484</c:v>
                </c:pt>
                <c:pt idx="97">
                  <c:v>184.7804155733775</c:v>
                </c:pt>
                <c:pt idx="98">
                  <c:v>183.68200838403982</c:v>
                </c:pt>
                <c:pt idx="99">
                  <c:v>182.58118165975017</c:v>
                </c:pt>
                <c:pt idx="100">
                  <c:v>181.47803225096348</c:v>
                </c:pt>
                <c:pt idx="101">
                  <c:v>180.36127563497931</c:v>
                </c:pt>
                <c:pt idx="102">
                  <c:v>179.23100653446591</c:v>
                </c:pt>
                <c:pt idx="103">
                  <c:v>178.09872904727186</c:v>
                </c:pt>
                <c:pt idx="104">
                  <c:v>176.96454066641698</c:v>
                </c:pt>
                <c:pt idx="105">
                  <c:v>175.82853844053582</c:v>
                </c:pt>
                <c:pt idx="106">
                  <c:v>174.69081895500184</c:v>
                </c:pt>
                <c:pt idx="107">
                  <c:v>173.55147831339235</c:v>
                </c:pt>
                <c:pt idx="108">
                  <c:v>172.41061211929701</c:v>
                </c:pt>
                <c:pt idx="109">
                  <c:v>171.26831545847671</c:v>
                </c:pt>
                <c:pt idx="110">
                  <c:v>170.12468288137367</c:v>
                </c:pt>
                <c:pt idx="111">
                  <c:v>169.11155847847391</c:v>
                </c:pt>
                <c:pt idx="112">
                  <c:v>168.22900211908458</c:v>
                </c:pt>
                <c:pt idx="113">
                  <c:v>167.34499602514546</c:v>
                </c:pt>
                <c:pt idx="114">
                  <c:v>166.45961018429415</c:v>
                </c:pt>
                <c:pt idx="115">
                  <c:v>165.57291427389444</c:v>
                </c:pt>
                <c:pt idx="116">
                  <c:v>164.68497764945386</c:v>
                </c:pt>
                <c:pt idx="117">
                  <c:v>163.79586933324322</c:v>
                </c:pt>
                <c:pt idx="118">
                  <c:v>162.90565800312046</c:v>
                </c:pt>
                <c:pt idx="119">
                  <c:v>162.01441198156064</c:v>
                </c:pt>
                <c:pt idx="120">
                  <c:v>161.12219922489416</c:v>
                </c:pt>
                <c:pt idx="121">
                  <c:v>160.00937728367558</c:v>
                </c:pt>
                <c:pt idx="122">
                  <c:v>158.6761414747827</c:v>
                </c:pt>
                <c:pt idx="123">
                  <c:v>157.34293935351664</c:v>
                </c:pt>
                <c:pt idx="124">
                  <c:v>156.0098734884096</c:v>
                </c:pt>
                <c:pt idx="125">
                  <c:v>154.67704544440835</c:v>
                </c:pt>
                <c:pt idx="126">
                  <c:v>153.3445557685825</c:v>
                </c:pt>
                <c:pt idx="127">
                  <c:v>152.01250397636238</c:v>
                </c:pt>
                <c:pt idx="128">
                  <c:v>150.6809885383052</c:v>
                </c:pt>
                <c:pt idx="129">
                  <c:v>149.35010686738858</c:v>
                </c:pt>
                <c:pt idx="130">
                  <c:v>148.01995530682908</c:v>
                </c:pt>
                <c:pt idx="131">
                  <c:v>146.63279975703614</c:v>
                </c:pt>
                <c:pt idx="132">
                  <c:v>145.18879186992103</c:v>
                </c:pt>
                <c:pt idx="133">
                  <c:v>143.7460511041381</c:v>
                </c:pt>
                <c:pt idx="134">
                  <c:v>142.30467900218656</c:v>
                </c:pt>
                <c:pt idx="135">
                  <c:v>140.86477578831608</c:v>
                </c:pt>
                <c:pt idx="136">
                  <c:v>139.42644035868963</c:v>
                </c:pt>
                <c:pt idx="137">
                  <c:v>137.98977027215457</c:v>
                </c:pt>
                <c:pt idx="138">
                  <c:v>136.55486174161595</c:v>
                </c:pt>
                <c:pt idx="139">
                  <c:v>135.12180962600701</c:v>
                </c:pt>
                <c:pt idx="140">
                  <c:v>133.69070742285126</c:v>
                </c:pt>
                <c:pt idx="141">
                  <c:v>131.56657246177846</c:v>
                </c:pt>
                <c:pt idx="142">
                  <c:v>128.75049087432362</c:v>
                </c:pt>
                <c:pt idx="143">
                  <c:v>125.94025589080212</c:v>
                </c:pt>
                <c:pt idx="144">
                  <c:v>123.13608856571179</c:v>
                </c:pt>
                <c:pt idx="145">
                  <c:v>120.33820501648511</c:v>
                </c:pt>
                <c:pt idx="146">
                  <c:v>117.54681641721194</c:v>
                </c:pt>
                <c:pt idx="147">
                  <c:v>114.76212899508792</c:v>
                </c:pt>
                <c:pt idx="148">
                  <c:v>111.98434402953097</c:v>
                </c:pt>
                <c:pt idx="149">
                  <c:v>109.21365785391104</c:v>
                </c:pt>
                <c:pt idx="150">
                  <c:v>106.45026185983517</c:v>
                </c:pt>
                <c:pt idx="151">
                  <c:v>103.69434250392837</c:v>
                </c:pt>
                <c:pt idx="152">
                  <c:v>100.94608131705218</c:v>
                </c:pt>
                <c:pt idx="153">
                  <c:v>98.205654915900155</c:v>
                </c:pt>
                <c:pt idx="154">
                  <c:v>95.47323501690876</c:v>
                </c:pt>
                <c:pt idx="155">
                  <c:v>92.748988452423305</c:v>
                </c:pt>
                <c:pt idx="156">
                  <c:v>86.717837972702867</c:v>
                </c:pt>
                <c:pt idx="157">
                  <c:v>77.388444268405593</c:v>
                </c:pt>
                <c:pt idx="158">
                  <c:v>68.091593208677963</c:v>
                </c:pt>
                <c:pt idx="159">
                  <c:v>58.828641030186681</c:v>
                </c:pt>
                <c:pt idx="160">
                  <c:v>49.600890882397593</c:v>
                </c:pt>
                <c:pt idx="161">
                  <c:v>36.187317337223334</c:v>
                </c:pt>
                <c:pt idx="162">
                  <c:v>18.605274833756926</c:v>
                </c:pt>
                <c:pt idx="163">
                  <c:v>1.5043885173622777</c:v>
                </c:pt>
                <c:pt idx="164">
                  <c:v>-15.113088038406666</c:v>
                </c:pt>
                <c:pt idx="165">
                  <c:v>-27.611912836633376</c:v>
                </c:pt>
                <c:pt idx="166">
                  <c:v>-36.009387266112952</c:v>
                </c:pt>
                <c:pt idx="167">
                  <c:v>-47.433145961682513</c:v>
                </c:pt>
                <c:pt idx="168">
                  <c:v>-59.644934548792513</c:v>
                </c:pt>
                <c:pt idx="169">
                  <c:v>-78.129769089876007</c:v>
                </c:pt>
                <c:pt idx="170">
                  <c:v>-98.404927373392866</c:v>
                </c:pt>
                <c:pt idx="171">
                  <c:v>-104.82765641493344</c:v>
                </c:pt>
                <c:pt idx="172">
                  <c:v>-104.14585850147867</c:v>
                </c:pt>
                <c:pt idx="173">
                  <c:v>-103.47045642298248</c:v>
                </c:pt>
                <c:pt idx="174">
                  <c:v>-102.80136978924169</c:v>
                </c:pt>
                <c:pt idx="175">
                  <c:v>-102.13851947605015</c:v>
                </c:pt>
                <c:pt idx="176">
                  <c:v>-101.48182760126465</c:v>
                </c:pt>
                <c:pt idx="177">
                  <c:v>-100.83121750139847</c:v>
                </c:pt>
                <c:pt idx="178">
                  <c:v>-100.18661370872918</c:v>
                </c:pt>
                <c:pt idx="179">
                  <c:v>-99.547941928907846</c:v>
                </c:pt>
                <c:pt idx="180">
                  <c:v>-98.915129019057204</c:v>
                </c:pt>
                <c:pt idx="181">
                  <c:v>-98.288102966346429</c:v>
                </c:pt>
                <c:pt idx="182">
                  <c:v>-97.666792867030765</c:v>
                </c:pt>
                <c:pt idx="183">
                  <c:v>-97.051128905944438</c:v>
                </c:pt>
                <c:pt idx="184">
                  <c:v>-96.441042336435885</c:v>
                </c:pt>
                <c:pt idx="185">
                  <c:v>-95.836465460734132</c:v>
                </c:pt>
                <c:pt idx="186">
                  <c:v>-95.237331610735666</c:v>
                </c:pt>
                <c:pt idx="187">
                  <c:v>-94.643575129202006</c:v>
                </c:pt>
                <c:pt idx="188">
                  <c:v>-94.055131351357502</c:v>
                </c:pt>
                <c:pt idx="189">
                  <c:v>-93.471936586877703</c:v>
                </c:pt>
                <c:pt idx="190">
                  <c:v>-92.893928102259252</c:v>
                </c:pt>
                <c:pt idx="191">
                  <c:v>-92.321044103561093</c:v>
                </c:pt>
                <c:pt idx="192">
                  <c:v>-91.753223719509364</c:v>
                </c:pt>
                <c:pt idx="193">
                  <c:v>-91.190406984956283</c:v>
                </c:pt>
                <c:pt idx="194">
                  <c:v>-90.632534824684825</c:v>
                </c:pt>
                <c:pt idx="195">
                  <c:v>-90.07954903755116</c:v>
                </c:pt>
                <c:pt idx="196">
                  <c:v>-89.531392280956027</c:v>
                </c:pt>
                <c:pt idx="197">
                  <c:v>-88.988008055638744</c:v>
                </c:pt>
                <c:pt idx="198">
                  <c:v>-88.449340690784652</c:v>
                </c:pt>
                <c:pt idx="199">
                  <c:v>-87.915335329439372</c:v>
                </c:pt>
                <c:pt idx="200">
                  <c:v>-87.385937914222509</c:v>
                </c:pt>
                <c:pt idx="201">
                  <c:v>-86.861095173334206</c:v>
                </c:pt>
                <c:pt idx="202">
                  <c:v>-81.738936442375305</c:v>
                </c:pt>
                <c:pt idx="203">
                  <c:v>-77.040291190948125</c:v>
                </c:pt>
                <c:pt idx="204">
                  <c:v>-72.719171093696559</c:v>
                </c:pt>
                <c:pt idx="205">
                  <c:v>-68.735719862117847</c:v>
                </c:pt>
                <c:pt idx="206">
                  <c:v>-65.055251559378675</c:v>
                </c:pt>
                <c:pt idx="207">
                  <c:v>-61.647461214921449</c:v>
                </c:pt>
                <c:pt idx="208">
                  <c:v>-58.485773208000325</c:v>
                </c:pt>
                <c:pt idx="209">
                  <c:v>-55.546800508173831</c:v>
                </c:pt>
                <c:pt idx="210">
                  <c:v>-52.809893651787263</c:v>
                </c:pt>
                <c:pt idx="211">
                  <c:v>-50.256762768734809</c:v>
                </c:pt>
                <c:pt idx="212">
                  <c:v>-47.871159395204124</c:v>
                </c:pt>
                <c:pt idx="213">
                  <c:v>-45.638607465442881</c:v>
                </c:pt>
                <c:pt idx="214">
                  <c:v>-43.54617495284409</c:v>
                </c:pt>
                <c:pt idx="215">
                  <c:v>-41.58227926442644</c:v>
                </c:pt>
                <c:pt idx="216">
                  <c:v>-39.736520785275367</c:v>
                </c:pt>
                <c:pt idx="217">
                  <c:v>-37.999539997684984</c:v>
                </c:pt>
                <c:pt idx="218">
                  <c:v>-36.362894421990951</c:v>
                </c:pt>
                <c:pt idx="219">
                  <c:v>-34.818952286974145</c:v>
                </c:pt>
                <c:pt idx="220">
                  <c:v>-33.360800371476792</c:v>
                </c:pt>
                <c:pt idx="221">
                  <c:v>-31.982163891951867</c:v>
                </c:pt>
                <c:pt idx="222">
                  <c:v>-30.677336663606294</c:v>
                </c:pt>
                <c:pt idx="223">
                  <c:v>-29.441120051648308</c:v>
                </c:pt>
                <c:pt idx="224">
                  <c:v>-28.268769466505155</c:v>
                </c:pt>
                <c:pt idx="225">
                  <c:v>-27.155947352681821</c:v>
                </c:pt>
                <c:pt idx="226">
                  <c:v>-26.098681783060833</c:v>
                </c:pt>
                <c:pt idx="227">
                  <c:v>-25.093329905175008</c:v>
                </c:pt>
                <c:pt idx="228">
                  <c:v>-24.136545598334394</c:v>
                </c:pt>
                <c:pt idx="229">
                  <c:v>-23.22525079448862</c:v>
                </c:pt>
                <c:pt idx="230">
                  <c:v>-22.35660999460417</c:v>
                </c:pt>
                <c:pt idx="231">
                  <c:v>-21.52800757876609</c:v>
                </c:pt>
                <c:pt idx="232">
                  <c:v>-20.737027564310942</c:v>
                </c:pt>
                <c:pt idx="233">
                  <c:v>-19.981435513807995</c:v>
                </c:pt>
                <c:pt idx="234">
                  <c:v>-19.259162335054835</c:v>
                </c:pt>
                <c:pt idx="235">
                  <c:v>-18.568289749612997</c:v>
                </c:pt>
                <c:pt idx="236">
                  <c:v>-17.907037235745605</c:v>
                </c:pt>
                <c:pt idx="237">
                  <c:v>-17.273750276728283</c:v>
                </c:pt>
                <c:pt idx="238">
                  <c:v>-16.666889767050165</c:v>
                </c:pt>
                <c:pt idx="239">
                  <c:v>-16.085022447551808</c:v>
                </c:pt>
                <c:pt idx="240">
                  <c:v>-15.526812256520252</c:v>
                </c:pt>
                <c:pt idx="241">
                  <c:v>-14.991012497562675</c:v>
                </c:pt>
                <c:pt idx="242">
                  <c:v>-14.476458737028549</c:v>
                </c:pt>
                <c:pt idx="243">
                  <c:v>-13.982062354117742</c:v>
                </c:pt>
                <c:pt idx="244">
                  <c:v>-13.506804675825277</c:v>
                </c:pt>
                <c:pt idx="245">
                  <c:v>-13.04973163672577</c:v>
                </c:pt>
                <c:pt idx="246">
                  <c:v>-12.609948910452946</c:v>
                </c:pt>
                <c:pt idx="247">
                  <c:v>-12.186617465722708</c:v>
                </c:pt>
                <c:pt idx="248">
                  <c:v>-11.778949504997627</c:v>
                </c:pt>
                <c:pt idx="249">
                  <c:v>-11.386204748497576</c:v>
                </c:pt>
                <c:pt idx="250">
                  <c:v>-11.007687030311255</c:v>
                </c:pt>
                <c:pt idx="251">
                  <c:v>-10.642741176929128</c:v>
                </c:pt>
                <c:pt idx="252">
                  <c:v>-10.290750141663972</c:v>
                </c:pt>
                <c:pt idx="253">
                  <c:v>-9.9511323712035438</c:v>
                </c:pt>
                <c:pt idx="254">
                  <c:v>-9.6233393829981679</c:v>
                </c:pt>
                <c:pt idx="255">
                  <c:v>-9.3068535343648442</c:v>
                </c:pt>
                <c:pt idx="256">
                  <c:v>-9.0011859661221116</c:v>
                </c:pt>
                <c:pt idx="257">
                  <c:v>-8.7058747052881778</c:v>
                </c:pt>
                <c:pt idx="258">
                  <c:v>-8.4204829129037915</c:v>
                </c:pt>
                <c:pt idx="259">
                  <c:v>-8.1445972644035223</c:v>
                </c:pt>
                <c:pt idx="260">
                  <c:v>-7.8778264511753253</c:v>
                </c:pt>
                <c:pt idx="261">
                  <c:v>-7.6197997930343888</c:v>
                </c:pt>
                <c:pt idx="262">
                  <c:v>-7.3701659523094412</c:v>
                </c:pt>
                <c:pt idx="263">
                  <c:v>-7.1285917411101973</c:v>
                </c:pt>
                <c:pt idx="264">
                  <c:v>-6.8947610141256908</c:v>
                </c:pt>
                <c:pt idx="265">
                  <c:v>-6.6683736400043356</c:v>
                </c:pt>
                <c:pt idx="266">
                  <c:v>-6.449144544997039</c:v>
                </c:pt>
                <c:pt idx="267">
                  <c:v>-6.2368028231120984</c:v>
                </c:pt>
                <c:pt idx="268">
                  <c:v>-6.0310909075417447</c:v>
                </c:pt>
                <c:pt idx="269">
                  <c:v>-5.8317637985814983</c:v>
                </c:pt>
                <c:pt idx="270">
                  <c:v>-5.6385883436798352</c:v>
                </c:pt>
                <c:pt idx="271">
                  <c:v>-5.4513425656321202</c:v>
                </c:pt>
                <c:pt idx="272">
                  <c:v>-5.2698150352734361</c:v>
                </c:pt>
                <c:pt idx="273">
                  <c:v>-5.0938042853333876</c:v>
                </c:pt>
                <c:pt idx="274">
                  <c:v>-4.9231182623957617</c:v>
                </c:pt>
                <c:pt idx="275">
                  <c:v>-4.7575738141598505</c:v>
                </c:pt>
                <c:pt idx="276">
                  <c:v>-4.5969962094307828</c:v>
                </c:pt>
                <c:pt idx="277">
                  <c:v>-4.4412186884760168</c:v>
                </c:pt>
                <c:pt idx="278">
                  <c:v>-4.2900820415759569</c:v>
                </c:pt>
                <c:pt idx="279">
                  <c:v>-4.1434342137705373</c:v>
                </c:pt>
                <c:pt idx="280">
                  <c:v>-4.0011299339621278</c:v>
                </c:pt>
                <c:pt idx="281">
                  <c:v>-3.8630303666797183</c:v>
                </c:pt>
                <c:pt idx="282">
                  <c:v>-3.7290027849414815</c:v>
                </c:pt>
                <c:pt idx="283">
                  <c:v>-3.5989202627734889</c:v>
                </c:pt>
                <c:pt idx="284">
                  <c:v>-3.4726613860528746</c:v>
                </c:pt>
                <c:pt idx="285">
                  <c:v>-3.350109980444735</c:v>
                </c:pt>
                <c:pt idx="286">
                  <c:v>-3.2311548552948142</c:v>
                </c:pt>
                <c:pt idx="287">
                  <c:v>-3.115689562424822</c:v>
                </c:pt>
                <c:pt idx="288">
                  <c:v>-3.0036121688552679</c:v>
                </c:pt>
                <c:pt idx="289">
                  <c:v>-2.8948250425521649</c:v>
                </c:pt>
                <c:pt idx="290">
                  <c:v>-2.7892346503597603</c:v>
                </c:pt>
                <c:pt idx="291">
                  <c:v>-2.6867513673418544</c:v>
                </c:pt>
                <c:pt idx="292">
                  <c:v>-2.5872892968099266</c:v>
                </c:pt>
                <c:pt idx="293">
                  <c:v>-2.4907661003674351</c:v>
                </c:pt>
                <c:pt idx="294">
                  <c:v>-2.3971028373468881</c:v>
                </c:pt>
                <c:pt idx="295">
                  <c:v>-2.306223813059701</c:v>
                </c:pt>
                <c:pt idx="296">
                  <c:v>-2.2180564353189878</c:v>
                </c:pt>
                <c:pt idx="297">
                  <c:v>-2.1325310787323764</c:v>
                </c:pt>
                <c:pt idx="298">
                  <c:v>-2.0495809562961322</c:v>
                </c:pt>
                <c:pt idx="299">
                  <c:v>-1.9691419978533549</c:v>
                </c:pt>
                <c:pt idx="300">
                  <c:v>-1.891152735008141</c:v>
                </c:pt>
                <c:pt idx="301">
                  <c:v>-1.8155541921145248</c:v>
                </c:pt>
                <c:pt idx="302">
                  <c:v>-1.7422897829838315</c:v>
                </c:pt>
                <c:pt idx="303">
                  <c:v>-1.6713052129770567</c:v>
                </c:pt>
                <c:pt idx="304">
                  <c:v>-1.602548386170094</c:v>
                </c:pt>
                <c:pt idx="305">
                  <c:v>-1.5359693172991991</c:v>
                </c:pt>
                <c:pt idx="306">
                  <c:v>-1.4715200482121817</c:v>
                </c:pt>
                <c:pt idx="307">
                  <c:v>-1.409154568567434</c:v>
                </c:pt>
                <c:pt idx="308">
                  <c:v>-1.3488287405382846</c:v>
                </c:pt>
                <c:pt idx="309">
                  <c:v>-1.2905002272942259</c:v>
                </c:pt>
                <c:pt idx="310">
                  <c:v>-1.2341284250435074</c:v>
                </c:pt>
                <c:pt idx="311">
                  <c:v>-1.1796743984333895</c:v>
                </c:pt>
                <c:pt idx="312">
                  <c:v>-1.1271008191150833</c:v>
                </c:pt>
                <c:pt idx="313">
                  <c:v>-1.076371907290145</c:v>
                </c:pt>
                <c:pt idx="314">
                  <c:v>-1.0274533760638032</c:v>
                </c:pt>
                <c:pt idx="315">
                  <c:v>-0.9803123784384602</c:v>
                </c:pt>
                <c:pt idx="316">
                  <c:v>-0.93491745678743388</c:v>
                </c:pt>
                <c:pt idx="317">
                  <c:v>-0.89123849465483818</c:v>
                </c:pt>
                <c:pt idx="318">
                  <c:v>-0.84924667073243565</c:v>
                </c:pt>
                <c:pt idx="319">
                  <c:v>-0.80891441486822235</c:v>
                </c:pt>
                <c:pt idx="320">
                  <c:v>-0.77021536596450757</c:v>
                </c:pt>
                <c:pt idx="321">
                  <c:v>-0.7331243316251862</c:v>
                </c:pt>
                <c:pt idx="322">
                  <c:v>-0.69761724941289094</c:v>
                </c:pt>
                <c:pt idx="323">
                  <c:v>-0.66367114957656792</c:v>
                </c:pt>
                <c:pt idx="324">
                  <c:v>-0.63126411910886304</c:v>
                </c:pt>
                <c:pt idx="325">
                  <c:v>-0.60037526699040189</c:v>
                </c:pt>
                <c:pt idx="326">
                  <c:v>-0.57098469047468259</c:v>
                </c:pt>
                <c:pt idx="327">
                  <c:v>-0.54307344226283583</c:v>
                </c:pt>
                <c:pt idx="328">
                  <c:v>-0.51662349841205746</c:v>
                </c:pt>
                <c:pt idx="329">
                  <c:v>-0.49161772681515875</c:v>
                </c:pt>
                <c:pt idx="330">
                  <c:v>-0.46803985608165216</c:v>
                </c:pt>
                <c:pt idx="331">
                  <c:v>-0.44587444464335135</c:v>
                </c:pt>
                <c:pt idx="332">
                  <c:v>-0.42510684990008812</c:v>
                </c:pt>
                <c:pt idx="333">
                  <c:v>-0.40572319721437183</c:v>
                </c:pt>
                <c:pt idx="334">
                  <c:v>-0.38771034855847336</c:v>
                </c:pt>
                <c:pt idx="335">
                  <c:v>-0.37105587061442091</c:v>
                </c:pt>
                <c:pt idx="336">
                  <c:v>-0.35574800212799101</c:v>
                </c:pt>
                <c:pt idx="337">
                  <c:v>-0.34177562032330594</c:v>
                </c:pt>
                <c:pt idx="338">
                  <c:v>-0.32912820619663596</c:v>
                </c:pt>
                <c:pt idx="339">
                  <c:v>-0.31779580852797618</c:v>
                </c:pt>
                <c:pt idx="340">
                  <c:v>-0.30776900647833266</c:v>
                </c:pt>
                <c:pt idx="341">
                  <c:v>-0.29903887068043739</c:v>
                </c:pt>
                <c:pt idx="342">
                  <c:v>-0.2915969227812612</c:v>
                </c:pt>
                <c:pt idx="343">
                  <c:v>-0.2854350934557125</c:v>
                </c:pt>
                <c:pt idx="344">
                  <c:v>-0.28054567898069505</c:v>
                </c:pt>
                <c:pt idx="345">
                  <c:v>-0.27692129653433889</c:v>
                </c:pt>
                <c:pt idx="346">
                  <c:v>-0.27455483846256806</c:v>
                </c:pt>
                <c:pt idx="347">
                  <c:v>-0.27343942582906106</c:v>
                </c:pt>
                <c:pt idx="348">
                  <c:v>-0.27356836162943099</c:v>
                </c:pt>
                <c:pt idx="349">
                  <c:v>-0.27493508410058598</c:v>
                </c:pt>
                <c:pt idx="350">
                  <c:v>-0.27753312058716273</c:v>
                </c:pt>
                <c:pt idx="351">
                  <c:v>-0.281356042435702</c:v>
                </c:pt>
                <c:pt idx="352">
                  <c:v>-0.28639742137302115</c:v>
                </c:pt>
                <c:pt idx="353">
                  <c:v>-0.29265078778945153</c:v>
                </c:pt>
                <c:pt idx="354">
                  <c:v>-0.30010959129368719</c:v>
                </c:pt>
                <c:pt idx="355">
                  <c:v>-0.30876716383886221</c:v>
                </c:pt>
                <c:pt idx="356">
                  <c:v>-0.31861668564480211</c:v>
                </c:pt>
                <c:pt idx="357">
                  <c:v>-0.32965115406485207</c:v>
                </c:pt>
                <c:pt idx="358">
                  <c:v>-0.34186335547225388</c:v>
                </c:pt>
                <c:pt idx="359">
                  <c:v>-0.35524584017461891</c:v>
                </c:pt>
                <c:pt idx="360">
                  <c:v>-0.36979090030823375</c:v>
                </c:pt>
                <c:pt idx="361">
                  <c:v>-0.3854905506180159</c:v>
                </c:pt>
                <c:pt idx="362">
                  <c:v>-0.40233651199415299</c:v>
                </c:pt>
                <c:pt idx="363">
                  <c:v>-0.42032019761213107</c:v>
                </c:pt>
                <c:pt idx="364">
                  <c:v>-0.4394327015078241</c:v>
                </c:pt>
                <c:pt idx="365">
                  <c:v>-0.4596647894120649</c:v>
                </c:pt>
                <c:pt idx="366">
                  <c:v>-0.48100689166809102</c:v>
                </c:pt>
                <c:pt idx="367">
                  <c:v>-0.50344909805893134</c:v>
                </c:pt>
                <c:pt idx="368">
                  <c:v>-0.52698115437883941</c:v>
                </c:pt>
                <c:pt idx="369">
                  <c:v>-0.55159246059213507</c:v>
                </c:pt>
                <c:pt idx="370">
                  <c:v>-0.57727207043336715</c:v>
                </c:pt>
                <c:pt idx="371">
                  <c:v>-0.60400869231384613</c:v>
                </c:pt>
                <c:pt idx="372">
                  <c:v>-0.6317906914107857</c:v>
                </c:pt>
                <c:pt idx="373">
                  <c:v>-0.66060609282615856</c:v>
                </c:pt>
                <c:pt idx="374">
                  <c:v>-0.69044258571267636</c:v>
                </c:pt>
                <c:pt idx="375">
                  <c:v>-0.72128752827389542</c:v>
                </c:pt>
                <c:pt idx="376">
                  <c:v>-0.75312795355424023</c:v>
                </c:pt>
                <c:pt idx="377">
                  <c:v>-0.78595057594271844</c:v>
                </c:pt>
                <c:pt idx="378">
                  <c:v>-0.8197417983212818</c:v>
                </c:pt>
                <c:pt idx="379">
                  <c:v>-0.85448771979520044</c:v>
                </c:pt>
                <c:pt idx="380">
                  <c:v>-0.89017414394850836</c:v>
                </c:pt>
                <c:pt idx="381">
                  <c:v>-0.92678658757264354</c:v>
                </c:pt>
                <c:pt idx="382">
                  <c:v>-0.9643102898208471</c:v>
                </c:pt>
                <c:pt idx="383">
                  <c:v>-1.0027302217448255</c:v>
                </c:pt>
                <c:pt idx="384">
                  <c:v>-1.0420310961736319</c:v>
                </c:pt>
                <c:pt idx="385">
                  <c:v>-1.0821973778977871</c:v>
                </c:pt>
                <c:pt idx="386">
                  <c:v>-1.123213294124332</c:v>
                </c:pt>
                <c:pt idx="387">
                  <c:v>-1.1650628451708904</c:v>
                </c:pt>
                <c:pt idx="388">
                  <c:v>-1.2077298153689242</c:v>
                </c:pt>
                <c:pt idx="389">
                  <c:v>-1.2511977841482176</c:v>
                </c:pt>
                <c:pt idx="390">
                  <c:v>-1.2954501372763108</c:v>
                </c:pt>
                <c:pt idx="391">
                  <c:v>-1.3404700782280734</c:v>
                </c:pt>
                <c:pt idx="392">
                  <c:v>-1.3862406396619664</c:v>
                </c:pt>
                <c:pt idx="393">
                  <c:v>-1.4327446949807452</c:v>
                </c:pt>
                <c:pt idx="394">
                  <c:v>-1.4799649699554613</c:v>
                </c:pt>
                <c:pt idx="395">
                  <c:v>-1.5278840543926557</c:v>
                </c:pt>
                <c:pt idx="396">
                  <c:v>-1.5764844138255156</c:v>
                </c:pt>
                <c:pt idx="397">
                  <c:v>-1.6257484012107151</c:v>
                </c:pt>
                <c:pt idx="398">
                  <c:v>-1.6756582686133981</c:v>
                </c:pt>
                <c:pt idx="399">
                  <c:v>-1.7261961788635676</c:v>
                </c:pt>
                <c:pt idx="400">
                  <c:v>-1.7773442171678633</c:v>
                </c:pt>
                <c:pt idx="401">
                  <c:v>-1.829084402661401</c:v>
                </c:pt>
                <c:pt idx="402">
                  <c:v>-1.8813986998849876</c:v>
                </c:pt>
                <c:pt idx="403">
                  <c:v>-1.9342690301737193</c:v>
                </c:pt>
                <c:pt idx="404">
                  <c:v>-1.9876772829435068</c:v>
                </c:pt>
                <c:pt idx="405">
                  <c:v>-2.0416053268627796</c:v>
                </c:pt>
                <c:pt idx="406">
                  <c:v>-2.0960350208970953</c:v>
                </c:pt>
                <c:pt idx="407">
                  <c:v>-2.1509482252150507</c:v>
                </c:pt>
                <c:pt idx="408">
                  <c:v>-2.2063268119443995</c:v>
                </c:pt>
                <c:pt idx="409">
                  <c:v>-2.2621526757678518</c:v>
                </c:pt>
                <c:pt idx="410">
                  <c:v>-2.3184077443485958</c:v>
                </c:pt>
                <c:pt idx="411">
                  <c:v>-2.3750739885760956</c:v>
                </c:pt>
                <c:pt idx="412">
                  <c:v>-2.4321334326232567</c:v>
                </c:pt>
                <c:pt idx="413">
                  <c:v>-2.4895681638066018</c:v>
                </c:pt>
                <c:pt idx="414">
                  <c:v>-2.5473603422415887</c:v>
                </c:pt>
                <c:pt idx="415">
                  <c:v>-2.6054922102857341</c:v>
                </c:pt>
                <c:pt idx="416">
                  <c:v>-2.6639461017626984</c:v>
                </c:pt>
                <c:pt idx="417">
                  <c:v>-2.7227044509610239</c:v>
                </c:pt>
                <c:pt idx="418">
                  <c:v>-2.7817498014016611</c:v>
                </c:pt>
                <c:pt idx="419">
                  <c:v>-2.8410648143689432</c:v>
                </c:pt>
                <c:pt idx="420">
                  <c:v>-2.9006322772001596</c:v>
                </c:pt>
                <c:pt idx="421">
                  <c:v>-2.9604351113292897</c:v>
                </c:pt>
                <c:pt idx="422">
                  <c:v>-3.0204563800810238</c:v>
                </c:pt>
                <c:pt idx="423">
                  <c:v>-3.0806792962115379</c:v>
                </c:pt>
                <c:pt idx="424">
                  <c:v>-3.1410872291930505</c:v>
                </c:pt>
                <c:pt idx="425">
                  <c:v>-3.2016637122395619</c:v>
                </c:pt>
                <c:pt idx="426">
                  <c:v>-3.2623924490715988</c:v>
                </c:pt>
                <c:pt idx="427">
                  <c:v>-3.3232573204182803</c:v>
                </c:pt>
                <c:pt idx="428">
                  <c:v>-3.3842423902553374</c:v>
                </c:pt>
                <c:pt idx="429">
                  <c:v>-3.445331911778216</c:v>
                </c:pt>
                <c:pt idx="430">
                  <c:v>-3.5065103331096892</c:v>
                </c:pt>
                <c:pt idx="431">
                  <c:v>-3.5677623027418552</c:v>
                </c:pt>
                <c:pt idx="432">
                  <c:v>-3.6290726747127335</c:v>
                </c:pt>
                <c:pt idx="433">
                  <c:v>-3.6904265135180325</c:v>
                </c:pt>
                <c:pt idx="434">
                  <c:v>-3.75180909875899</c:v>
                </c:pt>
                <c:pt idx="435">
                  <c:v>-3.8132059295275864</c:v>
                </c:pt>
                <c:pt idx="436">
                  <c:v>-3.8746027285306117</c:v>
                </c:pt>
                <c:pt idx="437">
                  <c:v>-3.9359854459545587</c:v>
                </c:pt>
                <c:pt idx="438">
                  <c:v>-3.9973402630734443</c:v>
                </c:pt>
                <c:pt idx="439">
                  <c:v>-4.0586535956020455</c:v>
                </c:pt>
                <c:pt idx="440">
                  <c:v>-4.1199120967972558</c:v>
                </c:pt>
                <c:pt idx="441">
                  <c:v>-4.1811026603105317</c:v>
                </c:pt>
                <c:pt idx="442">
                  <c:v>-4.2422124227947009</c:v>
                </c:pt>
                <c:pt idx="443">
                  <c:v>-4.3032287662684814</c:v>
                </c:pt>
                <c:pt idx="444">
                  <c:v>-4.3641393202425069</c:v>
                </c:pt>
                <c:pt idx="445">
                  <c:v>-4.4249319636106152</c:v>
                </c:pt>
                <c:pt idx="446">
                  <c:v>-4.4855948263105416</c:v>
                </c:pt>
                <c:pt idx="447">
                  <c:v>-4.5461162907582073</c:v>
                </c:pt>
                <c:pt idx="448">
                  <c:v>-4.6064849930600635</c:v>
                </c:pt>
                <c:pt idx="449">
                  <c:v>-4.6666898240080119</c:v>
                </c:pt>
                <c:pt idx="450">
                  <c:v>-4.7267199298616198</c:v>
                </c:pt>
                <c:pt idx="451">
                  <c:v>-4.7865647129224795</c:v>
                </c:pt>
                <c:pt idx="452">
                  <c:v>-4.84621383190564</c:v>
                </c:pt>
                <c:pt idx="453">
                  <c:v>-4.9056572021131828</c:v>
                </c:pt>
                <c:pt idx="454">
                  <c:v>-4.9648849954151135</c:v>
                </c:pt>
                <c:pt idx="455">
                  <c:v>-5.0238876400427603</c:v>
                </c:pt>
                <c:pt idx="456">
                  <c:v>-5.082655820200042</c:v>
                </c:pt>
                <c:pt idx="457">
                  <c:v>-5.1411804754979267</c:v>
                </c:pt>
                <c:pt idx="458">
                  <c:v>-5.1994528002175633</c:v>
                </c:pt>
                <c:pt idx="459">
                  <c:v>-5.2574642424074796</c:v>
                </c:pt>
                <c:pt idx="460">
                  <c:v>-5.3152065028204225</c:v>
                </c:pt>
                <c:pt idx="461">
                  <c:v>-5.3726715336952804</c:v>
                </c:pt>
                <c:pt idx="462">
                  <c:v>-5.4298515373897027</c:v>
                </c:pt>
                <c:pt idx="463">
                  <c:v>-5.4867389648688638</c:v>
                </c:pt>
                <c:pt idx="464">
                  <c:v>-5.5433265140560106</c:v>
                </c:pt>
                <c:pt idx="465">
                  <c:v>-5.5996071280502004</c:v>
                </c:pt>
                <c:pt idx="466">
                  <c:v>-5.6555739932168096</c:v>
                </c:pt>
                <c:pt idx="467">
                  <c:v>-5.7112205371563149</c:v>
                </c:pt>
                <c:pt idx="468">
                  <c:v>-5.7665404265566442</c:v>
                </c:pt>
                <c:pt idx="469">
                  <c:v>-5.8215275649346712</c:v>
                </c:pt>
                <c:pt idx="470">
                  <c:v>-5.8761760902721054</c:v>
                </c:pt>
                <c:pt idx="471">
                  <c:v>-5.9304803725510764</c:v>
                </c:pt>
                <c:pt idx="472">
                  <c:v>-5.9844350111946909</c:v>
                </c:pt>
                <c:pt idx="473">
                  <c:v>-6.0380348324177229</c:v>
                </c:pt>
                <c:pt idx="474">
                  <c:v>-6.0912748864925312</c:v>
                </c:pt>
                <c:pt idx="475">
                  <c:v>-6.1441504449352298</c:v>
                </c:pt>
                <c:pt idx="476">
                  <c:v>-6.1966569976171035</c:v>
                </c:pt>
                <c:pt idx="477">
                  <c:v>-6.2487902498060928</c:v>
                </c:pt>
                <c:pt idx="478">
                  <c:v>-6.300546119143144</c:v>
                </c:pt>
                <c:pt idx="479">
                  <c:v>-6.351920732558118</c:v>
                </c:pt>
                <c:pt idx="480">
                  <c:v>-6.4029104231299003</c:v>
                </c:pt>
                <c:pt idx="481">
                  <c:v>-6.4535117268951048</c:v>
                </c:pt>
                <c:pt idx="482">
                  <c:v>-6.5037213796098987</c:v>
                </c:pt>
                <c:pt idx="483">
                  <c:v>-6.5535363134691975</c:v>
                </c:pt>
                <c:pt idx="484">
                  <c:v>-6.602953653787381</c:v>
                </c:pt>
                <c:pt idx="485">
                  <c:v>-6.651970715644743</c:v>
                </c:pt>
                <c:pt idx="486">
                  <c:v>-6.7005850005035379</c:v>
                </c:pt>
                <c:pt idx="487">
                  <c:v>-6.7487941927975985</c:v>
                </c:pt>
                <c:pt idx="488">
                  <c:v>-6.7965961564992403</c:v>
                </c:pt>
                <c:pt idx="489">
                  <c:v>-6.8439889316671474</c:v>
                </c:pt>
                <c:pt idx="490">
                  <c:v>-6.8909707309787773</c:v>
                </c:pt>
                <c:pt idx="491">
                  <c:v>-6.9375399362507117</c:v>
                </c:pt>
                <c:pt idx="492">
                  <c:v>-6.9836950949503285</c:v>
                </c:pt>
                <c:pt idx="493">
                  <c:v>-7.0294349167019705</c:v>
                </c:pt>
                <c:pt idx="494">
                  <c:v>-7.0747582697907294</c:v>
                </c:pt>
                <c:pt idx="495">
                  <c:v>-7.1196641776668432</c:v>
                </c:pt>
                <c:pt idx="496">
                  <c:v>-7.1641518154536348</c:v>
                </c:pt>
                <c:pt idx="497">
                  <c:v>-7.2082205064616964</c:v>
                </c:pt>
                <c:pt idx="498">
                  <c:v>-7.2518697187120535</c:v>
                </c:pt>
                <c:pt idx="499">
                  <c:v>-7.2950990614708306</c:v>
                </c:pt>
                <c:pt idx="500">
                  <c:v>-7.3379082817979073</c:v>
                </c:pt>
                <c:pt idx="501">
                  <c:v>-7.3802972611118909</c:v>
                </c:pt>
                <c:pt idx="502">
                  <c:v>-7.422266011773651</c:v>
                </c:pt>
                <c:pt idx="503">
                  <c:v>-7.4638146736905941</c:v>
                </c:pt>
                <c:pt idx="504">
                  <c:v>-7.5049435109436669</c:v>
                </c:pt>
                <c:pt idx="505">
                  <c:v>-7.5456529084390835</c:v>
                </c:pt>
                <c:pt idx="506">
                  <c:v>-7.585943368586566</c:v>
                </c:pt>
                <c:pt idx="507">
                  <c:v>-7.6258155080059264</c:v>
                </c:pt>
                <c:pt idx="508">
                  <c:v>-7.6652700542635541</c:v>
                </c:pt>
                <c:pt idx="509">
                  <c:v>-7.7043078426404348</c:v>
                </c:pt>
                <c:pt idx="510">
                  <c:v>-7.7429298129331272</c:v>
                </c:pt>
                <c:pt idx="511">
                  <c:v>-7.7811370062891347</c:v>
                </c:pt>
                <c:pt idx="512">
                  <c:v>-7.8189305620779086</c:v>
                </c:pt>
                <c:pt idx="513">
                  <c:v>-7.8563117147987169</c:v>
                </c:pt>
                <c:pt idx="514">
                  <c:v>-7.8932817910265554</c:v>
                </c:pt>
                <c:pt idx="515">
                  <c:v>-7.9298422063970211</c:v>
                </c:pt>
                <c:pt idx="516">
                  <c:v>-7.9659944626312855</c:v>
                </c:pt>
                <c:pt idx="517">
                  <c:v>-8.001740144601909</c:v>
                </c:pt>
                <c:pt idx="518">
                  <c:v>-8.0370809174404361</c:v>
                </c:pt>
                <c:pt idx="519">
                  <c:v>-8.0720185236874133</c:v>
                </c:pt>
                <c:pt idx="520">
                  <c:v>-8.1065547804855846</c:v>
                </c:pt>
                <c:pt idx="521">
                  <c:v>-8.1406915768168773</c:v>
                </c:pt>
                <c:pt idx="522">
                  <c:v>-8.1744308707836186</c:v>
                </c:pt>
                <c:pt idx="523">
                  <c:v>-8.2077746869346111</c:v>
                </c:pt>
                <c:pt idx="524">
                  <c:v>-8.2407251136364028</c:v>
                </c:pt>
                <c:pt idx="525">
                  <c:v>-8.2732843004900918</c:v>
                </c:pt>
                <c:pt idx="526">
                  <c:v>-8.3054544557940542</c:v>
                </c:pt>
                <c:pt idx="527">
                  <c:v>-8.3372378440527584</c:v>
                </c:pt>
                <c:pt idx="528">
                  <c:v>-8.3686367835319224</c:v>
                </c:pt>
                <c:pt idx="529">
                  <c:v>-8.399653643860157</c:v>
                </c:pt>
                <c:pt idx="530">
                  <c:v>-8.4302908436771347</c:v>
                </c:pt>
                <c:pt idx="531">
                  <c:v>-8.4605508483284257</c:v>
                </c:pt>
                <c:pt idx="532">
                  <c:v>-8.4904361676069264</c:v>
                </c:pt>
                <c:pt idx="533">
                  <c:v>-8.5199493535408912</c:v>
                </c:pt>
                <c:pt idx="534">
                  <c:v>-8.5490929982285113</c:v>
                </c:pt>
                <c:pt idx="535">
                  <c:v>-8.5778697317188257</c:v>
                </c:pt>
                <c:pt idx="536">
                  <c:v>-8.6062822199389561</c:v>
                </c:pt>
                <c:pt idx="537">
                  <c:v>-8.6343331626673478</c:v>
                </c:pt>
                <c:pt idx="538">
                  <c:v>-8.6620252915528866</c:v>
                </c:pt>
                <c:pt idx="539">
                  <c:v>-8.6893613681795827</c:v>
                </c:pt>
                <c:pt idx="540">
                  <c:v>-8.7163441821765666</c:v>
                </c:pt>
                <c:pt idx="541">
                  <c:v>-8.7429765493730685</c:v>
                </c:pt>
                <c:pt idx="542">
                  <c:v>-8.7692613099980754</c:v>
                </c:pt>
                <c:pt idx="543">
                  <c:v>-8.7952013269242464</c:v>
                </c:pt>
                <c:pt idx="544">
                  <c:v>-8.8207994839557458</c:v>
                </c:pt>
                <c:pt idx="545">
                  <c:v>-8.8460586841596083</c:v>
                </c:pt>
                <c:pt idx="546">
                  <c:v>-8.8709818482400546</c:v>
                </c:pt>
                <c:pt idx="547">
                  <c:v>-8.8955719129555622</c:v>
                </c:pt>
                <c:pt idx="548">
                  <c:v>-8.9198318295779515</c:v>
                </c:pt>
                <c:pt idx="549">
                  <c:v>-8.9437645623932127</c:v>
                </c:pt>
                <c:pt idx="550">
                  <c:v>-8.9673730872434216</c:v>
                </c:pt>
                <c:pt idx="551">
                  <c:v>-8.9906603901093671</c:v>
                </c:pt>
                <c:pt idx="552">
                  <c:v>-9.0136294657332101</c:v>
                </c:pt>
                <c:pt idx="553">
                  <c:v>-9.0362833162807323</c:v>
                </c:pt>
                <c:pt idx="554">
                  <c:v>-9.0586249500426614</c:v>
                </c:pt>
                <c:pt idx="555">
                  <c:v>-9.0806573801743227</c:v>
                </c:pt>
                <c:pt idx="556">
                  <c:v>-9.1023836234733135</c:v>
                </c:pt>
                <c:pt idx="557">
                  <c:v>-9.1238066991943239</c:v>
                </c:pt>
                <c:pt idx="558">
                  <c:v>-9.1449296279008312</c:v>
                </c:pt>
                <c:pt idx="559">
                  <c:v>-9.1657554303527586</c:v>
                </c:pt>
                <c:pt idx="560">
                  <c:v>-9.1862871264297858</c:v>
                </c:pt>
                <c:pt idx="561">
                  <c:v>-9.2065277340894802</c:v>
                </c:pt>
                <c:pt idx="562">
                  <c:v>-9.2264802683598042</c:v>
                </c:pt>
                <c:pt idx="563">
                  <c:v>-9.2461477403652843</c:v>
                </c:pt>
                <c:pt idx="564">
                  <c:v>-9.2655331563863008</c:v>
                </c:pt>
                <c:pt idx="565">
                  <c:v>-9.2846395169508416</c:v>
                </c:pt>
                <c:pt idx="566">
                  <c:v>-9.3034698159581009</c:v>
                </c:pt>
                <c:pt idx="567">
                  <c:v>-9.322027039833392</c:v>
                </c:pt>
                <c:pt idx="568">
                  <c:v>-9.3403141667136129</c:v>
                </c:pt>
                <c:pt idx="569">
                  <c:v>-9.3583341656627983</c:v>
                </c:pt>
                <c:pt idx="570">
                  <c:v>-9.3760899959170594</c:v>
                </c:pt>
                <c:pt idx="571">
                  <c:v>-9.3935846061583472</c:v>
                </c:pt>
                <c:pt idx="572">
                  <c:v>-9.4108209338163871</c:v>
                </c:pt>
                <c:pt idx="573">
                  <c:v>-9.4278019043982262</c:v>
                </c:pt>
                <c:pt idx="574">
                  <c:v>-9.4445304308447859</c:v>
                </c:pt>
                <c:pt idx="575">
                  <c:v>-9.4610094129137838</c:v>
                </c:pt>
                <c:pt idx="576">
                  <c:v>-9.4772417365885033</c:v>
                </c:pt>
                <c:pt idx="577">
                  <c:v>-9.493230273511724</c:v>
                </c:pt>
                <c:pt idx="578">
                  <c:v>-9.5089778804443696</c:v>
                </c:pt>
                <c:pt idx="579">
                  <c:v>-9.5244873987481657</c:v>
                </c:pt>
                <c:pt idx="580">
                  <c:v>-9.5397616538917571</c:v>
                </c:pt>
                <c:pt idx="581">
                  <c:v>-9.5548034549798437</c:v>
                </c:pt>
                <c:pt idx="582">
                  <c:v>-9.5696155943046044</c:v>
                </c:pt>
                <c:pt idx="583">
                  <c:v>-9.5842008469189341</c:v>
                </c:pt>
                <c:pt idx="584">
                  <c:v>-9.5985619702309855</c:v>
                </c:pt>
                <c:pt idx="585">
                  <c:v>-9.6127017036194271</c:v>
                </c:pt>
                <c:pt idx="586">
                  <c:v>-9.6266227680688488</c:v>
                </c:pt>
                <c:pt idx="587">
                  <c:v>-9.6403278658248919</c:v>
                </c:pt>
                <c:pt idx="588">
                  <c:v>-9.6538196800684943</c:v>
                </c:pt>
                <c:pt idx="589">
                  <c:v>-9.6671008746087566</c:v>
                </c:pt>
                <c:pt idx="590">
                  <c:v>-9.6801740935939868</c:v>
                </c:pt>
                <c:pt idx="591">
                  <c:v>-9.6930419612403327</c:v>
                </c:pt>
                <c:pt idx="592">
                  <c:v>-9.7057070815775948</c:v>
                </c:pt>
                <c:pt idx="593">
                  <c:v>-9.7181720382116747</c:v>
                </c:pt>
                <c:pt idx="594">
                  <c:v>-9.7304393941032536</c:v>
                </c:pt>
                <c:pt idx="595">
                  <c:v>-9.7425116913621412</c:v>
                </c:pt>
                <c:pt idx="596">
                  <c:v>-9.7543914510569802</c:v>
                </c:pt>
                <c:pt idx="597">
                  <c:v>-9.7660811730396695</c:v>
                </c:pt>
                <c:pt idx="598">
                  <c:v>-9.7775833357842625</c:v>
                </c:pt>
                <c:pt idx="599">
                  <c:v>-9.7889003962397378</c:v>
                </c:pt>
                <c:pt idx="600">
                  <c:v>-9.8000347896963333</c:v>
                </c:pt>
                <c:pt idx="601">
                  <c:v>-9.8109889296649673</c:v>
                </c:pt>
                <c:pt idx="602">
                  <c:v>-9.8217652077693778</c:v>
                </c:pt>
                <c:pt idx="603">
                  <c:v>-9.8323659936505106</c:v>
                </c:pt>
                <c:pt idx="604">
                  <c:v>-9.8427936348828418</c:v>
                </c:pt>
                <c:pt idx="605">
                  <c:v>-9.8428038852477435</c:v>
                </c:pt>
                <c:pt idx="606">
                  <c:v>-9.8428141354446943</c:v>
                </c:pt>
                <c:pt idx="607">
                  <c:v>-9.842824385473687</c:v>
                </c:pt>
                <c:pt idx="608">
                  <c:v>-9.8428346353347358</c:v>
                </c:pt>
                <c:pt idx="609">
                  <c:v>-9.8428448850278389</c:v>
                </c:pt>
                <c:pt idx="610">
                  <c:v>-9.8428551345529947</c:v>
                </c:pt>
                <c:pt idx="611">
                  <c:v>-9.8428653839102083</c:v>
                </c:pt>
                <c:pt idx="612">
                  <c:v>-9.8428756330994798</c:v>
                </c:pt>
                <c:pt idx="613">
                  <c:v>-9.8428858821208163</c:v>
                </c:pt>
                <c:pt idx="614">
                  <c:v>-9.8428961309742142</c:v>
                </c:pt>
                <c:pt idx="615">
                  <c:v>-9.842906379659679</c:v>
                </c:pt>
                <c:pt idx="616">
                  <c:v>-9.8429166281772158</c:v>
                </c:pt>
                <c:pt idx="617">
                  <c:v>-9.8429268765268176</c:v>
                </c:pt>
                <c:pt idx="618">
                  <c:v>-9.8429371247084987</c:v>
                </c:pt>
                <c:pt idx="619">
                  <c:v>-9.8429473727222536</c:v>
                </c:pt>
                <c:pt idx="620">
                  <c:v>-9.842957620568086</c:v>
                </c:pt>
                <c:pt idx="621">
                  <c:v>-9.8429678682460047</c:v>
                </c:pt>
                <c:pt idx="622">
                  <c:v>-9.8429781157559972</c:v>
                </c:pt>
                <c:pt idx="623">
                  <c:v>-9.8429883630980726</c:v>
                </c:pt>
                <c:pt idx="624">
                  <c:v>-9.8429986102722431</c:v>
                </c:pt>
                <c:pt idx="625">
                  <c:v>-9.8430088572784946</c:v>
                </c:pt>
                <c:pt idx="626">
                  <c:v>-9.8430191041168467</c:v>
                </c:pt>
                <c:pt idx="627">
                  <c:v>-9.843029350787285</c:v>
                </c:pt>
                <c:pt idx="628">
                  <c:v>-9.8430395972898221</c:v>
                </c:pt>
                <c:pt idx="629">
                  <c:v>-9.8430498436244616</c:v>
                </c:pt>
                <c:pt idx="630">
                  <c:v>-9.8430600897911926</c:v>
                </c:pt>
                <c:pt idx="631">
                  <c:v>-9.8430703357900295</c:v>
                </c:pt>
                <c:pt idx="632">
                  <c:v>-9.8430805816209759</c:v>
                </c:pt>
                <c:pt idx="633">
                  <c:v>-9.8430908272840281</c:v>
                </c:pt>
                <c:pt idx="634">
                  <c:v>-9.8431010727791861</c:v>
                </c:pt>
                <c:pt idx="635">
                  <c:v>-9.8431113181064589</c:v>
                </c:pt>
                <c:pt idx="636">
                  <c:v>-9.8431215632658429</c:v>
                </c:pt>
                <c:pt idx="637">
                  <c:v>-9.8431318082573451</c:v>
                </c:pt>
                <c:pt idx="638">
                  <c:v>-9.8431420530809675</c:v>
                </c:pt>
                <c:pt idx="639">
                  <c:v>-9.8431522977367081</c:v>
                </c:pt>
                <c:pt idx="640">
                  <c:v>-9.8431625422245688</c:v>
                </c:pt>
                <c:pt idx="641">
                  <c:v>-9.843172786544562</c:v>
                </c:pt>
                <c:pt idx="642">
                  <c:v>-9.843183030696677</c:v>
                </c:pt>
                <c:pt idx="643">
                  <c:v>-9.8431932746809245</c:v>
                </c:pt>
                <c:pt idx="644">
                  <c:v>-9.843203518497301</c:v>
                </c:pt>
                <c:pt idx="645">
                  <c:v>-9.8432137621458153</c:v>
                </c:pt>
                <c:pt idx="646">
                  <c:v>-9.8432240056264622</c:v>
                </c:pt>
                <c:pt idx="647">
                  <c:v>-9.8432342489392521</c:v>
                </c:pt>
                <c:pt idx="648">
                  <c:v>-9.8432444920841782</c:v>
                </c:pt>
                <c:pt idx="649">
                  <c:v>-9.8432547350612509</c:v>
                </c:pt>
                <c:pt idx="650">
                  <c:v>-9.8432649778704686</c:v>
                </c:pt>
                <c:pt idx="651">
                  <c:v>-9.843275220511833</c:v>
                </c:pt>
                <c:pt idx="652">
                  <c:v>-9.8432854629853548</c:v>
                </c:pt>
                <c:pt idx="653">
                  <c:v>-9.8432957052910233</c:v>
                </c:pt>
                <c:pt idx="654">
                  <c:v>-9.8433059474288491</c:v>
                </c:pt>
                <c:pt idx="655">
                  <c:v>-9.8433161893988252</c:v>
                </c:pt>
                <c:pt idx="656">
                  <c:v>-9.8433264312009641</c:v>
                </c:pt>
                <c:pt idx="657">
                  <c:v>-9.8433366728352638</c:v>
                </c:pt>
                <c:pt idx="658">
                  <c:v>-9.8433469143017298</c:v>
                </c:pt>
                <c:pt idx="659">
                  <c:v>-9.8433571556003567</c:v>
                </c:pt>
                <c:pt idx="660">
                  <c:v>-9.8433673967311535</c:v>
                </c:pt>
                <c:pt idx="661">
                  <c:v>-9.8433776376941271</c:v>
                </c:pt>
                <c:pt idx="662">
                  <c:v>-9.8433878784892634</c:v>
                </c:pt>
                <c:pt idx="663">
                  <c:v>-9.843398119116582</c:v>
                </c:pt>
                <c:pt idx="664">
                  <c:v>-9.843408359576074</c:v>
                </c:pt>
                <c:pt idx="665">
                  <c:v>-9.8434185998677499</c:v>
                </c:pt>
                <c:pt idx="666">
                  <c:v>-9.843428839991601</c:v>
                </c:pt>
                <c:pt idx="667">
                  <c:v>-9.8434390799476379</c:v>
                </c:pt>
                <c:pt idx="668">
                  <c:v>-9.8434493197358641</c:v>
                </c:pt>
                <c:pt idx="669">
                  <c:v>-9.8434595593562761</c:v>
                </c:pt>
                <c:pt idx="670">
                  <c:v>-9.8434697988088811</c:v>
                </c:pt>
                <c:pt idx="671">
                  <c:v>-9.8434800380936753</c:v>
                </c:pt>
                <c:pt idx="672">
                  <c:v>-9.8434902772106678</c:v>
                </c:pt>
                <c:pt idx="673">
                  <c:v>-9.8435005161598568</c:v>
                </c:pt>
                <c:pt idx="674">
                  <c:v>-9.8435107549412475</c:v>
                </c:pt>
                <c:pt idx="675">
                  <c:v>-9.8435209935548347</c:v>
                </c:pt>
                <c:pt idx="676">
                  <c:v>-9.8435312320006361</c:v>
                </c:pt>
                <c:pt idx="677">
                  <c:v>-9.8435414702786321</c:v>
                </c:pt>
                <c:pt idx="678">
                  <c:v>-9.843551708388846</c:v>
                </c:pt>
                <c:pt idx="679">
                  <c:v>-9.8435619463312669</c:v>
                </c:pt>
                <c:pt idx="680">
                  <c:v>-9.8435721841059021</c:v>
                </c:pt>
                <c:pt idx="681">
                  <c:v>-9.8435824217127514</c:v>
                </c:pt>
                <c:pt idx="682">
                  <c:v>-9.8435926591518204</c:v>
                </c:pt>
                <c:pt idx="683">
                  <c:v>-9.843602896423107</c:v>
                </c:pt>
                <c:pt idx="684">
                  <c:v>-9.8436131335266133</c:v>
                </c:pt>
                <c:pt idx="685">
                  <c:v>-9.8436233704623515</c:v>
                </c:pt>
                <c:pt idx="686">
                  <c:v>-9.843633607230311</c:v>
                </c:pt>
                <c:pt idx="687">
                  <c:v>-9.8436438438305025</c:v>
                </c:pt>
                <c:pt idx="688">
                  <c:v>-9.8436540802629242</c:v>
                </c:pt>
                <c:pt idx="689">
                  <c:v>-9.8436643165275814</c:v>
                </c:pt>
                <c:pt idx="690">
                  <c:v>-9.8436745526244707</c:v>
                </c:pt>
                <c:pt idx="691">
                  <c:v>-9.8436847885536025</c:v>
                </c:pt>
                <c:pt idx="692">
                  <c:v>-9.8436950243149735</c:v>
                </c:pt>
                <c:pt idx="693">
                  <c:v>-9.8437052599085835</c:v>
                </c:pt>
                <c:pt idx="694">
                  <c:v>-9.8437154953344379</c:v>
                </c:pt>
                <c:pt idx="695">
                  <c:v>-9.8437257305925456</c:v>
                </c:pt>
                <c:pt idx="696">
                  <c:v>-9.8437359656828978</c:v>
                </c:pt>
                <c:pt idx="697">
                  <c:v>-9.8437462006055032</c:v>
                </c:pt>
                <c:pt idx="698">
                  <c:v>-9.8437564353603655</c:v>
                </c:pt>
                <c:pt idx="699">
                  <c:v>-9.8437666699474811</c:v>
                </c:pt>
                <c:pt idx="700">
                  <c:v>-9.843776904366857</c:v>
                </c:pt>
                <c:pt idx="701">
                  <c:v>-9.8437871386184899</c:v>
                </c:pt>
                <c:pt idx="702">
                  <c:v>-9.8437973727023849</c:v>
                </c:pt>
                <c:pt idx="703">
                  <c:v>-9.8438076066185456</c:v>
                </c:pt>
                <c:pt idx="704">
                  <c:v>-9.8438178403669792</c:v>
                </c:pt>
                <c:pt idx="705">
                  <c:v>-9.8438280739476802</c:v>
                </c:pt>
                <c:pt idx="706">
                  <c:v>-9.8438383073606506</c:v>
                </c:pt>
                <c:pt idx="707">
                  <c:v>-9.8438485406058955</c:v>
                </c:pt>
                <c:pt idx="708">
                  <c:v>-9.8438587736834187</c:v>
                </c:pt>
                <c:pt idx="709">
                  <c:v>-9.8438690065932182</c:v>
                </c:pt>
                <c:pt idx="710">
                  <c:v>-9.8438792393352976</c:v>
                </c:pt>
                <c:pt idx="711">
                  <c:v>-9.8438894719096677</c:v>
                </c:pt>
                <c:pt idx="712">
                  <c:v>-9.8438997043163177</c:v>
                </c:pt>
                <c:pt idx="713">
                  <c:v>-9.8439099365552565</c:v>
                </c:pt>
                <c:pt idx="714">
                  <c:v>-9.8439201686264841</c:v>
                </c:pt>
                <c:pt idx="715">
                  <c:v>-9.8439304005300041</c:v>
                </c:pt>
                <c:pt idx="716">
                  <c:v>-9.8439406322658218</c:v>
                </c:pt>
                <c:pt idx="717">
                  <c:v>-9.8439508638339301</c:v>
                </c:pt>
                <c:pt idx="718">
                  <c:v>-9.8439610952343415</c:v>
                </c:pt>
                <c:pt idx="719">
                  <c:v>-9.8439713264670523</c:v>
                </c:pt>
                <c:pt idx="720">
                  <c:v>-9.8439815575320644</c:v>
                </c:pt>
                <c:pt idx="721">
                  <c:v>-9.8439917884293884</c:v>
                </c:pt>
                <c:pt idx="722">
                  <c:v>-9.8440020191590154</c:v>
                </c:pt>
                <c:pt idx="723">
                  <c:v>-9.8440122497209561</c:v>
                </c:pt>
                <c:pt idx="724">
                  <c:v>-9.8440224801152034</c:v>
                </c:pt>
                <c:pt idx="725">
                  <c:v>-9.8440327103417715</c:v>
                </c:pt>
                <c:pt idx="726">
                  <c:v>-9.8440429404006569</c:v>
                </c:pt>
                <c:pt idx="727">
                  <c:v>-9.8440531702918612</c:v>
                </c:pt>
                <c:pt idx="728">
                  <c:v>-9.844063400015381</c:v>
                </c:pt>
                <c:pt idx="729">
                  <c:v>-9.8440736295712288</c:v>
                </c:pt>
                <c:pt idx="730">
                  <c:v>-9.8440838589594009</c:v>
                </c:pt>
                <c:pt idx="731">
                  <c:v>-9.8440940881799044</c:v>
                </c:pt>
                <c:pt idx="732">
                  <c:v>-9.8441043172327358</c:v>
                </c:pt>
                <c:pt idx="733">
                  <c:v>-9.8441145461179023</c:v>
                </c:pt>
                <c:pt idx="734">
                  <c:v>-9.8441247748354055</c:v>
                </c:pt>
                <c:pt idx="735">
                  <c:v>-9.8441350033852402</c:v>
                </c:pt>
                <c:pt idx="736">
                  <c:v>-9.8441452317674223</c:v>
                </c:pt>
                <c:pt idx="737">
                  <c:v>-9.8441554599819376</c:v>
                </c:pt>
                <c:pt idx="738">
                  <c:v>-9.8441656880288022</c:v>
                </c:pt>
                <c:pt idx="739">
                  <c:v>-9.8441759159080107</c:v>
                </c:pt>
                <c:pt idx="740">
                  <c:v>-9.8441861436195719</c:v>
                </c:pt>
                <c:pt idx="741">
                  <c:v>-9.8441963711634823</c:v>
                </c:pt>
                <c:pt idx="742">
                  <c:v>-9.8442065985397402</c:v>
                </c:pt>
                <c:pt idx="743">
                  <c:v>-9.8442168257483562</c:v>
                </c:pt>
                <c:pt idx="744">
                  <c:v>-9.8442270527893339</c:v>
                </c:pt>
                <c:pt idx="745">
                  <c:v>-9.8442372796626696</c:v>
                </c:pt>
                <c:pt idx="746">
                  <c:v>-9.8442475063683688</c:v>
                </c:pt>
                <c:pt idx="747">
                  <c:v>-9.844257732906426</c:v>
                </c:pt>
                <c:pt idx="748">
                  <c:v>-9.8442679592768556</c:v>
                </c:pt>
                <c:pt idx="749">
                  <c:v>-9.8442781854796539</c:v>
                </c:pt>
                <c:pt idx="750">
                  <c:v>-9.8442884115148228</c:v>
                </c:pt>
                <c:pt idx="751">
                  <c:v>-9.844298637382364</c:v>
                </c:pt>
                <c:pt idx="752">
                  <c:v>-9.8443088630822793</c:v>
                </c:pt>
                <c:pt idx="753">
                  <c:v>-9.8443190886145793</c:v>
                </c:pt>
                <c:pt idx="754">
                  <c:v>-9.8443293139792516</c:v>
                </c:pt>
                <c:pt idx="755">
                  <c:v>-9.8443395391763087</c:v>
                </c:pt>
                <c:pt idx="756">
                  <c:v>-9.844349764205754</c:v>
                </c:pt>
                <c:pt idx="757">
                  <c:v>-9.844359989067577</c:v>
                </c:pt>
                <c:pt idx="758">
                  <c:v>-9.8443702137617972</c:v>
                </c:pt>
                <c:pt idx="759">
                  <c:v>-9.8443804382884057</c:v>
                </c:pt>
                <c:pt idx="760">
                  <c:v>-9.8443906626474096</c:v>
                </c:pt>
                <c:pt idx="761">
                  <c:v>-9.8444008868388089</c:v>
                </c:pt>
                <c:pt idx="762">
                  <c:v>-9.8444111108626089</c:v>
                </c:pt>
                <c:pt idx="763">
                  <c:v>-9.8444213347188043</c:v>
                </c:pt>
                <c:pt idx="764">
                  <c:v>-9.8444315584074094</c:v>
                </c:pt>
                <c:pt idx="765">
                  <c:v>-9.8444417819284098</c:v>
                </c:pt>
                <c:pt idx="766">
                  <c:v>-9.8444520052818252</c:v>
                </c:pt>
                <c:pt idx="767">
                  <c:v>-9.8444622284676466</c:v>
                </c:pt>
                <c:pt idx="768">
                  <c:v>-9.8444724514858812</c:v>
                </c:pt>
                <c:pt idx="769">
                  <c:v>-9.844482674336529</c:v>
                </c:pt>
                <c:pt idx="770">
                  <c:v>-9.8444928970195953</c:v>
                </c:pt>
                <c:pt idx="771">
                  <c:v>-9.8445031195350783</c:v>
                </c:pt>
                <c:pt idx="772">
                  <c:v>-9.8445133418829798</c:v>
                </c:pt>
                <c:pt idx="773">
                  <c:v>-9.8445235640633086</c:v>
                </c:pt>
                <c:pt idx="774">
                  <c:v>-9.844533786076056</c:v>
                </c:pt>
                <c:pt idx="775">
                  <c:v>-9.8445440079212396</c:v>
                </c:pt>
                <c:pt idx="776">
                  <c:v>-9.8445542295988488</c:v>
                </c:pt>
                <c:pt idx="777">
                  <c:v>-9.844564451108889</c:v>
                </c:pt>
                <c:pt idx="778">
                  <c:v>-9.8445746724513619</c:v>
                </c:pt>
                <c:pt idx="779">
                  <c:v>-9.8445848936262799</c:v>
                </c:pt>
                <c:pt idx="780">
                  <c:v>-9.8445951146336306</c:v>
                </c:pt>
                <c:pt idx="781">
                  <c:v>-9.8446053354734211</c:v>
                </c:pt>
                <c:pt idx="782">
                  <c:v>-9.844615556145655</c:v>
                </c:pt>
                <c:pt idx="783">
                  <c:v>-9.8446257766503358</c:v>
                </c:pt>
                <c:pt idx="784">
                  <c:v>-9.8446359969874653</c:v>
                </c:pt>
                <c:pt idx="785">
                  <c:v>-9.8446462171570435</c:v>
                </c:pt>
                <c:pt idx="786">
                  <c:v>-9.8446564371590721</c:v>
                </c:pt>
                <c:pt idx="787">
                  <c:v>-9.8446666569935566</c:v>
                </c:pt>
                <c:pt idx="788">
                  <c:v>-9.8446768766605022</c:v>
                </c:pt>
                <c:pt idx="789">
                  <c:v>-9.8446870961598982</c:v>
                </c:pt>
                <c:pt idx="790">
                  <c:v>-9.8446973154917625</c:v>
                </c:pt>
                <c:pt idx="791">
                  <c:v>-9.8447075346560862</c:v>
                </c:pt>
                <c:pt idx="792">
                  <c:v>-9.844717753652878</c:v>
                </c:pt>
                <c:pt idx="793">
                  <c:v>-9.8447279724821346</c:v>
                </c:pt>
                <c:pt idx="794">
                  <c:v>-9.8447381911438665</c:v>
                </c:pt>
                <c:pt idx="795">
                  <c:v>-9.8447484096380684</c:v>
                </c:pt>
                <c:pt idx="796">
                  <c:v>-9.8447586279647439</c:v>
                </c:pt>
                <c:pt idx="797">
                  <c:v>-9.8447688461239</c:v>
                </c:pt>
                <c:pt idx="798">
                  <c:v>-9.8447790641155368</c:v>
                </c:pt>
                <c:pt idx="799">
                  <c:v>-9.8447892819396454</c:v>
                </c:pt>
                <c:pt idx="800">
                  <c:v>-9.8447994995962489</c:v>
                </c:pt>
                <c:pt idx="801">
                  <c:v>-9.844809717085333</c:v>
                </c:pt>
                <c:pt idx="802">
                  <c:v>-9.8448199344069049</c:v>
                </c:pt>
                <c:pt idx="803">
                  <c:v>-9.8448301515609682</c:v>
                </c:pt>
                <c:pt idx="804">
                  <c:v>-9.8448403685475263</c:v>
                </c:pt>
                <c:pt idx="805">
                  <c:v>-9.8448505853665793</c:v>
                </c:pt>
                <c:pt idx="806">
                  <c:v>-9.8448608020181325</c:v>
                </c:pt>
                <c:pt idx="807">
                  <c:v>-9.8448710185021788</c:v>
                </c:pt>
                <c:pt idx="808">
                  <c:v>-9.8448812348187307</c:v>
                </c:pt>
                <c:pt idx="809">
                  <c:v>-9.8448914509677881</c:v>
                </c:pt>
                <c:pt idx="810">
                  <c:v>-9.8449016669493457</c:v>
                </c:pt>
                <c:pt idx="811">
                  <c:v>-9.8449118827634177</c:v>
                </c:pt>
                <c:pt idx="812">
                  <c:v>-9.8449220984100005</c:v>
                </c:pt>
                <c:pt idx="813">
                  <c:v>-9.8449323138890978</c:v>
                </c:pt>
                <c:pt idx="814">
                  <c:v>-9.8449425292007042</c:v>
                </c:pt>
                <c:pt idx="815">
                  <c:v>-9.8449527443448268</c:v>
                </c:pt>
                <c:pt idx="816">
                  <c:v>-9.8449629593214762</c:v>
                </c:pt>
                <c:pt idx="817">
                  <c:v>-9.8449731741306401</c:v>
                </c:pt>
                <c:pt idx="818">
                  <c:v>-9.8449833887723379</c:v>
                </c:pt>
                <c:pt idx="819">
                  <c:v>-9.844993603246559</c:v>
                </c:pt>
                <c:pt idx="820">
                  <c:v>-9.8450038175533106</c:v>
                </c:pt>
                <c:pt idx="821">
                  <c:v>-9.8450140316925872</c:v>
                </c:pt>
                <c:pt idx="822">
                  <c:v>-9.845024245664403</c:v>
                </c:pt>
                <c:pt idx="823">
                  <c:v>-9.8450344594687511</c:v>
                </c:pt>
                <c:pt idx="824">
                  <c:v>-9.8450446731056367</c:v>
                </c:pt>
                <c:pt idx="825">
                  <c:v>-9.8450548865750687</c:v>
                </c:pt>
                <c:pt idx="826">
                  <c:v>-9.8450650998770328</c:v>
                </c:pt>
                <c:pt idx="827">
                  <c:v>-9.8450753130115487</c:v>
                </c:pt>
                <c:pt idx="828">
                  <c:v>-9.8450855259786039</c:v>
                </c:pt>
                <c:pt idx="829">
                  <c:v>-9.8450957387782179</c:v>
                </c:pt>
                <c:pt idx="830">
                  <c:v>-9.8451059514103783</c:v>
                </c:pt>
                <c:pt idx="831">
                  <c:v>-9.8451161638750992</c:v>
                </c:pt>
                <c:pt idx="832">
                  <c:v>-9.8451263761723666</c:v>
                </c:pt>
                <c:pt idx="833">
                  <c:v>-9.8451365883021946</c:v>
                </c:pt>
                <c:pt idx="834">
                  <c:v>-9.8451468002645885</c:v>
                </c:pt>
                <c:pt idx="835">
                  <c:v>-9.8451570120595413</c:v>
                </c:pt>
                <c:pt idx="836">
                  <c:v>-9.84516722368706</c:v>
                </c:pt>
                <c:pt idx="837">
                  <c:v>-9.8451774351471446</c:v>
                </c:pt>
                <c:pt idx="838">
                  <c:v>-9.8451876464397952</c:v>
                </c:pt>
                <c:pt idx="839">
                  <c:v>-9.8451978575650241</c:v>
                </c:pt>
                <c:pt idx="840">
                  <c:v>-9.845208068522826</c:v>
                </c:pt>
                <c:pt idx="841">
                  <c:v>-9.8452182793131975</c:v>
                </c:pt>
                <c:pt idx="842">
                  <c:v>-9.8452284899361544</c:v>
                </c:pt>
                <c:pt idx="843">
                  <c:v>-9.8452387003916897</c:v>
                </c:pt>
                <c:pt idx="844">
                  <c:v>-9.8452489106798105</c:v>
                </c:pt>
                <c:pt idx="845">
                  <c:v>-9.8452591208005131</c:v>
                </c:pt>
                <c:pt idx="846">
                  <c:v>-9.8452693307538048</c:v>
                </c:pt>
                <c:pt idx="847">
                  <c:v>-9.8452795405396856</c:v>
                </c:pt>
                <c:pt idx="848">
                  <c:v>-9.8452897501581571</c:v>
                </c:pt>
                <c:pt idx="849">
                  <c:v>-9.8452999596092265</c:v>
                </c:pt>
                <c:pt idx="850">
                  <c:v>-9.8453101688928903</c:v>
                </c:pt>
                <c:pt idx="851">
                  <c:v>-9.8453203780091503</c:v>
                </c:pt>
                <c:pt idx="852">
                  <c:v>-9.845330586958017</c:v>
                </c:pt>
                <c:pt idx="853">
                  <c:v>-9.8453407957394798</c:v>
                </c:pt>
                <c:pt idx="854">
                  <c:v>-9.845351004353553</c:v>
                </c:pt>
                <c:pt idx="855">
                  <c:v>-9.845361212800233</c:v>
                </c:pt>
                <c:pt idx="856">
                  <c:v>-9.8453714210795233</c:v>
                </c:pt>
                <c:pt idx="857">
                  <c:v>-9.8453816291914222</c:v>
                </c:pt>
                <c:pt idx="858">
                  <c:v>-9.8453918371359421</c:v>
                </c:pt>
                <c:pt idx="859">
                  <c:v>-9.8454020449130724</c:v>
                </c:pt>
                <c:pt idx="860">
                  <c:v>-9.8454122525228289</c:v>
                </c:pt>
                <c:pt idx="861">
                  <c:v>-9.8454224599652047</c:v>
                </c:pt>
                <c:pt idx="862">
                  <c:v>-9.8454326672401997</c:v>
                </c:pt>
                <c:pt idx="863">
                  <c:v>-9.8454428743478246</c:v>
                </c:pt>
                <c:pt idx="864">
                  <c:v>-9.8454530812880776</c:v>
                </c:pt>
                <c:pt idx="865">
                  <c:v>-9.8454632880609587</c:v>
                </c:pt>
                <c:pt idx="866">
                  <c:v>-9.8454734946664715</c:v>
                </c:pt>
                <c:pt idx="867">
                  <c:v>-9.8454837011046266</c:v>
                </c:pt>
                <c:pt idx="868">
                  <c:v>-9.845493907375408</c:v>
                </c:pt>
                <c:pt idx="869">
                  <c:v>-9.8455041134788317</c:v>
                </c:pt>
                <c:pt idx="870">
                  <c:v>-9.845514319414896</c:v>
                </c:pt>
                <c:pt idx="871">
                  <c:v>-9.8455245251836025</c:v>
                </c:pt>
                <c:pt idx="872">
                  <c:v>-9.8455347307849603</c:v>
                </c:pt>
                <c:pt idx="873">
                  <c:v>-9.845544936218964</c:v>
                </c:pt>
                <c:pt idx="874">
                  <c:v>-9.8455551414856188</c:v>
                </c:pt>
                <c:pt idx="875">
                  <c:v>-9.845565346584932</c:v>
                </c:pt>
                <c:pt idx="876">
                  <c:v>-9.8455755515168892</c:v>
                </c:pt>
                <c:pt idx="877">
                  <c:v>-9.8455857562815083</c:v>
                </c:pt>
                <c:pt idx="878">
                  <c:v>-9.8455959608787911</c:v>
                </c:pt>
                <c:pt idx="879">
                  <c:v>-9.8456061653087321</c:v>
                </c:pt>
                <c:pt idx="880">
                  <c:v>-9.845616369571335</c:v>
                </c:pt>
                <c:pt idx="881">
                  <c:v>-9.8456265736666086</c:v>
                </c:pt>
                <c:pt idx="882">
                  <c:v>-9.8456367775945495</c:v>
                </c:pt>
                <c:pt idx="883">
                  <c:v>-9.845646981355161</c:v>
                </c:pt>
                <c:pt idx="884">
                  <c:v>-9.8456571849484487</c:v>
                </c:pt>
                <c:pt idx="885">
                  <c:v>-9.8456673883744088</c:v>
                </c:pt>
                <c:pt idx="886">
                  <c:v>-9.845677591633045</c:v>
                </c:pt>
                <c:pt idx="887">
                  <c:v>-9.8456877947243626</c:v>
                </c:pt>
                <c:pt idx="888">
                  <c:v>-9.8456979976483581</c:v>
                </c:pt>
                <c:pt idx="889">
                  <c:v>-9.8457082004050456</c:v>
                </c:pt>
                <c:pt idx="890">
                  <c:v>-9.8457184029944145</c:v>
                </c:pt>
                <c:pt idx="891">
                  <c:v>-9.8457286054164772</c:v>
                </c:pt>
                <c:pt idx="892">
                  <c:v>-9.8457388076712284</c:v>
                </c:pt>
                <c:pt idx="893">
                  <c:v>-9.84574900975867</c:v>
                </c:pt>
                <c:pt idx="894">
                  <c:v>-9.8457592116788053</c:v>
                </c:pt>
                <c:pt idx="895">
                  <c:v>-9.8457694134316398</c:v>
                </c:pt>
                <c:pt idx="896">
                  <c:v>-9.8457796150171788</c:v>
                </c:pt>
                <c:pt idx="897">
                  <c:v>-9.8457898164354152</c:v>
                </c:pt>
                <c:pt idx="898">
                  <c:v>-9.8458000176863596</c:v>
                </c:pt>
                <c:pt idx="899">
                  <c:v>-9.8458102187700138</c:v>
                </c:pt>
                <c:pt idx="900">
                  <c:v>-9.845820419686369</c:v>
                </c:pt>
                <c:pt idx="901">
                  <c:v>-9.8458306204354393</c:v>
                </c:pt>
                <c:pt idx="902">
                  <c:v>-9.8458408210172266</c:v>
                </c:pt>
                <c:pt idx="903">
                  <c:v>-9.8458510214317236</c:v>
                </c:pt>
                <c:pt idx="904">
                  <c:v>-9.8458612216789394</c:v>
                </c:pt>
                <c:pt idx="905">
                  <c:v>-9.845871421758881</c:v>
                </c:pt>
                <c:pt idx="906">
                  <c:v>-9.8458816216715412</c:v>
                </c:pt>
                <c:pt idx="907">
                  <c:v>-9.8458918214169273</c:v>
                </c:pt>
                <c:pt idx="908">
                  <c:v>-9.8459020209950356</c:v>
                </c:pt>
                <c:pt idx="909">
                  <c:v>-9.8459122204058822</c:v>
                </c:pt>
                <c:pt idx="910">
                  <c:v>-9.8459224196494528</c:v>
                </c:pt>
                <c:pt idx="911">
                  <c:v>-9.8459326187257616</c:v>
                </c:pt>
                <c:pt idx="912">
                  <c:v>-9.8459428176348087</c:v>
                </c:pt>
                <c:pt idx="913">
                  <c:v>-9.8459530163765887</c:v>
                </c:pt>
                <c:pt idx="914">
                  <c:v>-9.8459632149511123</c:v>
                </c:pt>
                <c:pt idx="915">
                  <c:v>-9.8459734133583794</c:v>
                </c:pt>
                <c:pt idx="916">
                  <c:v>-9.8459836115983848</c:v>
                </c:pt>
                <c:pt idx="917">
                  <c:v>-9.8459938096711426</c:v>
                </c:pt>
                <c:pt idx="918">
                  <c:v>-9.8460040075766564</c:v>
                </c:pt>
                <c:pt idx="919">
                  <c:v>-9.8460142053149138</c:v>
                </c:pt>
                <c:pt idx="920">
                  <c:v>-9.8460244028859272</c:v>
                </c:pt>
                <c:pt idx="921">
                  <c:v>-9.8460346002896948</c:v>
                </c:pt>
                <c:pt idx="922">
                  <c:v>-9.8460447975262237</c:v>
                </c:pt>
                <c:pt idx="923">
                  <c:v>-9.846054994595514</c:v>
                </c:pt>
                <c:pt idx="924">
                  <c:v>-9.8460651914975692</c:v>
                </c:pt>
                <c:pt idx="925">
                  <c:v>-9.8460753882323857</c:v>
                </c:pt>
                <c:pt idx="926">
                  <c:v>-9.8460855847999706</c:v>
                </c:pt>
                <c:pt idx="927">
                  <c:v>-9.8460957812003223</c:v>
                </c:pt>
                <c:pt idx="928">
                  <c:v>-9.8461059774334512</c:v>
                </c:pt>
                <c:pt idx="929">
                  <c:v>-9.8461161734993556</c:v>
                </c:pt>
                <c:pt idx="930">
                  <c:v>-9.8461263693980339</c:v>
                </c:pt>
                <c:pt idx="931">
                  <c:v>-9.8461365651294912</c:v>
                </c:pt>
                <c:pt idx="932">
                  <c:v>-9.8461467606937294</c:v>
                </c:pt>
                <c:pt idx="933">
                  <c:v>-9.8461569560907485</c:v>
                </c:pt>
                <c:pt idx="934">
                  <c:v>-9.8461671513205591</c:v>
                </c:pt>
                <c:pt idx="935">
                  <c:v>-9.8461773463831523</c:v>
                </c:pt>
                <c:pt idx="936">
                  <c:v>-9.8461875412785389</c:v>
                </c:pt>
                <c:pt idx="937">
                  <c:v>-9.8461977360067188</c:v>
                </c:pt>
                <c:pt idx="938">
                  <c:v>-9.8462079305676902</c:v>
                </c:pt>
                <c:pt idx="939">
                  <c:v>-9.8462181249614584</c:v>
                </c:pt>
                <c:pt idx="940">
                  <c:v>-9.8462283191880307</c:v>
                </c:pt>
                <c:pt idx="941">
                  <c:v>-9.8462385132473997</c:v>
                </c:pt>
                <c:pt idx="942">
                  <c:v>-9.8462487071395692</c:v>
                </c:pt>
                <c:pt idx="943">
                  <c:v>-9.8462589008645445</c:v>
                </c:pt>
                <c:pt idx="944">
                  <c:v>-9.8462690944223343</c:v>
                </c:pt>
                <c:pt idx="945">
                  <c:v>-9.8462792878129317</c:v>
                </c:pt>
                <c:pt idx="946">
                  <c:v>-9.8462894810363402</c:v>
                </c:pt>
                <c:pt idx="947">
                  <c:v>-9.8462996740925686</c:v>
                </c:pt>
                <c:pt idx="948">
                  <c:v>-9.8463098669816134</c:v>
                </c:pt>
                <c:pt idx="949">
                  <c:v>-9.8463200597034763</c:v>
                </c:pt>
                <c:pt idx="950">
                  <c:v>-9.8463302522581557</c:v>
                </c:pt>
                <c:pt idx="951">
                  <c:v>-9.8463404446456622</c:v>
                </c:pt>
                <c:pt idx="952">
                  <c:v>-9.8463506368659957</c:v>
                </c:pt>
                <c:pt idx="953">
                  <c:v>-9.846360828919158</c:v>
                </c:pt>
                <c:pt idx="954">
                  <c:v>-9.8463710208051491</c:v>
                </c:pt>
                <c:pt idx="955">
                  <c:v>-9.8463812125239745</c:v>
                </c:pt>
                <c:pt idx="956">
                  <c:v>-9.8463914040756269</c:v>
                </c:pt>
                <c:pt idx="957">
                  <c:v>-9.8464015954601312</c:v>
                </c:pt>
                <c:pt idx="958">
                  <c:v>-9.8464117866774679</c:v>
                </c:pt>
                <c:pt idx="959">
                  <c:v>-9.8464219777276458</c:v>
                </c:pt>
                <c:pt idx="960">
                  <c:v>-9.8464321686106686</c:v>
                </c:pt>
                <c:pt idx="961">
                  <c:v>-9.8464423593265362</c:v>
                </c:pt>
                <c:pt idx="962">
                  <c:v>-9.8464525498752558</c:v>
                </c:pt>
                <c:pt idx="963">
                  <c:v>-9.8464627402568254</c:v>
                </c:pt>
                <c:pt idx="964">
                  <c:v>-9.8464729304712471</c:v>
                </c:pt>
                <c:pt idx="965">
                  <c:v>-9.8464831205185224</c:v>
                </c:pt>
                <c:pt idx="966">
                  <c:v>-9.8464933103986567</c:v>
                </c:pt>
                <c:pt idx="967">
                  <c:v>-9.8465035001116501</c:v>
                </c:pt>
                <c:pt idx="968">
                  <c:v>-9.8465136896575114</c:v>
                </c:pt>
                <c:pt idx="969">
                  <c:v>-9.8465238790362317</c:v>
                </c:pt>
                <c:pt idx="970">
                  <c:v>-9.8465340682478217</c:v>
                </c:pt>
                <c:pt idx="971">
                  <c:v>-9.8465442572922743</c:v>
                </c:pt>
                <c:pt idx="972">
                  <c:v>-9.8465544461696055</c:v>
                </c:pt>
                <c:pt idx="973">
                  <c:v>-9.8465646348798064</c:v>
                </c:pt>
                <c:pt idx="974">
                  <c:v>-9.846574823422884</c:v>
                </c:pt>
                <c:pt idx="975">
                  <c:v>-9.8465850117988367</c:v>
                </c:pt>
                <c:pt idx="976">
                  <c:v>-9.8465952000076751</c:v>
                </c:pt>
                <c:pt idx="977">
                  <c:v>-9.846605388049392</c:v>
                </c:pt>
                <c:pt idx="978">
                  <c:v>-9.8466155759239928</c:v>
                </c:pt>
                <c:pt idx="979">
                  <c:v>-9.8466257636314829</c:v>
                </c:pt>
                <c:pt idx="980">
                  <c:v>-9.8466359511718586</c:v>
                </c:pt>
                <c:pt idx="981">
                  <c:v>-9.8466461385451325</c:v>
                </c:pt>
                <c:pt idx="982">
                  <c:v>-9.8466563257512938</c:v>
                </c:pt>
                <c:pt idx="983">
                  <c:v>-9.8466665127903497</c:v>
                </c:pt>
                <c:pt idx="984">
                  <c:v>-9.8466766996623107</c:v>
                </c:pt>
                <c:pt idx="985">
                  <c:v>-9.8466868863671682</c:v>
                </c:pt>
                <c:pt idx="986">
                  <c:v>-9.8466970729049255</c:v>
                </c:pt>
                <c:pt idx="987">
                  <c:v>-9.8467072592755933</c:v>
                </c:pt>
                <c:pt idx="988">
                  <c:v>-9.8467174454791646</c:v>
                </c:pt>
                <c:pt idx="989">
                  <c:v>-9.8467276315156429</c:v>
                </c:pt>
                <c:pt idx="990">
                  <c:v>-9.8467378173850406</c:v>
                </c:pt>
                <c:pt idx="991">
                  <c:v>-9.8467480030873435</c:v>
                </c:pt>
                <c:pt idx="992">
                  <c:v>-9.8467581886225659</c:v>
                </c:pt>
                <c:pt idx="993">
                  <c:v>-9.8467683739907077</c:v>
                </c:pt>
                <c:pt idx="994">
                  <c:v>-9.8467785591917671</c:v>
                </c:pt>
                <c:pt idx="995">
                  <c:v>-9.8467887442257549</c:v>
                </c:pt>
                <c:pt idx="996">
                  <c:v>-9.8467989290926639</c:v>
                </c:pt>
                <c:pt idx="997">
                  <c:v>-9.8468091137925029</c:v>
                </c:pt>
                <c:pt idx="998">
                  <c:v>-9.8468192983252685</c:v>
                </c:pt>
                <c:pt idx="999">
                  <c:v>-9.8468294826909677</c:v>
                </c:pt>
                <c:pt idx="1000">
                  <c:v>-9.8468396668896006</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Calculs!$J$4:$J$1004</c:f>
              <c:numCache>
                <c:formatCode>0.00</c:formatCode>
                <c:ptCount val="1001"/>
                <c:pt idx="0">
                  <c:v>0</c:v>
                </c:pt>
                <c:pt idx="1">
                  <c:v>0.17387968919590868</c:v>
                </c:pt>
                <c:pt idx="2">
                  <c:v>0.34925890203566223</c:v>
                </c:pt>
                <c:pt idx="3">
                  <c:v>0.5278050469427632</c:v>
                </c:pt>
                <c:pt idx="4">
                  <c:v>0.71008119760545907</c:v>
                </c:pt>
                <c:pt idx="5">
                  <c:v>0.8960354749781867</c:v>
                </c:pt>
                <c:pt idx="6">
                  <c:v>1.0856577369473874</c:v>
                </c:pt>
                <c:pt idx="7">
                  <c:v>1.2789362088938869</c:v>
                </c:pt>
                <c:pt idx="8">
                  <c:v>1.4758995078348842</c:v>
                </c:pt>
                <c:pt idx="9">
                  <c:v>1.6765761938270345</c:v>
                </c:pt>
                <c:pt idx="10">
                  <c:v>1.8809947687468209</c:v>
                </c:pt>
                <c:pt idx="11">
                  <c:v>2.0891794444243148</c:v>
                </c:pt>
                <c:pt idx="12">
                  <c:v>2.3011458885953973</c:v>
                </c:pt>
                <c:pt idx="13">
                  <c:v>2.5169054267455278</c:v>
                </c:pt>
                <c:pt idx="14">
                  <c:v>2.7364692668997899</c:v>
                </c:pt>
                <c:pt idx="15">
                  <c:v>2.9598484998958723</c:v>
                </c:pt>
                <c:pt idx="16">
                  <c:v>3.187054099615366</c:v>
                </c:pt>
                <c:pt idx="17">
                  <c:v>3.4180969231763774</c:v>
                </c:pt>
                <c:pt idx="18">
                  <c:v>3.6529877110902511</c:v>
                </c:pt>
                <c:pt idx="19">
                  <c:v>3.8917370873850121</c:v>
                </c:pt>
                <c:pt idx="20">
                  <c:v>4.1343555596979629</c:v>
                </c:pt>
                <c:pt idx="21">
                  <c:v>4.3808518012756998</c:v>
                </c:pt>
                <c:pt idx="22">
                  <c:v>4.6312309248737176</c:v>
                </c:pt>
                <c:pt idx="23">
                  <c:v>4.8854961912517396</c:v>
                </c:pt>
                <c:pt idx="24">
                  <c:v>5.1436507260914812</c:v>
                </c:pt>
                <c:pt idx="25">
                  <c:v>5.4056975207054494</c:v>
                </c:pt>
                <c:pt idx="26">
                  <c:v>5.6716394327207889</c:v>
                </c:pt>
                <c:pt idx="27">
                  <c:v>5.9414791867402839</c:v>
                </c:pt>
                <c:pt idx="28">
                  <c:v>6.2152193749824685</c:v>
                </c:pt>
                <c:pt idx="29">
                  <c:v>6.4928624579026835</c:v>
                </c:pt>
                <c:pt idx="30">
                  <c:v>6.7744107647967882</c:v>
                </c:pt>
                <c:pt idx="31">
                  <c:v>7.0598664943891229</c:v>
                </c:pt>
                <c:pt idx="32">
                  <c:v>7.3492317154062325</c:v>
                </c:pt>
                <c:pt idx="33">
                  <c:v>7.6425083671377427</c:v>
                </c:pt>
                <c:pt idx="34">
                  <c:v>7.9396982599857155</c:v>
                </c:pt>
                <c:pt idx="35">
                  <c:v>8.2408030760037061</c:v>
                </c:pt>
                <c:pt idx="36">
                  <c:v>8.5458243694266915</c:v>
                </c:pt>
                <c:pt idx="37">
                  <c:v>8.8547635671929541</c:v>
                </c:pt>
                <c:pt idx="38">
                  <c:v>9.1676219694589314</c:v>
                </c:pt>
                <c:pt idx="39">
                  <c:v>9.4844007501080139</c:v>
                </c:pt>
                <c:pt idx="40">
                  <c:v>9.805100957254167</c:v>
                </c:pt>
                <c:pt idx="41">
                  <c:v>10.129722147216455</c:v>
                </c:pt>
                <c:pt idx="42">
                  <c:v>10.45826101339042</c:v>
                </c:pt>
                <c:pt idx="43">
                  <c:v>10.790712747968218</c:v>
                </c:pt>
                <c:pt idx="44">
                  <c:v>11.127072409051474</c:v>
                </c:pt>
                <c:pt idx="45">
                  <c:v>11.467334921729657</c:v>
                </c:pt>
                <c:pt idx="46">
                  <c:v>11.811495079154767</c:v>
                </c:pt>
                <c:pt idx="47">
                  <c:v>12.159547543613002</c:v>
                </c:pt>
                <c:pt idx="48">
                  <c:v>12.511486847594027</c:v>
                </c:pt>
                <c:pt idx="49">
                  <c:v>12.86730739485842</c:v>
                </c:pt>
                <c:pt idx="50">
                  <c:v>13.227003461503848</c:v>
                </c:pt>
                <c:pt idx="51">
                  <c:v>13.59056919703043</c:v>
                </c:pt>
                <c:pt idx="52">
                  <c:v>13.957998625405786</c:v>
                </c:pt>
                <c:pt idx="53">
                  <c:v>14.329285646130161</c:v>
                </c:pt>
                <c:pt idx="54">
                  <c:v>14.704424035302035</c:v>
                </c:pt>
                <c:pt idx="55">
                  <c:v>15.083407446684546</c:v>
                </c:pt>
                <c:pt idx="56">
                  <c:v>15.466229412773094</c:v>
                </c:pt>
                <c:pt idx="57">
                  <c:v>15.852883345864377</c:v>
                </c:pt>
                <c:pt idx="58">
                  <c:v>16.243362539127173</c:v>
                </c:pt>
                <c:pt idx="59">
                  <c:v>16.637660167675087</c:v>
                </c:pt>
                <c:pt idx="60">
                  <c:v>17.035769289641493</c:v>
                </c:pt>
                <c:pt idx="61">
                  <c:v>17.437682847256887</c:v>
                </c:pt>
                <c:pt idx="62">
                  <c:v>17.843393667928808</c:v>
                </c:pt>
                <c:pt idx="63">
                  <c:v>18.252894465324506</c:v>
                </c:pt>
                <c:pt idx="64">
                  <c:v>18.666177840456477</c:v>
                </c:pt>
                <c:pt idx="65">
                  <c:v>19.083236282771018</c:v>
                </c:pt>
                <c:pt idx="66">
                  <c:v>19.504062171239884</c:v>
                </c:pt>
                <c:pt idx="67">
                  <c:v>19.928647775455133</c:v>
                </c:pt>
                <c:pt idx="68">
                  <c:v>20.356985256727267</c:v>
                </c:pt>
                <c:pt idx="69">
                  <c:v>20.789066669186695</c:v>
                </c:pt>
                <c:pt idx="70">
                  <c:v>21.224883960888576</c:v>
                </c:pt>
                <c:pt idx="71">
                  <c:v>21.66442897492108</c:v>
                </c:pt>
                <c:pt idx="72">
                  <c:v>22.107693450517093</c:v>
                </c:pt>
                <c:pt idx="73">
                  <c:v>22.554669024169353</c:v>
                </c:pt>
                <c:pt idx="74">
                  <c:v>23.005347230749038</c:v>
                </c:pt>
                <c:pt idx="75">
                  <c:v>23.459719504627792</c:v>
                </c:pt>
                <c:pt idx="76">
                  <c:v>23.917777180803149</c:v>
                </c:pt>
                <c:pt idx="77">
                  <c:v>24.379511496027352</c:v>
                </c:pt>
                <c:pt idx="78">
                  <c:v>24.844913589939488</c:v>
                </c:pt>
                <c:pt idx="79">
                  <c:v>25.313974506200932</c:v>
                </c:pt>
                <c:pt idx="80">
                  <c:v>25.786685193634007</c:v>
                </c:pt>
                <c:pt idx="81">
                  <c:v>26.263035064912554</c:v>
                </c:pt>
                <c:pt idx="82">
                  <c:v>26.743010552378827</c:v>
                </c:pt>
                <c:pt idx="83">
                  <c:v>27.226596550675822</c:v>
                </c:pt>
                <c:pt idx="84">
                  <c:v>27.71377786255665</c:v>
                </c:pt>
                <c:pt idx="85">
                  <c:v>28.204539200630602</c:v>
                </c:pt>
                <c:pt idx="86">
                  <c:v>28.698865189107135</c:v>
                </c:pt>
                <c:pt idx="87">
                  <c:v>29.196740365537632</c:v>
                </c:pt>
                <c:pt idx="88">
                  <c:v>29.698149182554722</c:v>
                </c:pt>
                <c:pt idx="89">
                  <c:v>30.20307600960896</c:v>
                </c:pt>
                <c:pt idx="90">
                  <c:v>30.711505134702652</c:v>
                </c:pt>
                <c:pt idx="91">
                  <c:v>31.22342012301052</c:v>
                </c:pt>
                <c:pt idx="92">
                  <c:v>31.738803174505485</c:v>
                </c:pt>
                <c:pt idx="93">
                  <c:v>32.257635768902162</c:v>
                </c:pt>
                <c:pt idx="94">
                  <c:v>32.779899311722907</c:v>
                </c:pt>
                <c:pt idx="95">
                  <c:v>33.305575136282052</c:v>
                </c:pt>
                <c:pt idx="96">
                  <c:v>33.834644505663114</c:v>
                </c:pt>
                <c:pt idx="97">
                  <c:v>34.367088614688669</c:v>
                </c:pt>
                <c:pt idx="98">
                  <c:v>34.902888591882615</c:v>
                </c:pt>
                <c:pt idx="99">
                  <c:v>35.442025501424595</c:v>
                </c:pt>
                <c:pt idx="100">
                  <c:v>35.984480345096252</c:v>
                </c:pt>
                <c:pt idx="101">
                  <c:v>36.53023396044513</c:v>
                </c:pt>
                <c:pt idx="102">
                  <c:v>37.079266918826981</c:v>
                </c:pt>
                <c:pt idx="103">
                  <c:v>37.631559631204105</c:v>
                </c:pt>
                <c:pt idx="104">
                  <c:v>38.187092454068384</c:v>
                </c:pt>
                <c:pt idx="105">
                  <c:v>38.745845691384623</c:v>
                </c:pt>
                <c:pt idx="106">
                  <c:v>39.307799596523616</c:v>
                </c:pt>
                <c:pt idx="107">
                  <c:v>39.872934374184716</c:v>
                </c:pt>
                <c:pt idx="108">
                  <c:v>40.441230182307564</c:v>
                </c:pt>
                <c:pt idx="109">
                  <c:v>41.012667133972798</c:v>
                </c:pt>
                <c:pt idx="110">
                  <c:v>41.587225299291461</c:v>
                </c:pt>
                <c:pt idx="111">
                  <c:v>42.164885912373833</c:v>
                </c:pt>
                <c:pt idx="112">
                  <c:v>42.745632579079015</c:v>
                </c:pt>
                <c:pt idx="113">
                  <c:v>43.32945007162531</c:v>
                </c:pt>
                <c:pt idx="114">
                  <c:v>43.916323122175044</c:v>
                </c:pt>
                <c:pt idx="115">
                  <c:v>44.506236424225285</c:v>
                </c:pt>
                <c:pt idx="116">
                  <c:v>45.099174633991893</c:v>
                </c:pt>
                <c:pt idx="117">
                  <c:v>45.695122371786638</c:v>
                </c:pt>
                <c:pt idx="118">
                  <c:v>46.294064223387267</c:v>
                </c:pt>
                <c:pt idx="119">
                  <c:v>46.895984741400319</c:v>
                </c:pt>
                <c:pt idx="120">
                  <c:v>47.500868446616551</c:v>
                </c:pt>
                <c:pt idx="121">
                  <c:v>48.108697813717029</c:v>
                </c:pt>
                <c:pt idx="122">
                  <c:v>48.719451256393583</c:v>
                </c:pt>
                <c:pt idx="123">
                  <c:v>49.333105149334862</c:v>
                </c:pt>
                <c:pt idx="124">
                  <c:v>49.949635851140428</c:v>
                </c:pt>
                <c:pt idx="125">
                  <c:v>50.569019706347213</c:v>
                </c:pt>
                <c:pt idx="126">
                  <c:v>51.191233047436249</c:v>
                </c:pt>
                <c:pt idx="127">
                  <c:v>51.816252196819384</c:v>
                </c:pt>
                <c:pt idx="128">
                  <c:v>52.444053468805855</c:v>
                </c:pt>
                <c:pt idx="129">
                  <c:v>53.074613171548442</c:v>
                </c:pt>
                <c:pt idx="130">
                  <c:v>53.70790760896903</c:v>
                </c:pt>
                <c:pt idx="131">
                  <c:v>54.343912550617667</c:v>
                </c:pt>
                <c:pt idx="132">
                  <c:v>54.982602701595816</c:v>
                </c:pt>
                <c:pt idx="133">
                  <c:v>55.623952238219871</c:v>
                </c:pt>
                <c:pt idx="134">
                  <c:v>56.267935343672661</c:v>
                </c:pt>
                <c:pt idx="135">
                  <c:v>56.914526210010543</c:v>
                </c:pt>
                <c:pt idx="136">
                  <c:v>57.563699040145096</c:v>
                </c:pt>
                <c:pt idx="137">
                  <c:v>58.215428049799328</c:v>
                </c:pt>
                <c:pt idx="138">
                  <c:v>58.86968746943824</c:v>
                </c:pt>
                <c:pt idx="139">
                  <c:v>59.52645154617354</c:v>
                </c:pt>
                <c:pt idx="140">
                  <c:v>60.185694545642498</c:v>
                </c:pt>
                <c:pt idx="141">
                  <c:v>60.847384341454941</c:v>
                </c:pt>
                <c:pt idx="142">
                  <c:v>61.511476008641836</c:v>
                </c:pt>
                <c:pt idx="143">
                  <c:v>62.177918264480915</c:v>
                </c:pt>
                <c:pt idx="144">
                  <c:v>62.846659906565158</c:v>
                </c:pt>
                <c:pt idx="145">
                  <c:v>63.517649817110531</c:v>
                </c:pt>
                <c:pt idx="146">
                  <c:v>64.190836967169972</c:v>
                </c:pt>
                <c:pt idx="147">
                  <c:v>64.866170420753434</c:v>
                </c:pt>
                <c:pt idx="148">
                  <c:v>65.543599338854079</c:v>
                </c:pt>
                <c:pt idx="149">
                  <c:v>66.223072983380618</c:v>
                </c:pt>
                <c:pt idx="150">
                  <c:v>66.904540720995811</c:v>
                </c:pt>
                <c:pt idx="151">
                  <c:v>67.587952026861387</c:v>
                </c:pt>
                <c:pt idx="152">
                  <c:v>68.273256488289377</c:v>
                </c:pt>
                <c:pt idx="153">
                  <c:v>68.960403808300185</c:v>
                </c:pt>
                <c:pt idx="154">
                  <c:v>69.64934380908764</c:v>
                </c:pt>
                <c:pt idx="155">
                  <c:v>70.340026435391181</c:v>
                </c:pt>
                <c:pt idx="156">
                  <c:v>71.032371052204923</c:v>
                </c:pt>
                <c:pt idx="157">
                  <c:v>71.726235797455104</c:v>
                </c:pt>
                <c:pt idx="158">
                  <c:v>72.421448480626054</c:v>
                </c:pt>
                <c:pt idx="159">
                  <c:v>73.117837437697887</c:v>
                </c:pt>
                <c:pt idx="160">
                  <c:v>73.815231556529739</c:v>
                </c:pt>
                <c:pt idx="161">
                  <c:v>74.513421144489442</c:v>
                </c:pt>
                <c:pt idx="162">
                  <c:v>75.212118914890667</c:v>
                </c:pt>
                <c:pt idx="163">
                  <c:v>75.911003230607264</c:v>
                </c:pt>
                <c:pt idx="164">
                  <c:v>76.609761240764939</c:v>
                </c:pt>
                <c:pt idx="165">
                  <c:v>77.308122655653307</c:v>
                </c:pt>
                <c:pt idx="166">
                  <c:v>78.005893365925132</c:v>
                </c:pt>
                <c:pt idx="167">
                  <c:v>78.702889138105093</c:v>
                </c:pt>
                <c:pt idx="168">
                  <c:v>79.398890214188881</c:v>
                </c:pt>
                <c:pt idx="169">
                  <c:v>80.09361110679437</c:v>
                </c:pt>
                <c:pt idx="170">
                  <c:v>80.786691244403471</c:v>
                </c:pt>
                <c:pt idx="171">
                  <c:v>81.477882022418854</c:v>
                </c:pt>
                <c:pt idx="172">
                  <c:v>82.167129574970915</c:v>
                </c:pt>
                <c:pt idx="173">
                  <c:v>82.854446020290126</c:v>
                </c:pt>
                <c:pt idx="174">
                  <c:v>83.539843363252771</c:v>
                </c:pt>
                <c:pt idx="175">
                  <c:v>84.223333496803846</c:v>
                </c:pt>
                <c:pt idx="176">
                  <c:v>84.904928203357571</c:v>
                </c:pt>
                <c:pt idx="177">
                  <c:v>85.584639156175967</c:v>
                </c:pt>
                <c:pt idx="178">
                  <c:v>86.262477920725857</c:v>
                </c:pt>
                <c:pt idx="179">
                  <c:v>86.938455956014778</c:v>
                </c:pt>
                <c:pt idx="180">
                  <c:v>87.612584615906144</c:v>
                </c:pt>
                <c:pt idx="181">
                  <c:v>88.284875150414038</c:v>
                </c:pt>
                <c:pt idx="182">
                  <c:v>88.95533870697804</c:v>
                </c:pt>
                <c:pt idx="183">
                  <c:v>89.623986331718498</c:v>
                </c:pt>
                <c:pt idx="184">
                  <c:v>90.290828970672479</c:v>
                </c:pt>
                <c:pt idx="185">
                  <c:v>90.955877471010865</c:v>
                </c:pt>
                <c:pt idx="186">
                  <c:v>91.619142582236947</c:v>
                </c:pt>
                <c:pt idx="187">
                  <c:v>92.280634957366743</c:v>
                </c:pt>
                <c:pt idx="188">
                  <c:v>92.940365154091523</c:v>
                </c:pt>
                <c:pt idx="189">
                  <c:v>93.598343635922731</c:v>
                </c:pt>
                <c:pt idx="190">
                  <c:v>94.254580773319702</c:v>
                </c:pt>
                <c:pt idx="191">
                  <c:v>94.909086844800498</c:v>
                </c:pt>
                <c:pt idx="192">
                  <c:v>95.561872038036029</c:v>
                </c:pt>
                <c:pt idx="193">
                  <c:v>96.212946450928015</c:v>
                </c:pt>
                <c:pt idx="194">
                  <c:v>96.862320092670771</c:v>
                </c:pt>
                <c:pt idx="195">
                  <c:v>97.510002884797359</c:v>
                </c:pt>
                <c:pt idx="196">
                  <c:v>98.15600466221025</c:v>
                </c:pt>
                <c:pt idx="197">
                  <c:v>98.800335174196817</c:v>
                </c:pt>
                <c:pt idx="198">
                  <c:v>99.443004085429891</c:v>
                </c:pt>
                <c:pt idx="199">
                  <c:v>100.08402097695371</c:v>
                </c:pt>
                <c:pt idx="200">
                  <c:v>100.72339534715542</c:v>
                </c:pt>
                <c:pt idx="201">
                  <c:v>107.02752925595961</c:v>
                </c:pt>
                <c:pt idx="202">
                  <c:v>113.17339978501579</c:v>
                </c:pt>
                <c:pt idx="203">
                  <c:v>119.16978557629754</c:v>
                </c:pt>
                <c:pt idx="204">
                  <c:v>125.02475049556789</c:v>
                </c:pt>
                <c:pt idx="205">
                  <c:v>130.74572027655702</c:v>
                </c:pt>
                <c:pt idx="206">
                  <c:v>136.33954907355513</c:v>
                </c:pt>
                <c:pt idx="207">
                  <c:v>141.81257748598935</c:v>
                </c:pt>
                <c:pt idx="208">
                  <c:v>147.17068334167641</c:v>
                </c:pt>
                <c:pt idx="209">
                  <c:v>152.41932630343231</c:v>
                </c:pt>
                <c:pt idx="210">
                  <c:v>157.56358718460234</c:v>
                </c:pt>
                <c:pt idx="211">
                  <c:v>162.60820271371688</c:v>
                </c:pt>
                <c:pt idx="212">
                  <c:v>167.55759636986539</c:v>
                </c:pt>
                <c:pt idx="213">
                  <c:v>172.41590581308304</c:v>
                </c:pt>
                <c:pt idx="214">
                  <c:v>177.1870073538353</c:v>
                </c:pt>
                <c:pt idx="215">
                  <c:v>181.87453783925116</c:v>
                </c:pt>
                <c:pt idx="216">
                  <c:v>186.48191427848136</c:v>
                </c:pt>
                <c:pt idx="217">
                  <c:v>191.01235148337307</c:v>
                </c:pt>
                <c:pt idx="218">
                  <c:v>195.46887796190467</c:v>
                </c:pt>
                <c:pt idx="219">
                  <c:v>199.85435026918753</c:v>
                </c:pt>
                <c:pt idx="220">
                  <c:v>204.17146599325133</c:v>
                </c:pt>
                <c:pt idx="221">
                  <c:v>208.42277552942053</c:v>
                </c:pt>
                <c:pt idx="222">
                  <c:v>212.61069277716169</c:v>
                </c:pt>
                <c:pt idx="223">
                  <c:v>216.73750487625915</c:v>
                </c:pt>
                <c:pt idx="224">
                  <c:v>220.80538108459379</c:v>
                </c:pt>
                <c:pt idx="225">
                  <c:v>224.81638088726476</c:v>
                </c:pt>
                <c:pt idx="226">
                  <c:v>228.77246141599267</c:v>
                </c:pt>
                <c:pt idx="227">
                  <c:v>232.67548424840487</c:v>
                </c:pt>
                <c:pt idx="228">
                  <c:v>236.52722164871273</c:v>
                </c:pt>
                <c:pt idx="229">
                  <c:v>240.32936230425935</c:v>
                </c:pt>
                <c:pt idx="230">
                  <c:v>244.08351660629268</c:v>
                </c:pt>
                <c:pt idx="231">
                  <c:v>247.79122151797131</c:v>
                </c:pt>
                <c:pt idx="232">
                  <c:v>251.45394506793045</c:v>
                </c:pt>
                <c:pt idx="233">
                  <c:v>255.07309050363048</c:v>
                </c:pt>
                <c:pt idx="234">
                  <c:v>258.65000013510189</c:v>
                </c:pt>
                <c:pt idx="235">
                  <c:v>262.18595889652164</c:v>
                </c:pt>
                <c:pt idx="236">
                  <c:v>265.6821976502498</c:v>
                </c:pt>
                <c:pt idx="237">
                  <c:v>269.13989625547379</c:v>
                </c:pt>
                <c:pt idx="238">
                  <c:v>272.56018642140776</c:v>
                </c:pt>
                <c:pt idx="239">
                  <c:v>275.94415436304348</c:v>
                </c:pt>
                <c:pt idx="240">
                  <c:v>279.29284327571105</c:v>
                </c:pt>
                <c:pt idx="241">
                  <c:v>282.6072556431626</c:v>
                </c:pt>
                <c:pt idx="242">
                  <c:v>285.88835539250971</c:v>
                </c:pt>
                <c:pt idx="243">
                  <c:v>289.13706990811335</c:v>
                </c:pt>
                <c:pt idx="244">
                  <c:v>292.35429191541795</c:v>
                </c:pt>
                <c:pt idx="245">
                  <c:v>295.54088124473253</c:v>
                </c:pt>
                <c:pt idx="246">
                  <c:v>298.69766648407108</c:v>
                </c:pt>
                <c:pt idx="247">
                  <c:v>301.82544652936406</c:v>
                </c:pt>
                <c:pt idx="248">
                  <c:v>304.92499203963285</c:v>
                </c:pt>
                <c:pt idx="249">
                  <c:v>307.99704680406853</c:v>
                </c:pt>
                <c:pt idx="250">
                  <c:v>311.04232902736976</c:v>
                </c:pt>
                <c:pt idx="251">
                  <c:v>314.0615325391629</c:v>
                </c:pt>
                <c:pt idx="252">
                  <c:v>317.05532793284794</c:v>
                </c:pt>
                <c:pt idx="253">
                  <c:v>320.024363638777</c:v>
                </c:pt>
                <c:pt idx="254">
                  <c:v>322.96926693627745</c:v>
                </c:pt>
                <c:pt idx="255">
                  <c:v>325.89064490867139</c:v>
                </c:pt>
                <c:pt idx="256">
                  <c:v>328.78908534511663</c:v>
                </c:pt>
                <c:pt idx="257">
                  <c:v>331.66515759279656</c:v>
                </c:pt>
                <c:pt idx="258">
                  <c:v>334.51941336271352</c:v>
                </c:pt>
                <c:pt idx="259">
                  <c:v>337.35238749209361</c:v>
                </c:pt>
                <c:pt idx="260">
                  <c:v>340.16459866618311</c:v>
                </c:pt>
                <c:pt idx="261">
                  <c:v>342.95655010200943</c:v>
                </c:pt>
                <c:pt idx="262">
                  <c:v>345.72873019648983</c:v>
                </c:pt>
                <c:pt idx="263">
                  <c:v>348.48161314109717</c:v>
                </c:pt>
                <c:pt idx="264">
                  <c:v>351.21565950513087</c:v>
                </c:pt>
                <c:pt idx="265">
                  <c:v>353.93131678949618</c:v>
                </c:pt>
                <c:pt idx="266">
                  <c:v>356.62901995275848</c:v>
                </c:pt>
                <c:pt idx="267">
                  <c:v>359.3091919111157</c:v>
                </c:pt>
                <c:pt idx="268">
                  <c:v>361.97224401381709</c:v>
                </c:pt>
                <c:pt idx="269">
                  <c:v>364.61857649545141</c:v>
                </c:pt>
                <c:pt idx="270">
                  <c:v>367.24857890642954</c:v>
                </c:pt>
                <c:pt idx="271">
                  <c:v>369.8626305228974</c:v>
                </c:pt>
                <c:pt idx="272">
                  <c:v>372.46110073723014</c:v>
                </c:pt>
                <c:pt idx="273">
                  <c:v>375.0443494301835</c:v>
                </c:pt>
                <c:pt idx="274">
                  <c:v>377.61272732570495</c:v>
                </c:pt>
                <c:pt idx="275">
                  <c:v>380.16657632934186</c:v>
                </c:pt>
                <c:pt idx="276">
                  <c:v>382.70622985112237</c:v>
                </c:pt>
                <c:pt idx="277">
                  <c:v>385.23201311372679</c:v>
                </c:pt>
                <c:pt idx="278">
                  <c:v>387.74424344671479</c:v>
                </c:pt>
                <c:pt idx="279">
                  <c:v>390.24323056752331</c:v>
                </c:pt>
                <c:pt idx="280">
                  <c:v>392.72927684990447</c:v>
                </c:pt>
                <c:pt idx="281">
                  <c:v>395.20267758042877</c:v>
                </c:pt>
                <c:pt idx="282">
                  <c:v>397.66372120363883</c:v>
                </c:pt>
                <c:pt idx="283">
                  <c:v>400.11268955640116</c:v>
                </c:pt>
                <c:pt idx="284">
                  <c:v>402.549858091967</c:v>
                </c:pt>
                <c:pt idx="285">
                  <c:v>404.97549609422066</c:v>
                </c:pt>
                <c:pt idx="286">
                  <c:v>407.38986688256171</c:v>
                </c:pt>
                <c:pt idx="287">
                  <c:v>409.79322800783797</c:v>
                </c:pt>
                <c:pt idx="288">
                  <c:v>412.18583143971773</c:v>
                </c:pt>
                <c:pt idx="289">
                  <c:v>414.56792374586286</c:v>
                </c:pt>
                <c:pt idx="290">
                  <c:v>416.93974626323921</c:v>
                </c:pt>
                <c:pt idx="291">
                  <c:v>419.30153526187672</c:v>
                </c:pt>
                <c:pt idx="292">
                  <c:v>421.65352210136746</c:v>
                </c:pt>
                <c:pt idx="293">
                  <c:v>423.99593338036846</c:v>
                </c:pt>
                <c:pt idx="294">
                  <c:v>426.32899107935413</c:v>
                </c:pt>
                <c:pt idx="295">
                  <c:v>428.65291269684184</c:v>
                </c:pt>
                <c:pt idx="296">
                  <c:v>430.96791137929478</c:v>
                </c:pt>
                <c:pt idx="297">
                  <c:v>433.27419604488517</c:v>
                </c:pt>
                <c:pt idx="298">
                  <c:v>435.57197150128223</c:v>
                </c:pt>
                <c:pt idx="299">
                  <c:v>437.86143855760884</c:v>
                </c:pt>
                <c:pt idx="300">
                  <c:v>440.14279413069249</c:v>
                </c:pt>
                <c:pt idx="301">
                  <c:v>442.41623134571648</c:v>
                </c:pt>
                <c:pt idx="302">
                  <c:v>444.68193963135661</c:v>
                </c:pt>
                <c:pt idx="303">
                  <c:v>446.94010480947105</c:v>
                </c:pt>
                <c:pt idx="304">
                  <c:v>449.19090917938888</c:v>
                </c:pt>
                <c:pt idx="305">
                  <c:v>451.43453159682281</c:v>
                </c:pt>
                <c:pt idx="306">
                  <c:v>453.67114754741084</c:v>
                </c:pt>
                <c:pt idx="307">
                  <c:v>455.90092921486865</c:v>
                </c:pt>
                <c:pt idx="308">
                  <c:v>458.12404554371221</c:v>
                </c:pt>
                <c:pt idx="309">
                  <c:v>460.34066229648562</c:v>
                </c:pt>
                <c:pt idx="310">
                  <c:v>462.55094210540477</c:v>
                </c:pt>
                <c:pt idx="311">
                  <c:v>464.75504451830113</c:v>
                </c:pt>
                <c:pt idx="312">
                  <c:v>466.95312603872156</c:v>
                </c:pt>
                <c:pt idx="313">
                  <c:v>469.14534016001284</c:v>
                </c:pt>
                <c:pt idx="314">
                  <c:v>471.33183739318804</c:v>
                </c:pt>
                <c:pt idx="315">
                  <c:v>473.51276528834126</c:v>
                </c:pt>
                <c:pt idx="316">
                  <c:v>475.68826844934455</c:v>
                </c:pt>
                <c:pt idx="317">
                  <c:v>477.85848854152749</c:v>
                </c:pt>
                <c:pt idx="318">
                  <c:v>480.02356429200546</c:v>
                </c:pt>
                <c:pt idx="319">
                  <c:v>482.183631482289</c:v>
                </c:pt>
                <c:pt idx="320">
                  <c:v>484.33882293277344</c:v>
                </c:pt>
                <c:pt idx="321">
                  <c:v>486.48926847867608</c:v>
                </c:pt>
                <c:pt idx="322">
                  <c:v>488.63509493695972</c:v>
                </c:pt>
                <c:pt idx="323">
                  <c:v>490.77642606375855</c:v>
                </c:pt>
                <c:pt idx="324">
                  <c:v>492.91338250180553</c:v>
                </c:pt>
                <c:pt idx="325">
                  <c:v>495.04608171735498</c:v>
                </c:pt>
                <c:pt idx="326">
                  <c:v>497.17463792610187</c:v>
                </c:pt>
                <c:pt idx="327">
                  <c:v>499.29916200762625</c:v>
                </c:pt>
                <c:pt idx="328">
                  <c:v>501.4197614079406</c:v>
                </c:pt>
                <c:pt idx="329">
                  <c:v>503.53654002979886</c:v>
                </c:pt>
                <c:pt idx="330">
                  <c:v>505.64959811054297</c:v>
                </c:pt>
                <c:pt idx="331">
                  <c:v>507.75903208742346</c:v>
                </c:pt>
                <c:pt idx="332">
                  <c:v>509.86493445054583</c:v>
                </c:pt>
                <c:pt idx="333">
                  <c:v>511.96739358386725</c:v>
                </c:pt>
                <c:pt idx="334">
                  <c:v>514.0664935950083</c:v>
                </c:pt>
                <c:pt idx="335">
                  <c:v>516.16231413505272</c:v>
                </c:pt>
                <c:pt idx="336">
                  <c:v>518.25493020998465</c:v>
                </c:pt>
                <c:pt idx="337">
                  <c:v>520.34441198595346</c:v>
                </c:pt>
                <c:pt idx="338">
                  <c:v>522.4308245911393</c:v>
                </c:pt>
                <c:pt idx="339">
                  <c:v>524.51422791760319</c:v>
                </c:pt>
                <c:pt idx="340">
                  <c:v>526.59467642709853</c:v>
                </c:pt>
                <c:pt idx="341">
                  <c:v>528.67221896536091</c:v>
                </c:pt>
                <c:pt idx="342">
                  <c:v>530.7468985898164</c:v>
                </c:pt>
                <c:pt idx="343">
                  <c:v>532.8187524159066</c:v>
                </c:pt>
                <c:pt idx="344">
                  <c:v>534.8878114872582</c:v>
                </c:pt>
                <c:pt idx="345">
                  <c:v>536.95410067468856</c:v>
                </c:pt>
                <c:pt idx="346">
                  <c:v>539.01763860850542</c:v>
                </c:pt>
                <c:pt idx="347">
                  <c:v>541.07843764773713</c:v>
                </c:pt>
                <c:pt idx="348">
                  <c:v>543.13650388884923</c:v>
                </c:pt>
                <c:pt idx="349">
                  <c:v>545.19183721523245</c:v>
                </c:pt>
                <c:pt idx="350">
                  <c:v>547.24443138737354</c:v>
                </c:pt>
                <c:pt idx="351">
                  <c:v>549.29427417225327</c:v>
                </c:pt>
                <c:pt idx="352">
                  <c:v>551.34134750925057</c:v>
                </c:pt>
                <c:pt idx="353">
                  <c:v>553.38562770876888</c:v>
                </c:pt>
                <c:pt idx="354">
                  <c:v>555.42708567899751</c:v>
                </c:pt>
                <c:pt idx="355">
                  <c:v>557.46568717571154</c:v>
                </c:pt>
                <c:pt idx="356">
                  <c:v>559.50139306980714</c:v>
                </c:pt>
                <c:pt idx="357">
                  <c:v>561.53415962732709</c:v>
                </c:pt>
                <c:pt idx="358">
                  <c:v>563.56393879701989</c:v>
                </c:pt>
                <c:pt idx="359">
                  <c:v>565.59067850093072</c:v>
                </c:pt>
                <c:pt idx="360">
                  <c:v>567.61432292408688</c:v>
                </c:pt>
                <c:pt idx="361">
                  <c:v>569.63481279995938</c:v>
                </c:pt>
                <c:pt idx="362">
                  <c:v>571.65208568901232</c:v>
                </c:pt>
                <c:pt idx="363">
                  <c:v>573.66607624825042</c:v>
                </c:pt>
                <c:pt idx="364">
                  <c:v>575.67671649022645</c:v>
                </c:pt>
                <c:pt idx="365">
                  <c:v>577.68393603045536</c:v>
                </c:pt>
                <c:pt idx="366">
                  <c:v>579.68766232259316</c:v>
                </c:pt>
                <c:pt idx="367">
                  <c:v>581.68782088108094</c:v>
                </c:pt>
                <c:pt idx="368">
                  <c:v>583.68433549122688</c:v>
                </c:pt>
                <c:pt idx="369">
                  <c:v>585.67712840690979</c:v>
                </c:pt>
                <c:pt idx="370">
                  <c:v>587.66612053624783</c:v>
                </c:pt>
                <c:pt idx="371">
                  <c:v>589.65123161568749</c:v>
                </c:pt>
                <c:pt idx="372">
                  <c:v>591.63238037304563</c:v>
                </c:pt>
                <c:pt idx="373">
                  <c:v>593.60948468008257</c:v>
                </c:pt>
                <c:pt idx="374">
                  <c:v>595.58246169520714</c:v>
                </c:pt>
                <c:pt idx="375">
                  <c:v>597.55122799692151</c:v>
                </c:pt>
                <c:pt idx="376">
                  <c:v>599.51569970860157</c:v>
                </c:pt>
                <c:pt idx="377">
                  <c:v>601.47579261519513</c:v>
                </c:pt>
                <c:pt idx="378">
                  <c:v>603.43142227239207</c:v>
                </c:pt>
                <c:pt idx="379">
                  <c:v>605.38250410879323</c:v>
                </c:pt>
                <c:pt idx="380">
                  <c:v>607.32895352157436</c:v>
                </c:pt>
                <c:pt idx="381">
                  <c:v>609.27068596610673</c:v>
                </c:pt>
                <c:pt idx="382">
                  <c:v>611.20761703996584</c:v>
                </c:pt>
                <c:pt idx="383">
                  <c:v>613.13966256172625</c:v>
                </c:pt>
                <c:pt idx="384">
                  <c:v>615.06673864491086</c:v>
                </c:pt>
                <c:pt idx="385">
                  <c:v>616.98876176743261</c:v>
                </c:pt>
                <c:pt idx="386">
                  <c:v>618.9056488368401</c:v>
                </c:pt>
                <c:pt idx="387">
                  <c:v>620.81731725165218</c:v>
                </c:pt>
                <c:pt idx="388">
                  <c:v>622.723684959043</c:v>
                </c:pt>
                <c:pt idx="389">
                  <c:v>624.62467050911653</c:v>
                </c:pt>
                <c:pt idx="390">
                  <c:v>626.52019310598916</c:v>
                </c:pt>
                <c:pt idx="391">
                  <c:v>628.41017265588152</c:v>
                </c:pt>
                <c:pt idx="392">
                  <c:v>630.29452981240127</c:v>
                </c:pt>
                <c:pt idx="393">
                  <c:v>632.17318601918566</c:v>
                </c:pt>
                <c:pt idx="394">
                  <c:v>634.04606355005626</c:v>
                </c:pt>
                <c:pt idx="395">
                  <c:v>635.91308554682712</c:v>
                </c:pt>
                <c:pt idx="396">
                  <c:v>637.77417605489416</c:v>
                </c:pt>
                <c:pt idx="397">
                  <c:v>639.629260056725</c:v>
                </c:pt>
                <c:pt idx="398">
                  <c:v>641.4782635033572</c:v>
                </c:pt>
                <c:pt idx="399">
                  <c:v>643.3211133440044</c:v>
                </c:pt>
                <c:pt idx="400">
                  <c:v>645.15773755386329</c:v>
                </c:pt>
                <c:pt idx="401">
                  <c:v>646.98806516020511</c:v>
                </c:pt>
                <c:pt idx="402">
                  <c:v>648.81202626683114</c:v>
                </c:pt>
                <c:pt idx="403">
                  <c:v>650.62955207696325</c:v>
                </c:pt>
                <c:pt idx="404">
                  <c:v>652.44057491463866</c:v>
                </c:pt>
                <c:pt idx="405">
                  <c:v>654.24502824466981</c:v>
                </c:pt>
                <c:pt idx="406">
                  <c:v>656.04284669122796</c:v>
                </c:pt>
                <c:pt idx="407">
                  <c:v>657.83396605510575</c:v>
                </c:pt>
                <c:pt idx="408">
                  <c:v>659.61832332970801</c:v>
                </c:pt>
                <c:pt idx="409">
                  <c:v>661.39585671581926</c:v>
                </c:pt>
                <c:pt idx="410">
                  <c:v>663.16650563519283</c:v>
                </c:pt>
                <c:pt idx="411">
                  <c:v>664.93021074300316</c:v>
                </c:pt>
                <c:pt idx="412">
                  <c:v>666.68691393920108</c:v>
                </c:pt>
                <c:pt idx="413">
                  <c:v>668.43655837881033</c:v>
                </c:pt>
                <c:pt idx="414">
                  <c:v>670.17908848119998</c:v>
                </c:pt>
                <c:pt idx="415">
                  <c:v>671.91444993836751</c:v>
                </c:pt>
                <c:pt idx="416">
                  <c:v>673.64258972226503</c:v>
                </c:pt>
                <c:pt idx="417">
                  <c:v>675.36345609119837</c:v>
                </c:pt>
                <c:pt idx="418">
                  <c:v>677.07699859533</c:v>
                </c:pt>
                <c:pt idx="419">
                  <c:v>678.78316808131353</c:v>
                </c:pt>
                <c:pt idx="420">
                  <c:v>680.48191669608696</c:v>
                </c:pt>
                <c:pt idx="421">
                  <c:v>682.17319788985139</c:v>
                </c:pt>
                <c:pt idx="422">
                  <c:v>683.85696641826041</c:v>
                </c:pt>
                <c:pt idx="423">
                  <c:v>685.53317834384507</c:v>
                </c:pt>
                <c:pt idx="424">
                  <c:v>687.20179103669739</c:v>
                </c:pt>
                <c:pt idx="425">
                  <c:v>688.86276317443685</c:v>
                </c:pt>
                <c:pt idx="426">
                  <c:v>690.51605474148141</c:v>
                </c:pt>
                <c:pt idx="427">
                  <c:v>692.1616270276453</c:v>
                </c:pt>
                <c:pt idx="428">
                  <c:v>693.79944262608456</c:v>
                </c:pt>
                <c:pt idx="429">
                  <c:v>695.42946543061248</c:v>
                </c:pt>
                <c:pt idx="430">
                  <c:v>697.05166063240324</c:v>
                </c:pt>
                <c:pt idx="431">
                  <c:v>698.66599471610562</c:v>
                </c:pt>
                <c:pt idx="432">
                  <c:v>700.27243545538511</c:v>
                </c:pt>
                <c:pt idx="433">
                  <c:v>701.87095190791445</c:v>
                </c:pt>
                <c:pt idx="434">
                  <c:v>703.46151440982999</c:v>
                </c:pt>
                <c:pt idx="435">
                  <c:v>705.04409456967437</c:v>
                </c:pt>
                <c:pt idx="436">
                  <c:v>706.61866526184122</c:v>
                </c:pt>
                <c:pt idx="437">
                  <c:v>708.18520061954177</c:v>
                </c:pt>
                <c:pt idx="438">
                  <c:v>709.74367602730922</c:v>
                </c:pt>
                <c:pt idx="439">
                  <c:v>711.2940681130591</c:v>
                </c:pt>
                <c:pt idx="440">
                  <c:v>712.83635473972151</c:v>
                </c:pt>
                <c:pt idx="441">
                  <c:v>714.37051499646304</c:v>
                </c:pt>
                <c:pt idx="442">
                  <c:v>715.89652918951333</c:v>
                </c:pt>
                <c:pt idx="443">
                  <c:v>717.41437883261369</c:v>
                </c:pt>
                <c:pt idx="444">
                  <c:v>718.92404663710181</c:v>
                </c:pt>
                <c:pt idx="445">
                  <c:v>720.42551650165001</c:v>
                </c:pt>
                <c:pt idx="446">
                  <c:v>721.91877350167101</c:v>
                </c:pt>
                <c:pt idx="447">
                  <c:v>723.40380387840617</c:v>
                </c:pt>
                <c:pt idx="448">
                  <c:v>724.88059502771193</c:v>
                </c:pt>
                <c:pt idx="449">
                  <c:v>726.34913548855809</c:v>
                </c:pt>
                <c:pt idx="450">
                  <c:v>727.80941493125204</c:v>
                </c:pt>
                <c:pt idx="451">
                  <c:v>729.26142414540391</c:v>
                </c:pt>
                <c:pt idx="452">
                  <c:v>730.70515502764533</c:v>
                </c:pt>
                <c:pt idx="453">
                  <c:v>732.1406005691158</c:v>
                </c:pt>
                <c:pt idx="454">
                  <c:v>733.56775484272987</c:v>
                </c:pt>
                <c:pt idx="455">
                  <c:v>734.98661299023809</c:v>
                </c:pt>
                <c:pt idx="456">
                  <c:v>736.39717120909438</c:v>
                </c:pt>
                <c:pt idx="457">
                  <c:v>737.79942673914252</c:v>
                </c:pt>
                <c:pt idx="458">
                  <c:v>739.1933778491333</c:v>
                </c:pt>
                <c:pt idx="459">
                  <c:v>740.57902382308589</c:v>
                </c:pt>
                <c:pt idx="460">
                  <c:v>741.95636494650319</c:v>
                </c:pt>
                <c:pt idx="461">
                  <c:v>743.32540249245403</c:v>
                </c:pt>
                <c:pt idx="462">
                  <c:v>744.68613870753313</c:v>
                </c:pt>
                <c:pt idx="463">
                  <c:v>746.03857679770931</c:v>
                </c:pt>
                <c:pt idx="464">
                  <c:v>747.38272091407373</c:v>
                </c:pt>
                <c:pt idx="465">
                  <c:v>748.71857613849704</c:v>
                </c:pt>
                <c:pt idx="466">
                  <c:v>750.04614846920765</c:v>
                </c:pt>
                <c:pt idx="467">
                  <c:v>751.36544480629948</c:v>
                </c:pt>
                <c:pt idx="468">
                  <c:v>752.67647293717937</c:v>
                </c:pt>
                <c:pt idx="469">
                  <c:v>753.97924152196435</c:v>
                </c:pt>
                <c:pt idx="470">
                  <c:v>755.27376007883709</c:v>
                </c:pt>
                <c:pt idx="471">
                  <c:v>756.56003896936863</c:v>
                </c:pt>
                <c:pt idx="472">
                  <c:v>757.83808938381799</c:v>
                </c:pt>
                <c:pt idx="473">
                  <c:v>759.10792332641597</c:v>
                </c:pt>
                <c:pt idx="474">
                  <c:v>760.36955360064201</c:v>
                </c:pt>
                <c:pt idx="475">
                  <c:v>761.62299379450224</c:v>
                </c:pt>
                <c:pt idx="476">
                  <c:v>762.86825826581651</c:v>
                </c:pt>
                <c:pt idx="477">
                  <c:v>764.10536212752095</c:v>
                </c:pt>
                <c:pt idx="478">
                  <c:v>765.33432123299497</c:v>
                </c:pt>
                <c:pt idx="479">
                  <c:v>766.55515216141816</c:v>
                </c:pt>
                <c:pt idx="480">
                  <c:v>767.76787220316533</c:v>
                </c:pt>
                <c:pt idx="481">
                  <c:v>768.97249934524507</c:v>
                </c:pt>
                <c:pt idx="482">
                  <c:v>770.16905225678886</c:v>
                </c:pt>
                <c:pt idx="483">
                  <c:v>771.35755027459697</c:v>
                </c:pt>
                <c:pt idx="484">
                  <c:v>772.53801338874632</c:v>
                </c:pt>
                <c:pt idx="485">
                  <c:v>773.71046222826692</c:v>
                </c:pt>
                <c:pt idx="486">
                  <c:v>774.87491804689182</c:v>
                </c:pt>
                <c:pt idx="487">
                  <c:v>776.03140270888582</c:v>
                </c:pt>
                <c:pt idx="488">
                  <c:v>777.17993867495795</c:v>
                </c:pt>
                <c:pt idx="489">
                  <c:v>778.32054898826311</c:v>
                </c:pt>
                <c:pt idx="490">
                  <c:v>779.45325726049668</c:v>
                </c:pt>
                <c:pt idx="491">
                  <c:v>780.57808765808727</c:v>
                </c:pt>
                <c:pt idx="492">
                  <c:v>781.69506488849129</c:v>
                </c:pt>
                <c:pt idx="493">
                  <c:v>782.80421418659364</c:v>
                </c:pt>
                <c:pt idx="494">
                  <c:v>783.90556130121809</c:v>
                </c:pt>
                <c:pt idx="495">
                  <c:v>784.99913248175153</c:v>
                </c:pt>
                <c:pt idx="496">
                  <c:v>786.0849544648853</c:v>
                </c:pt>
                <c:pt idx="497">
                  <c:v>787.16305446147635</c:v>
                </c:pt>
                <c:pt idx="498">
                  <c:v>788.23346014353206</c:v>
                </c:pt>
                <c:pt idx="499">
                  <c:v>789.29619963132177</c:v>
                </c:pt>
                <c:pt idx="500">
                  <c:v>790.35130148061648</c:v>
                </c:pt>
                <c:pt idx="501">
                  <c:v>791.39879467006131</c:v>
                </c:pt>
                <c:pt idx="502">
                  <c:v>792.43870858868127</c:v>
                </c:pt>
                <c:pt idx="503">
                  <c:v>793.47107302352379</c:v>
                </c:pt>
                <c:pt idx="504">
                  <c:v>794.49591814743951</c:v>
                </c:pt>
                <c:pt idx="505">
                  <c:v>795.51327450700376</c:v>
                </c:pt>
                <c:pt idx="506">
                  <c:v>796.52317301058054</c:v>
                </c:pt>
                <c:pt idx="507">
                  <c:v>797.52564491652947</c:v>
                </c:pt>
                <c:pt idx="508">
                  <c:v>798.5207218215595</c:v>
                </c:pt>
                <c:pt idx="509">
                  <c:v>799.50843564922866</c:v>
                </c:pt>
                <c:pt idx="510">
                  <c:v>800.48881863859185</c:v>
                </c:pt>
                <c:pt idx="511">
                  <c:v>801.46190333299865</c:v>
                </c:pt>
                <c:pt idx="512">
                  <c:v>802.42772256904061</c:v>
                </c:pt>
                <c:pt idx="513">
                  <c:v>803.38630946565013</c:v>
                </c:pt>
                <c:pt idx="514">
                  <c:v>804.33769741335107</c:v>
                </c:pt>
                <c:pt idx="515">
                  <c:v>805.28192006366169</c:v>
                </c:pt>
                <c:pt idx="516">
                  <c:v>806.2190113186515</c:v>
                </c:pt>
                <c:pt idx="517">
                  <c:v>807.14900532065053</c:v>
                </c:pt>
                <c:pt idx="518">
                  <c:v>808.07193644211338</c:v>
                </c:pt>
                <c:pt idx="519">
                  <c:v>808.98783927563682</c:v>
                </c:pt>
                <c:pt idx="520">
                  <c:v>809.89674862413165</c:v>
                </c:pt>
                <c:pt idx="521">
                  <c:v>810.79869949114914</c:v>
                </c:pt>
                <c:pt idx="522">
                  <c:v>811.69372707136108</c:v>
                </c:pt>
                <c:pt idx="523">
                  <c:v>812.58186674119463</c:v>
                </c:pt>
                <c:pt idx="524">
                  <c:v>813.46315404962024</c:v>
                </c:pt>
                <c:pt idx="525">
                  <c:v>814.33762470909346</c:v>
                </c:pt>
                <c:pt idx="526">
                  <c:v>815.20531458664982</c:v>
                </c:pt>
                <c:pt idx="527">
                  <c:v>816.06625969515244</c:v>
                </c:pt>
                <c:pt idx="528">
                  <c:v>816.92049618469173</c:v>
                </c:pt>
                <c:pt idx="529">
                  <c:v>817.76806033413652</c:v>
                </c:pt>
                <c:pt idx="530">
                  <c:v>818.60898854283619</c:v>
                </c:pt>
                <c:pt idx="531">
                  <c:v>819.44331732247281</c:v>
                </c:pt>
                <c:pt idx="532">
                  <c:v>820.27108328906274</c:v>
                </c:pt>
                <c:pt idx="533">
                  <c:v>821.0923231551069</c:v>
                </c:pt>
                <c:pt idx="534">
                  <c:v>821.90707372188808</c:v>
                </c:pt>
                <c:pt idx="535">
                  <c:v>822.71537187191564</c:v>
                </c:pt>
                <c:pt idx="536">
                  <c:v>823.51725456151541</c:v>
                </c:pt>
                <c:pt idx="537">
                  <c:v>824.3127588135643</c:v>
                </c:pt>
                <c:pt idx="538">
                  <c:v>825.1019217103684</c:v>
                </c:pt>
                <c:pt idx="539">
                  <c:v>825.88478038668359</c:v>
                </c:pt>
                <c:pt idx="540">
                  <c:v>826.66137202287712</c:v>
                </c:pt>
                <c:pt idx="541">
                  <c:v>827.43173383822932</c:v>
                </c:pt>
                <c:pt idx="542">
                  <c:v>828.19590308437432</c:v>
                </c:pt>
                <c:pt idx="543">
                  <c:v>828.95391703887788</c:v>
                </c:pt>
                <c:pt idx="544">
                  <c:v>829.70581299895116</c:v>
                </c:pt>
                <c:pt idx="545">
                  <c:v>830.4516282753001</c:v>
                </c:pt>
                <c:pt idx="546">
                  <c:v>831.19140018610756</c:v>
                </c:pt>
                <c:pt idx="547">
                  <c:v>831.92516605114781</c:v>
                </c:pt>
                <c:pt idx="548">
                  <c:v>832.65296318603157</c:v>
                </c:pt>
                <c:pt idx="549">
                  <c:v>833.37482889658031</c:v>
                </c:pt>
                <c:pt idx="550">
                  <c:v>834.09080047332839</c:v>
                </c:pt>
                <c:pt idx="551">
                  <c:v>834.80091518615109</c:v>
                </c:pt>
                <c:pt idx="552">
                  <c:v>835.505210279018</c:v>
                </c:pt>
                <c:pt idx="553">
                  <c:v>836.20372296486937</c:v>
                </c:pt>
                <c:pt idx="554">
                  <c:v>836.89649042061399</c:v>
                </c:pt>
                <c:pt idx="555">
                  <c:v>837.58354978224793</c:v>
                </c:pt>
                <c:pt idx="556">
                  <c:v>838.26493814009132</c:v>
                </c:pt>
                <c:pt idx="557">
                  <c:v>838.94069253414273</c:v>
                </c:pt>
                <c:pt idx="558">
                  <c:v>839.61084994954888</c:v>
                </c:pt>
                <c:pt idx="559">
                  <c:v>840.27544731218836</c:v>
                </c:pt>
                <c:pt idx="560">
                  <c:v>840.93452148436813</c:v>
                </c:pt>
                <c:pt idx="561">
                  <c:v>841.5881092606304</c:v>
                </c:pt>
                <c:pt idx="562">
                  <c:v>842.23624736366935</c:v>
                </c:pt>
                <c:pt idx="563">
                  <c:v>842.87897244035491</c:v>
                </c:pt>
                <c:pt idx="564">
                  <c:v>843.51632105786337</c:v>
                </c:pt>
                <c:pt idx="565">
                  <c:v>844.14832969991221</c:v>
                </c:pt>
                <c:pt idx="566">
                  <c:v>844.77503476309778</c:v>
                </c:pt>
                <c:pt idx="567">
                  <c:v>845.39647255333477</c:v>
                </c:pt>
                <c:pt idx="568">
                  <c:v>846.01267928239531</c:v>
                </c:pt>
                <c:pt idx="569">
                  <c:v>846.62369106454628</c:v>
                </c:pt>
                <c:pt idx="570">
                  <c:v>847.22954391328358</c:v>
                </c:pt>
                <c:pt idx="571">
                  <c:v>847.83027373816117</c:v>
                </c:pt>
                <c:pt idx="572">
                  <c:v>848.42591634171424</c:v>
                </c:pt>
                <c:pt idx="573">
                  <c:v>849.01650741647393</c:v>
                </c:pt>
                <c:pt idx="574">
                  <c:v>849.60208254207316</c:v>
                </c:pt>
                <c:pt idx="575">
                  <c:v>850.18267718244067</c:v>
                </c:pt>
                <c:pt idx="576">
                  <c:v>850.75832668308328</c:v>
                </c:pt>
                <c:pt idx="577">
                  <c:v>851.32906626845386</c:v>
                </c:pt>
                <c:pt idx="578">
                  <c:v>851.89493103940379</c:v>
                </c:pt>
                <c:pt idx="579">
                  <c:v>852.45595597071815</c:v>
                </c:pt>
                <c:pt idx="580">
                  <c:v>853.01217590873296</c:v>
                </c:pt>
                <c:pt idx="581">
                  <c:v>853.56362556903184</c:v>
                </c:pt>
                <c:pt idx="582">
                  <c:v>854.11033953422213</c:v>
                </c:pt>
                <c:pt idx="583">
                  <c:v>854.65235225178708</c:v>
                </c:pt>
                <c:pt idx="584">
                  <c:v>855.18969803201458</c:v>
                </c:pt>
                <c:pt idx="585">
                  <c:v>855.72241104599993</c:v>
                </c:pt>
                <c:pt idx="586">
                  <c:v>856.25052532372149</c:v>
                </c:pt>
                <c:pt idx="587">
                  <c:v>856.77407475218797</c:v>
                </c:pt>
                <c:pt idx="588">
                  <c:v>857.29309307365565</c:v>
                </c:pt>
                <c:pt idx="589">
                  <c:v>857.80761388391477</c:v>
                </c:pt>
                <c:pt idx="590">
                  <c:v>858.31767063064285</c:v>
                </c:pt>
                <c:pt idx="591">
                  <c:v>858.82329661182439</c:v>
                </c:pt>
                <c:pt idx="592">
                  <c:v>859.32452497423571</c:v>
                </c:pt>
                <c:pt idx="593">
                  <c:v>859.82138871199254</c:v>
                </c:pt>
                <c:pt idx="594">
                  <c:v>860.31392066516037</c:v>
                </c:pt>
                <c:pt idx="595">
                  <c:v>860.8021535184256</c:v>
                </c:pt>
                <c:pt idx="596">
                  <c:v>861.28611979982645</c:v>
                </c:pt>
                <c:pt idx="597">
                  <c:v>861.76585187954208</c:v>
                </c:pt>
                <c:pt idx="598">
                  <c:v>862.24138196873912</c:v>
                </c:pt>
                <c:pt idx="599">
                  <c:v>862.71274211847413</c:v>
                </c:pt>
                <c:pt idx="600">
                  <c:v>863.17996421865098</c:v>
                </c:pt>
                <c:pt idx="601">
                  <c:v>863.6430799970318</c:v>
                </c:pt>
                <c:pt idx="602">
                  <c:v>864.10212101830064</c:v>
                </c:pt>
                <c:pt idx="603">
                  <c:v>864.55711868317792</c:v>
                </c:pt>
                <c:pt idx="604">
                  <c:v>864.55711868317792</c:v>
                </c:pt>
                <c:pt idx="605">
                  <c:v>864.55711868317792</c:v>
                </c:pt>
                <c:pt idx="606">
                  <c:v>864.55711868317792</c:v>
                </c:pt>
                <c:pt idx="607">
                  <c:v>864.55711868317792</c:v>
                </c:pt>
                <c:pt idx="608">
                  <c:v>864.55711868317792</c:v>
                </c:pt>
                <c:pt idx="609">
                  <c:v>864.55711868317792</c:v>
                </c:pt>
                <c:pt idx="610">
                  <c:v>864.55711868317792</c:v>
                </c:pt>
                <c:pt idx="611">
                  <c:v>864.55711868317792</c:v>
                </c:pt>
                <c:pt idx="612">
                  <c:v>864.55711868317792</c:v>
                </c:pt>
                <c:pt idx="613">
                  <c:v>864.55711868317792</c:v>
                </c:pt>
                <c:pt idx="614">
                  <c:v>864.55711868317792</c:v>
                </c:pt>
                <c:pt idx="615">
                  <c:v>864.55711868317792</c:v>
                </c:pt>
                <c:pt idx="616">
                  <c:v>864.55711868317792</c:v>
                </c:pt>
                <c:pt idx="617">
                  <c:v>864.55711868317792</c:v>
                </c:pt>
                <c:pt idx="618">
                  <c:v>864.55711868317792</c:v>
                </c:pt>
                <c:pt idx="619">
                  <c:v>864.55711868317792</c:v>
                </c:pt>
                <c:pt idx="620">
                  <c:v>864.55711868317792</c:v>
                </c:pt>
                <c:pt idx="621">
                  <c:v>864.55711868317792</c:v>
                </c:pt>
                <c:pt idx="622">
                  <c:v>864.55711868317792</c:v>
                </c:pt>
                <c:pt idx="623">
                  <c:v>864.55711868317792</c:v>
                </c:pt>
                <c:pt idx="624">
                  <c:v>864.55711868317792</c:v>
                </c:pt>
                <c:pt idx="625">
                  <c:v>864.55711868317792</c:v>
                </c:pt>
                <c:pt idx="626">
                  <c:v>864.55711868317792</c:v>
                </c:pt>
                <c:pt idx="627">
                  <c:v>864.55711868317792</c:v>
                </c:pt>
                <c:pt idx="628">
                  <c:v>864.55711868317792</c:v>
                </c:pt>
                <c:pt idx="629">
                  <c:v>864.55711868317792</c:v>
                </c:pt>
                <c:pt idx="630">
                  <c:v>864.55711868317792</c:v>
                </c:pt>
                <c:pt idx="631">
                  <c:v>864.55711868317792</c:v>
                </c:pt>
                <c:pt idx="632">
                  <c:v>864.55711868317792</c:v>
                </c:pt>
                <c:pt idx="633">
                  <c:v>864.55711868317792</c:v>
                </c:pt>
                <c:pt idx="634">
                  <c:v>864.55711868317792</c:v>
                </c:pt>
                <c:pt idx="635">
                  <c:v>864.55711868317792</c:v>
                </c:pt>
                <c:pt idx="636">
                  <c:v>864.55711868317792</c:v>
                </c:pt>
                <c:pt idx="637">
                  <c:v>864.55711868317792</c:v>
                </c:pt>
                <c:pt idx="638">
                  <c:v>864.55711868317792</c:v>
                </c:pt>
                <c:pt idx="639">
                  <c:v>864.55711868317792</c:v>
                </c:pt>
                <c:pt idx="640">
                  <c:v>864.55711868317792</c:v>
                </c:pt>
                <c:pt idx="641">
                  <c:v>864.55711868317792</c:v>
                </c:pt>
                <c:pt idx="642">
                  <c:v>864.55711868317792</c:v>
                </c:pt>
                <c:pt idx="643">
                  <c:v>864.55711868317792</c:v>
                </c:pt>
                <c:pt idx="644">
                  <c:v>864.55711868317792</c:v>
                </c:pt>
                <c:pt idx="645">
                  <c:v>864.55711868317792</c:v>
                </c:pt>
                <c:pt idx="646">
                  <c:v>864.55711868317792</c:v>
                </c:pt>
                <c:pt idx="647">
                  <c:v>864.55711868317792</c:v>
                </c:pt>
                <c:pt idx="648">
                  <c:v>864.55711868317792</c:v>
                </c:pt>
                <c:pt idx="649">
                  <c:v>864.55711868317792</c:v>
                </c:pt>
                <c:pt idx="650">
                  <c:v>864.55711868317792</c:v>
                </c:pt>
                <c:pt idx="651">
                  <c:v>864.55711868317792</c:v>
                </c:pt>
                <c:pt idx="652">
                  <c:v>864.55711868317792</c:v>
                </c:pt>
                <c:pt idx="653">
                  <c:v>864.55711868317792</c:v>
                </c:pt>
                <c:pt idx="654">
                  <c:v>864.55711868317792</c:v>
                </c:pt>
                <c:pt idx="655">
                  <c:v>864.55711868317792</c:v>
                </c:pt>
                <c:pt idx="656">
                  <c:v>864.55711868317792</c:v>
                </c:pt>
                <c:pt idx="657">
                  <c:v>864.55711868317792</c:v>
                </c:pt>
                <c:pt idx="658">
                  <c:v>864.55711868317792</c:v>
                </c:pt>
                <c:pt idx="659">
                  <c:v>864.55711868317792</c:v>
                </c:pt>
                <c:pt idx="660">
                  <c:v>864.55711868317792</c:v>
                </c:pt>
                <c:pt idx="661">
                  <c:v>864.55711868317792</c:v>
                </c:pt>
                <c:pt idx="662">
                  <c:v>864.55711868317792</c:v>
                </c:pt>
                <c:pt idx="663">
                  <c:v>864.55711868317792</c:v>
                </c:pt>
                <c:pt idx="664">
                  <c:v>864.55711868317792</c:v>
                </c:pt>
                <c:pt idx="665">
                  <c:v>864.55711868317792</c:v>
                </c:pt>
                <c:pt idx="666">
                  <c:v>864.55711868317792</c:v>
                </c:pt>
                <c:pt idx="667">
                  <c:v>864.55711868317792</c:v>
                </c:pt>
                <c:pt idx="668">
                  <c:v>864.55711868317792</c:v>
                </c:pt>
                <c:pt idx="669">
                  <c:v>864.55711868317792</c:v>
                </c:pt>
                <c:pt idx="670">
                  <c:v>864.55711868317792</c:v>
                </c:pt>
                <c:pt idx="671">
                  <c:v>864.55711868317792</c:v>
                </c:pt>
                <c:pt idx="672">
                  <c:v>864.55711868317792</c:v>
                </c:pt>
                <c:pt idx="673">
                  <c:v>864.55711868317792</c:v>
                </c:pt>
                <c:pt idx="674">
                  <c:v>864.55711868317792</c:v>
                </c:pt>
                <c:pt idx="675">
                  <c:v>864.55711868317792</c:v>
                </c:pt>
                <c:pt idx="676">
                  <c:v>864.55711868317792</c:v>
                </c:pt>
                <c:pt idx="677">
                  <c:v>864.55711868317792</c:v>
                </c:pt>
                <c:pt idx="678">
                  <c:v>864.55711868317792</c:v>
                </c:pt>
                <c:pt idx="679">
                  <c:v>864.55711868317792</c:v>
                </c:pt>
                <c:pt idx="680">
                  <c:v>864.55711868317792</c:v>
                </c:pt>
                <c:pt idx="681">
                  <c:v>864.55711868317792</c:v>
                </c:pt>
                <c:pt idx="682">
                  <c:v>864.55711868317792</c:v>
                </c:pt>
                <c:pt idx="683">
                  <c:v>864.55711868317792</c:v>
                </c:pt>
                <c:pt idx="684">
                  <c:v>864.55711868317792</c:v>
                </c:pt>
                <c:pt idx="685">
                  <c:v>864.55711868317792</c:v>
                </c:pt>
                <c:pt idx="686">
                  <c:v>864.55711868317792</c:v>
                </c:pt>
                <c:pt idx="687">
                  <c:v>864.55711868317792</c:v>
                </c:pt>
                <c:pt idx="688">
                  <c:v>864.55711868317792</c:v>
                </c:pt>
                <c:pt idx="689">
                  <c:v>864.55711868317792</c:v>
                </c:pt>
                <c:pt idx="690">
                  <c:v>864.55711868317792</c:v>
                </c:pt>
                <c:pt idx="691">
                  <c:v>864.55711868317792</c:v>
                </c:pt>
                <c:pt idx="692">
                  <c:v>864.55711868317792</c:v>
                </c:pt>
                <c:pt idx="693">
                  <c:v>864.55711868317792</c:v>
                </c:pt>
                <c:pt idx="694">
                  <c:v>864.55711868317792</c:v>
                </c:pt>
                <c:pt idx="695">
                  <c:v>864.55711868317792</c:v>
                </c:pt>
                <c:pt idx="696">
                  <c:v>864.55711868317792</c:v>
                </c:pt>
                <c:pt idx="697">
                  <c:v>864.55711868317792</c:v>
                </c:pt>
                <c:pt idx="698">
                  <c:v>864.55711868317792</c:v>
                </c:pt>
                <c:pt idx="699">
                  <c:v>864.55711868317792</c:v>
                </c:pt>
                <c:pt idx="700">
                  <c:v>864.55711868317792</c:v>
                </c:pt>
                <c:pt idx="701">
                  <c:v>864.55711868317792</c:v>
                </c:pt>
                <c:pt idx="702">
                  <c:v>864.55711868317792</c:v>
                </c:pt>
                <c:pt idx="703">
                  <c:v>864.55711868317792</c:v>
                </c:pt>
                <c:pt idx="704">
                  <c:v>864.55711868317792</c:v>
                </c:pt>
                <c:pt idx="705">
                  <c:v>864.55711868317792</c:v>
                </c:pt>
                <c:pt idx="706">
                  <c:v>864.55711868317792</c:v>
                </c:pt>
                <c:pt idx="707">
                  <c:v>864.55711868317792</c:v>
                </c:pt>
                <c:pt idx="708">
                  <c:v>864.55711868317792</c:v>
                </c:pt>
                <c:pt idx="709">
                  <c:v>864.55711868317792</c:v>
                </c:pt>
                <c:pt idx="710">
                  <c:v>864.55711868317792</c:v>
                </c:pt>
                <c:pt idx="711">
                  <c:v>864.55711868317792</c:v>
                </c:pt>
                <c:pt idx="712">
                  <c:v>864.55711868317792</c:v>
                </c:pt>
                <c:pt idx="713">
                  <c:v>864.55711868317792</c:v>
                </c:pt>
                <c:pt idx="714">
                  <c:v>864.55711868317792</c:v>
                </c:pt>
                <c:pt idx="715">
                  <c:v>864.55711868317792</c:v>
                </c:pt>
                <c:pt idx="716">
                  <c:v>864.55711868317792</c:v>
                </c:pt>
                <c:pt idx="717">
                  <c:v>864.55711868317792</c:v>
                </c:pt>
                <c:pt idx="718">
                  <c:v>864.55711868317792</c:v>
                </c:pt>
                <c:pt idx="719">
                  <c:v>864.55711868317792</c:v>
                </c:pt>
                <c:pt idx="720">
                  <c:v>864.55711868317792</c:v>
                </c:pt>
                <c:pt idx="721">
                  <c:v>864.55711868317792</c:v>
                </c:pt>
                <c:pt idx="722">
                  <c:v>864.55711868317792</c:v>
                </c:pt>
                <c:pt idx="723">
                  <c:v>864.55711868317792</c:v>
                </c:pt>
                <c:pt idx="724">
                  <c:v>864.55711868317792</c:v>
                </c:pt>
                <c:pt idx="725">
                  <c:v>864.55711868317792</c:v>
                </c:pt>
                <c:pt idx="726">
                  <c:v>864.55711868317792</c:v>
                </c:pt>
                <c:pt idx="727">
                  <c:v>864.55711868317792</c:v>
                </c:pt>
                <c:pt idx="728">
                  <c:v>864.55711868317792</c:v>
                </c:pt>
                <c:pt idx="729">
                  <c:v>864.55711868317792</c:v>
                </c:pt>
                <c:pt idx="730">
                  <c:v>864.55711868317792</c:v>
                </c:pt>
                <c:pt idx="731">
                  <c:v>864.55711868317792</c:v>
                </c:pt>
                <c:pt idx="732">
                  <c:v>864.55711868317792</c:v>
                </c:pt>
                <c:pt idx="733">
                  <c:v>864.55711868317792</c:v>
                </c:pt>
                <c:pt idx="734">
                  <c:v>864.55711868317792</c:v>
                </c:pt>
                <c:pt idx="735">
                  <c:v>864.55711868317792</c:v>
                </c:pt>
                <c:pt idx="736">
                  <c:v>864.55711868317792</c:v>
                </c:pt>
                <c:pt idx="737">
                  <c:v>864.55711868317792</c:v>
                </c:pt>
                <c:pt idx="738">
                  <c:v>864.55711868317792</c:v>
                </c:pt>
                <c:pt idx="739">
                  <c:v>864.55711868317792</c:v>
                </c:pt>
                <c:pt idx="740">
                  <c:v>864.55711868317792</c:v>
                </c:pt>
                <c:pt idx="741">
                  <c:v>864.55711868317792</c:v>
                </c:pt>
                <c:pt idx="742">
                  <c:v>864.55711868317792</c:v>
                </c:pt>
                <c:pt idx="743">
                  <c:v>864.55711868317792</c:v>
                </c:pt>
                <c:pt idx="744">
                  <c:v>864.55711868317792</c:v>
                </c:pt>
                <c:pt idx="745">
                  <c:v>864.55711868317792</c:v>
                </c:pt>
                <c:pt idx="746">
                  <c:v>864.55711868317792</c:v>
                </c:pt>
                <c:pt idx="747">
                  <c:v>864.55711868317792</c:v>
                </c:pt>
                <c:pt idx="748">
                  <c:v>864.55711868317792</c:v>
                </c:pt>
                <c:pt idx="749">
                  <c:v>864.55711868317792</c:v>
                </c:pt>
                <c:pt idx="750">
                  <c:v>864.55711868317792</c:v>
                </c:pt>
                <c:pt idx="751">
                  <c:v>864.55711868317792</c:v>
                </c:pt>
                <c:pt idx="752">
                  <c:v>864.55711868317792</c:v>
                </c:pt>
                <c:pt idx="753">
                  <c:v>864.55711868317792</c:v>
                </c:pt>
                <c:pt idx="754">
                  <c:v>864.55711868317792</c:v>
                </c:pt>
                <c:pt idx="755">
                  <c:v>864.55711868317792</c:v>
                </c:pt>
                <c:pt idx="756">
                  <c:v>864.55711868317792</c:v>
                </c:pt>
                <c:pt idx="757">
                  <c:v>864.55711868317792</c:v>
                </c:pt>
                <c:pt idx="758">
                  <c:v>864.55711868317792</c:v>
                </c:pt>
                <c:pt idx="759">
                  <c:v>864.55711868317792</c:v>
                </c:pt>
                <c:pt idx="760">
                  <c:v>864.55711868317792</c:v>
                </c:pt>
                <c:pt idx="761">
                  <c:v>864.55711868317792</c:v>
                </c:pt>
                <c:pt idx="762">
                  <c:v>864.55711868317792</c:v>
                </c:pt>
                <c:pt idx="763">
                  <c:v>864.55711868317792</c:v>
                </c:pt>
                <c:pt idx="764">
                  <c:v>864.55711868317792</c:v>
                </c:pt>
                <c:pt idx="765">
                  <c:v>864.55711868317792</c:v>
                </c:pt>
                <c:pt idx="766">
                  <c:v>864.55711868317792</c:v>
                </c:pt>
                <c:pt idx="767">
                  <c:v>864.55711868317792</c:v>
                </c:pt>
                <c:pt idx="768">
                  <c:v>864.55711868317792</c:v>
                </c:pt>
                <c:pt idx="769">
                  <c:v>864.55711868317792</c:v>
                </c:pt>
                <c:pt idx="770">
                  <c:v>864.55711868317792</c:v>
                </c:pt>
                <c:pt idx="771">
                  <c:v>864.55711868317792</c:v>
                </c:pt>
                <c:pt idx="772">
                  <c:v>864.55711868317792</c:v>
                </c:pt>
                <c:pt idx="773">
                  <c:v>864.55711868317792</c:v>
                </c:pt>
                <c:pt idx="774">
                  <c:v>864.55711868317792</c:v>
                </c:pt>
                <c:pt idx="775">
                  <c:v>864.55711868317792</c:v>
                </c:pt>
                <c:pt idx="776">
                  <c:v>864.55711868317792</c:v>
                </c:pt>
                <c:pt idx="777">
                  <c:v>864.55711868317792</c:v>
                </c:pt>
                <c:pt idx="778">
                  <c:v>864.55711868317792</c:v>
                </c:pt>
                <c:pt idx="779">
                  <c:v>864.55711868317792</c:v>
                </c:pt>
                <c:pt idx="780">
                  <c:v>864.55711868317792</c:v>
                </c:pt>
                <c:pt idx="781">
                  <c:v>864.55711868317792</c:v>
                </c:pt>
                <c:pt idx="782">
                  <c:v>864.55711868317792</c:v>
                </c:pt>
                <c:pt idx="783">
                  <c:v>864.55711868317792</c:v>
                </c:pt>
                <c:pt idx="784">
                  <c:v>864.55711868317792</c:v>
                </c:pt>
                <c:pt idx="785">
                  <c:v>864.55711868317792</c:v>
                </c:pt>
                <c:pt idx="786">
                  <c:v>864.55711868317792</c:v>
                </c:pt>
                <c:pt idx="787">
                  <c:v>864.55711868317792</c:v>
                </c:pt>
                <c:pt idx="788">
                  <c:v>864.55711868317792</c:v>
                </c:pt>
                <c:pt idx="789">
                  <c:v>864.55711868317792</c:v>
                </c:pt>
                <c:pt idx="790">
                  <c:v>864.55711868317792</c:v>
                </c:pt>
                <c:pt idx="791">
                  <c:v>864.55711868317792</c:v>
                </c:pt>
                <c:pt idx="792">
                  <c:v>864.55711868317792</c:v>
                </c:pt>
                <c:pt idx="793">
                  <c:v>864.55711868317792</c:v>
                </c:pt>
                <c:pt idx="794">
                  <c:v>864.55711868317792</c:v>
                </c:pt>
                <c:pt idx="795">
                  <c:v>864.55711868317792</c:v>
                </c:pt>
                <c:pt idx="796">
                  <c:v>864.55711868317792</c:v>
                </c:pt>
                <c:pt idx="797">
                  <c:v>864.55711868317792</c:v>
                </c:pt>
                <c:pt idx="798">
                  <c:v>864.55711868317792</c:v>
                </c:pt>
                <c:pt idx="799">
                  <c:v>864.55711868317792</c:v>
                </c:pt>
                <c:pt idx="800">
                  <c:v>864.55711868317792</c:v>
                </c:pt>
                <c:pt idx="801">
                  <c:v>864.55711868317792</c:v>
                </c:pt>
                <c:pt idx="802">
                  <c:v>864.55711868317792</c:v>
                </c:pt>
                <c:pt idx="803">
                  <c:v>864.55711868317792</c:v>
                </c:pt>
                <c:pt idx="804">
                  <c:v>864.55711868317792</c:v>
                </c:pt>
                <c:pt idx="805">
                  <c:v>864.55711868317792</c:v>
                </c:pt>
                <c:pt idx="806">
                  <c:v>864.55711868317792</c:v>
                </c:pt>
                <c:pt idx="807">
                  <c:v>864.55711868317792</c:v>
                </c:pt>
                <c:pt idx="808">
                  <c:v>864.55711868317792</c:v>
                </c:pt>
                <c:pt idx="809">
                  <c:v>864.55711868317792</c:v>
                </c:pt>
                <c:pt idx="810">
                  <c:v>864.55711868317792</c:v>
                </c:pt>
                <c:pt idx="811">
                  <c:v>864.55711868317792</c:v>
                </c:pt>
                <c:pt idx="812">
                  <c:v>864.55711868317792</c:v>
                </c:pt>
                <c:pt idx="813">
                  <c:v>864.55711868317792</c:v>
                </c:pt>
                <c:pt idx="814">
                  <c:v>864.55711868317792</c:v>
                </c:pt>
                <c:pt idx="815">
                  <c:v>864.55711868317792</c:v>
                </c:pt>
                <c:pt idx="816">
                  <c:v>864.55711868317792</c:v>
                </c:pt>
                <c:pt idx="817">
                  <c:v>864.55711868317792</c:v>
                </c:pt>
                <c:pt idx="818">
                  <c:v>864.55711868317792</c:v>
                </c:pt>
                <c:pt idx="819">
                  <c:v>864.55711868317792</c:v>
                </c:pt>
                <c:pt idx="820">
                  <c:v>864.55711868317792</c:v>
                </c:pt>
                <c:pt idx="821">
                  <c:v>864.55711868317792</c:v>
                </c:pt>
                <c:pt idx="822">
                  <c:v>864.55711868317792</c:v>
                </c:pt>
                <c:pt idx="823">
                  <c:v>864.55711868317792</c:v>
                </c:pt>
                <c:pt idx="824">
                  <c:v>864.55711868317792</c:v>
                </c:pt>
                <c:pt idx="825">
                  <c:v>864.55711868317792</c:v>
                </c:pt>
                <c:pt idx="826">
                  <c:v>864.55711868317792</c:v>
                </c:pt>
                <c:pt idx="827">
                  <c:v>864.55711868317792</c:v>
                </c:pt>
                <c:pt idx="828">
                  <c:v>864.55711868317792</c:v>
                </c:pt>
                <c:pt idx="829">
                  <c:v>864.55711868317792</c:v>
                </c:pt>
                <c:pt idx="830">
                  <c:v>864.55711868317792</c:v>
                </c:pt>
                <c:pt idx="831">
                  <c:v>864.55711868317792</c:v>
                </c:pt>
                <c:pt idx="832">
                  <c:v>864.55711868317792</c:v>
                </c:pt>
                <c:pt idx="833">
                  <c:v>864.55711868317792</c:v>
                </c:pt>
                <c:pt idx="834">
                  <c:v>864.55711868317792</c:v>
                </c:pt>
                <c:pt idx="835">
                  <c:v>864.55711868317792</c:v>
                </c:pt>
                <c:pt idx="836">
                  <c:v>864.55711868317792</c:v>
                </c:pt>
                <c:pt idx="837">
                  <c:v>864.55711868317792</c:v>
                </c:pt>
                <c:pt idx="838">
                  <c:v>864.55711868317792</c:v>
                </c:pt>
                <c:pt idx="839">
                  <c:v>864.55711868317792</c:v>
                </c:pt>
                <c:pt idx="840">
                  <c:v>864.55711868317792</c:v>
                </c:pt>
                <c:pt idx="841">
                  <c:v>864.55711868317792</c:v>
                </c:pt>
                <c:pt idx="842">
                  <c:v>864.55711868317792</c:v>
                </c:pt>
                <c:pt idx="843">
                  <c:v>864.55711868317792</c:v>
                </c:pt>
                <c:pt idx="844">
                  <c:v>864.55711868317792</c:v>
                </c:pt>
                <c:pt idx="845">
                  <c:v>864.55711868317792</c:v>
                </c:pt>
                <c:pt idx="846">
                  <c:v>864.55711868317792</c:v>
                </c:pt>
                <c:pt idx="847">
                  <c:v>864.55711868317792</c:v>
                </c:pt>
                <c:pt idx="848">
                  <c:v>864.55711868317792</c:v>
                </c:pt>
                <c:pt idx="849">
                  <c:v>864.55711868317792</c:v>
                </c:pt>
                <c:pt idx="850">
                  <c:v>864.55711868317792</c:v>
                </c:pt>
                <c:pt idx="851">
                  <c:v>864.55711868317792</c:v>
                </c:pt>
                <c:pt idx="852">
                  <c:v>864.55711868317792</c:v>
                </c:pt>
                <c:pt idx="853">
                  <c:v>864.55711868317792</c:v>
                </c:pt>
                <c:pt idx="854">
                  <c:v>864.55711868317792</c:v>
                </c:pt>
                <c:pt idx="855">
                  <c:v>864.55711868317792</c:v>
                </c:pt>
                <c:pt idx="856">
                  <c:v>864.55711868317792</c:v>
                </c:pt>
                <c:pt idx="857">
                  <c:v>864.55711868317792</c:v>
                </c:pt>
                <c:pt idx="858">
                  <c:v>864.55711868317792</c:v>
                </c:pt>
                <c:pt idx="859">
                  <c:v>864.55711868317792</c:v>
                </c:pt>
                <c:pt idx="860">
                  <c:v>864.55711868317792</c:v>
                </c:pt>
                <c:pt idx="861">
                  <c:v>864.55711868317792</c:v>
                </c:pt>
                <c:pt idx="862">
                  <c:v>864.55711868317792</c:v>
                </c:pt>
                <c:pt idx="863">
                  <c:v>864.55711868317792</c:v>
                </c:pt>
                <c:pt idx="864">
                  <c:v>864.55711868317792</c:v>
                </c:pt>
                <c:pt idx="865">
                  <c:v>864.55711868317792</c:v>
                </c:pt>
                <c:pt idx="866">
                  <c:v>864.55711868317792</c:v>
                </c:pt>
                <c:pt idx="867">
                  <c:v>864.55711868317792</c:v>
                </c:pt>
                <c:pt idx="868">
                  <c:v>864.55711868317792</c:v>
                </c:pt>
                <c:pt idx="869">
                  <c:v>864.55711868317792</c:v>
                </c:pt>
                <c:pt idx="870">
                  <c:v>864.55711868317792</c:v>
                </c:pt>
                <c:pt idx="871">
                  <c:v>864.55711868317792</c:v>
                </c:pt>
                <c:pt idx="872">
                  <c:v>864.55711868317792</c:v>
                </c:pt>
                <c:pt idx="873">
                  <c:v>864.55711868317792</c:v>
                </c:pt>
                <c:pt idx="874">
                  <c:v>864.55711868317792</c:v>
                </c:pt>
                <c:pt idx="875">
                  <c:v>864.55711868317792</c:v>
                </c:pt>
                <c:pt idx="876">
                  <c:v>864.55711868317792</c:v>
                </c:pt>
                <c:pt idx="877">
                  <c:v>864.55711868317792</c:v>
                </c:pt>
                <c:pt idx="878">
                  <c:v>864.55711868317792</c:v>
                </c:pt>
                <c:pt idx="879">
                  <c:v>864.55711868317792</c:v>
                </c:pt>
                <c:pt idx="880">
                  <c:v>864.55711868317792</c:v>
                </c:pt>
                <c:pt idx="881">
                  <c:v>864.55711868317792</c:v>
                </c:pt>
                <c:pt idx="882">
                  <c:v>864.55711868317792</c:v>
                </c:pt>
                <c:pt idx="883">
                  <c:v>864.55711868317792</c:v>
                </c:pt>
                <c:pt idx="884">
                  <c:v>864.55711868317792</c:v>
                </c:pt>
                <c:pt idx="885">
                  <c:v>864.55711868317792</c:v>
                </c:pt>
                <c:pt idx="886">
                  <c:v>864.55711868317792</c:v>
                </c:pt>
                <c:pt idx="887">
                  <c:v>864.55711868317792</c:v>
                </c:pt>
                <c:pt idx="888">
                  <c:v>864.55711868317792</c:v>
                </c:pt>
                <c:pt idx="889">
                  <c:v>864.55711868317792</c:v>
                </c:pt>
                <c:pt idx="890">
                  <c:v>864.55711868317792</c:v>
                </c:pt>
                <c:pt idx="891">
                  <c:v>864.55711868317792</c:v>
                </c:pt>
                <c:pt idx="892">
                  <c:v>864.55711868317792</c:v>
                </c:pt>
                <c:pt idx="893">
                  <c:v>864.55711868317792</c:v>
                </c:pt>
                <c:pt idx="894">
                  <c:v>864.55711868317792</c:v>
                </c:pt>
                <c:pt idx="895">
                  <c:v>864.55711868317792</c:v>
                </c:pt>
                <c:pt idx="896">
                  <c:v>864.55711868317792</c:v>
                </c:pt>
                <c:pt idx="897">
                  <c:v>864.55711868317792</c:v>
                </c:pt>
                <c:pt idx="898">
                  <c:v>864.55711868317792</c:v>
                </c:pt>
                <c:pt idx="899">
                  <c:v>864.55711868317792</c:v>
                </c:pt>
                <c:pt idx="900">
                  <c:v>864.55711868317792</c:v>
                </c:pt>
                <c:pt idx="901">
                  <c:v>864.55711868317792</c:v>
                </c:pt>
                <c:pt idx="902">
                  <c:v>864.55711868317792</c:v>
                </c:pt>
                <c:pt idx="903">
                  <c:v>864.55711868317792</c:v>
                </c:pt>
                <c:pt idx="904">
                  <c:v>864.55711868317792</c:v>
                </c:pt>
                <c:pt idx="905">
                  <c:v>864.55711868317792</c:v>
                </c:pt>
                <c:pt idx="906">
                  <c:v>864.55711868317792</c:v>
                </c:pt>
                <c:pt idx="907">
                  <c:v>864.55711868317792</c:v>
                </c:pt>
                <c:pt idx="908">
                  <c:v>864.55711868317792</c:v>
                </c:pt>
                <c:pt idx="909">
                  <c:v>864.55711868317792</c:v>
                </c:pt>
                <c:pt idx="910">
                  <c:v>864.55711868317792</c:v>
                </c:pt>
                <c:pt idx="911">
                  <c:v>864.55711868317792</c:v>
                </c:pt>
                <c:pt idx="912">
                  <c:v>864.55711868317792</c:v>
                </c:pt>
                <c:pt idx="913">
                  <c:v>864.55711868317792</c:v>
                </c:pt>
                <c:pt idx="914">
                  <c:v>864.55711868317792</c:v>
                </c:pt>
                <c:pt idx="915">
                  <c:v>864.55711868317792</c:v>
                </c:pt>
                <c:pt idx="916">
                  <c:v>864.55711868317792</c:v>
                </c:pt>
                <c:pt idx="917">
                  <c:v>864.55711868317792</c:v>
                </c:pt>
                <c:pt idx="918">
                  <c:v>864.55711868317792</c:v>
                </c:pt>
                <c:pt idx="919">
                  <c:v>864.55711868317792</c:v>
                </c:pt>
                <c:pt idx="920">
                  <c:v>864.55711868317792</c:v>
                </c:pt>
                <c:pt idx="921">
                  <c:v>864.55711868317792</c:v>
                </c:pt>
                <c:pt idx="922">
                  <c:v>864.55711868317792</c:v>
                </c:pt>
                <c:pt idx="923">
                  <c:v>864.55711868317792</c:v>
                </c:pt>
                <c:pt idx="924">
                  <c:v>864.55711868317792</c:v>
                </c:pt>
                <c:pt idx="925">
                  <c:v>864.55711868317792</c:v>
                </c:pt>
                <c:pt idx="926">
                  <c:v>864.55711868317792</c:v>
                </c:pt>
                <c:pt idx="927">
                  <c:v>864.55711868317792</c:v>
                </c:pt>
                <c:pt idx="928">
                  <c:v>864.55711868317792</c:v>
                </c:pt>
                <c:pt idx="929">
                  <c:v>864.55711868317792</c:v>
                </c:pt>
                <c:pt idx="930">
                  <c:v>864.55711868317792</c:v>
                </c:pt>
                <c:pt idx="931">
                  <c:v>864.55711868317792</c:v>
                </c:pt>
                <c:pt idx="932">
                  <c:v>864.55711868317792</c:v>
                </c:pt>
                <c:pt idx="933">
                  <c:v>864.55711868317792</c:v>
                </c:pt>
                <c:pt idx="934">
                  <c:v>864.55711868317792</c:v>
                </c:pt>
                <c:pt idx="935">
                  <c:v>864.55711868317792</c:v>
                </c:pt>
                <c:pt idx="936">
                  <c:v>864.55711868317792</c:v>
                </c:pt>
                <c:pt idx="937">
                  <c:v>864.55711868317792</c:v>
                </c:pt>
                <c:pt idx="938">
                  <c:v>864.55711868317792</c:v>
                </c:pt>
                <c:pt idx="939">
                  <c:v>864.55711868317792</c:v>
                </c:pt>
                <c:pt idx="940">
                  <c:v>864.55711868317792</c:v>
                </c:pt>
                <c:pt idx="941">
                  <c:v>864.55711868317792</c:v>
                </c:pt>
                <c:pt idx="942">
                  <c:v>864.55711868317792</c:v>
                </c:pt>
                <c:pt idx="943">
                  <c:v>864.55711868317792</c:v>
                </c:pt>
                <c:pt idx="944">
                  <c:v>864.55711868317792</c:v>
                </c:pt>
                <c:pt idx="945">
                  <c:v>864.55711868317792</c:v>
                </c:pt>
                <c:pt idx="946">
                  <c:v>864.55711868317792</c:v>
                </c:pt>
                <c:pt idx="947">
                  <c:v>864.55711868317792</c:v>
                </c:pt>
                <c:pt idx="948">
                  <c:v>864.55711868317792</c:v>
                </c:pt>
                <c:pt idx="949">
                  <c:v>864.55711868317792</c:v>
                </c:pt>
                <c:pt idx="950">
                  <c:v>864.55711868317792</c:v>
                </c:pt>
                <c:pt idx="951">
                  <c:v>864.55711868317792</c:v>
                </c:pt>
                <c:pt idx="952">
                  <c:v>864.55711868317792</c:v>
                </c:pt>
                <c:pt idx="953">
                  <c:v>864.55711868317792</c:v>
                </c:pt>
                <c:pt idx="954">
                  <c:v>864.55711868317792</c:v>
                </c:pt>
                <c:pt idx="955">
                  <c:v>864.55711868317792</c:v>
                </c:pt>
                <c:pt idx="956">
                  <c:v>864.55711868317792</c:v>
                </c:pt>
                <c:pt idx="957">
                  <c:v>864.55711868317792</c:v>
                </c:pt>
                <c:pt idx="958">
                  <c:v>864.55711868317792</c:v>
                </c:pt>
                <c:pt idx="959">
                  <c:v>864.55711868317792</c:v>
                </c:pt>
                <c:pt idx="960">
                  <c:v>864.55711868317792</c:v>
                </c:pt>
                <c:pt idx="961">
                  <c:v>864.55711868317792</c:v>
                </c:pt>
                <c:pt idx="962">
                  <c:v>864.55711868317792</c:v>
                </c:pt>
                <c:pt idx="963">
                  <c:v>864.55711868317792</c:v>
                </c:pt>
                <c:pt idx="964">
                  <c:v>864.55711868317792</c:v>
                </c:pt>
                <c:pt idx="965">
                  <c:v>864.55711868317792</c:v>
                </c:pt>
                <c:pt idx="966">
                  <c:v>864.55711868317792</c:v>
                </c:pt>
                <c:pt idx="967">
                  <c:v>864.55711868317792</c:v>
                </c:pt>
                <c:pt idx="968">
                  <c:v>864.55711868317792</c:v>
                </c:pt>
                <c:pt idx="969">
                  <c:v>864.55711868317792</c:v>
                </c:pt>
                <c:pt idx="970">
                  <c:v>864.55711868317792</c:v>
                </c:pt>
                <c:pt idx="971">
                  <c:v>864.55711868317792</c:v>
                </c:pt>
                <c:pt idx="972">
                  <c:v>864.55711868317792</c:v>
                </c:pt>
                <c:pt idx="973">
                  <c:v>864.55711868317792</c:v>
                </c:pt>
                <c:pt idx="974">
                  <c:v>864.55711868317792</c:v>
                </c:pt>
                <c:pt idx="975">
                  <c:v>864.55711868317792</c:v>
                </c:pt>
                <c:pt idx="976">
                  <c:v>864.55711868317792</c:v>
                </c:pt>
                <c:pt idx="977">
                  <c:v>864.55711868317792</c:v>
                </c:pt>
                <c:pt idx="978">
                  <c:v>864.55711868317792</c:v>
                </c:pt>
                <c:pt idx="979">
                  <c:v>864.55711868317792</c:v>
                </c:pt>
                <c:pt idx="980">
                  <c:v>864.55711868317792</c:v>
                </c:pt>
                <c:pt idx="981">
                  <c:v>864.55711868317792</c:v>
                </c:pt>
                <c:pt idx="982">
                  <c:v>864.55711868317792</c:v>
                </c:pt>
                <c:pt idx="983">
                  <c:v>864.55711868317792</c:v>
                </c:pt>
                <c:pt idx="984">
                  <c:v>864.55711868317792</c:v>
                </c:pt>
                <c:pt idx="985">
                  <c:v>864.55711868317792</c:v>
                </c:pt>
                <c:pt idx="986">
                  <c:v>864.55711868317792</c:v>
                </c:pt>
                <c:pt idx="987">
                  <c:v>864.55711868317792</c:v>
                </c:pt>
                <c:pt idx="988">
                  <c:v>864.55711868317792</c:v>
                </c:pt>
                <c:pt idx="989">
                  <c:v>864.55711868317792</c:v>
                </c:pt>
                <c:pt idx="990">
                  <c:v>864.55711868317792</c:v>
                </c:pt>
                <c:pt idx="991">
                  <c:v>864.55711868317792</c:v>
                </c:pt>
                <c:pt idx="992">
                  <c:v>864.55711868317792</c:v>
                </c:pt>
                <c:pt idx="993">
                  <c:v>864.55711868317792</c:v>
                </c:pt>
                <c:pt idx="994">
                  <c:v>864.55711868317792</c:v>
                </c:pt>
                <c:pt idx="995">
                  <c:v>864.55711868317792</c:v>
                </c:pt>
                <c:pt idx="996">
                  <c:v>864.55711868317792</c:v>
                </c:pt>
                <c:pt idx="997">
                  <c:v>864.55711868317792</c:v>
                </c:pt>
                <c:pt idx="998">
                  <c:v>864.55711868317792</c:v>
                </c:pt>
                <c:pt idx="999">
                  <c:v>864.55711868317792</c:v>
                </c:pt>
                <c:pt idx="1000">
                  <c:v>864.55711868317792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Calculs!$K$4:$K$1004</c:f>
              <c:numCache>
                <c:formatCode>0.00</c:formatCode>
                <c:ptCount val="1001"/>
                <c:pt idx="0">
                  <c:v>0</c:v>
                </c:pt>
                <c:pt idx="1">
                  <c:v>0.98612082349977448</c:v>
                </c:pt>
                <c:pt idx="2">
                  <c:v>1.9807463627733137</c:v>
                </c:pt>
                <c:pt idx="3">
                  <c:v>2.9933334244176781</c:v>
                </c:pt>
                <c:pt idx="4">
                  <c:v>4.02707551554888</c:v>
                </c:pt>
                <c:pt idx="5">
                  <c:v>5.0811873485977852</c:v>
                </c:pt>
                <c:pt idx="6">
                  <c:v>6.1551108753382184</c:v>
                </c:pt>
                <c:pt idx="7">
                  <c:v>7.248760359015459</c:v>
                </c:pt>
                <c:pt idx="8">
                  <c:v>8.3622791689325879</c:v>
                </c:pt>
                <c:pt idx="9">
                  <c:v>9.4958104145033317</c:v>
                </c:pt>
                <c:pt idx="10">
                  <c:v>10.649496936902159</c:v>
                </c:pt>
                <c:pt idx="11">
                  <c:v>11.823457434082011</c:v>
                </c:pt>
                <c:pt idx="12">
                  <c:v>13.017762519762149</c:v>
                </c:pt>
                <c:pt idx="13">
                  <c:v>14.232458503166454</c:v>
                </c:pt>
                <c:pt idx="14">
                  <c:v>15.467591236982148</c:v>
                </c:pt>
                <c:pt idx="15">
                  <c:v>16.723206113374744</c:v>
                </c:pt>
                <c:pt idx="16">
                  <c:v>17.999348060044149</c:v>
                </c:pt>
                <c:pt idx="17">
                  <c:v>19.296061536322437</c:v>
                </c:pt>
                <c:pt idx="18">
                  <c:v>20.613390529313683</c:v>
                </c:pt>
                <c:pt idx="19">
                  <c:v>21.951378550076434</c:v>
                </c:pt>
                <c:pt idx="20">
                  <c:v>23.310068629849301</c:v>
                </c:pt>
                <c:pt idx="21">
                  <c:v>24.689493698391551</c:v>
                </c:pt>
                <c:pt idx="22">
                  <c:v>26.089666937446694</c:v>
                </c:pt>
                <c:pt idx="23">
                  <c:v>27.510591367833463</c:v>
                </c:pt>
                <c:pt idx="24">
                  <c:v>28.952269462894044</c:v>
                </c:pt>
                <c:pt idx="25">
                  <c:v>30.414703147737278</c:v>
                </c:pt>
                <c:pt idx="26">
                  <c:v>31.897893798552655</c:v>
                </c:pt>
                <c:pt idx="27">
                  <c:v>33.401842241995048</c:v>
                </c:pt>
                <c:pt idx="28">
                  <c:v>34.926548754640123</c:v>
                </c:pt>
                <c:pt idx="29">
                  <c:v>36.472013062510385</c:v>
                </c:pt>
                <c:pt idx="30">
                  <c:v>38.038234340671778</c:v>
                </c:pt>
                <c:pt idx="31">
                  <c:v>39.625211212900844</c:v>
                </c:pt>
                <c:pt idx="32">
                  <c:v>41.232941751422338</c:v>
                </c:pt>
                <c:pt idx="33">
                  <c:v>42.861423476717292</c:v>
                </c:pt>
                <c:pt idx="34">
                  <c:v>44.510653357401424</c:v>
                </c:pt>
                <c:pt idx="35">
                  <c:v>46.180627810173924</c:v>
                </c:pt>
                <c:pt idx="36">
                  <c:v>47.871342699836433</c:v>
                </c:pt>
                <c:pt idx="37">
                  <c:v>49.582793339382256</c:v>
                </c:pt>
                <c:pt idx="38">
                  <c:v>51.314974490155706</c:v>
                </c:pt>
                <c:pt idx="39">
                  <c:v>53.067880362081411</c:v>
                </c:pt>
                <c:pt idx="40">
                  <c:v>54.841504613963664</c:v>
                </c:pt>
                <c:pt idx="41">
                  <c:v>56.635832798389963</c:v>
                </c:pt>
                <c:pt idx="42">
                  <c:v>58.450834790789173</c:v>
                </c:pt>
                <c:pt idx="43">
                  <c:v>60.286472332209499</c:v>
                </c:pt>
                <c:pt idx="44">
                  <c:v>62.142706589385263</c:v>
                </c:pt>
                <c:pt idx="45">
                  <c:v>64.019498157994974</c:v>
                </c:pt>
                <c:pt idx="46">
                  <c:v>65.916807065993325</c:v>
                </c:pt>
                <c:pt idx="47">
                  <c:v>67.834592777016184</c:v>
                </c:pt>
                <c:pt idx="48">
                  <c:v>69.772814193857627</c:v>
                </c:pt>
                <c:pt idx="49">
                  <c:v>71.731429662018201</c:v>
                </c:pt>
                <c:pt idx="50">
                  <c:v>73.710396973323398</c:v>
                </c:pt>
                <c:pt idx="51">
                  <c:v>75.709673369611465</c:v>
                </c:pt>
                <c:pt idx="52">
                  <c:v>77.729215546489556</c:v>
                </c:pt>
                <c:pt idx="53">
                  <c:v>79.768979657157217</c:v>
                </c:pt>
                <c:pt idx="54">
                  <c:v>81.828921316296444</c:v>
                </c:pt>
                <c:pt idx="55">
                  <c:v>83.908995604027012</c:v>
                </c:pt>
                <c:pt idx="56">
                  <c:v>86.00915706992636</c:v>
                </c:pt>
                <c:pt idx="57">
                  <c:v>88.129359737112864</c:v>
                </c:pt>
                <c:pt idx="58">
                  <c:v>90.269557106391517</c:v>
                </c:pt>
                <c:pt idx="59">
                  <c:v>92.429702160461019</c:v>
                </c:pt>
                <c:pt idx="60">
                  <c:v>94.609747368181218</c:v>
                </c:pt>
                <c:pt idx="61">
                  <c:v>96.809644688899837</c:v>
                </c:pt>
                <c:pt idx="62">
                  <c:v>99.029345576837443</c:v>
                </c:pt>
                <c:pt idx="63">
                  <c:v>101.26880098552958</c:v>
                </c:pt>
                <c:pt idx="64">
                  <c:v>103.527961372325</c:v>
                </c:pt>
                <c:pt idx="65">
                  <c:v>105.80677670293886</c:v>
                </c:pt>
                <c:pt idx="66">
                  <c:v>108.1051964560599</c:v>
                </c:pt>
                <c:pt idx="67">
                  <c:v>110.4231696280103</c:v>
                </c:pt>
                <c:pt idx="68">
                  <c:v>112.7606447374573</c:v>
                </c:pt>
                <c:pt idx="69">
                  <c:v>115.11756983017534</c:v>
                </c:pt>
                <c:pt idx="70">
                  <c:v>117.49389248385765</c:v>
                </c:pt>
                <c:pt idx="71">
                  <c:v>119.88955981297605</c:v>
                </c:pt>
                <c:pt idx="72">
                  <c:v>122.30451847368796</c:v>
                </c:pt>
                <c:pt idx="73">
                  <c:v>124.73871466878938</c:v>
                </c:pt>
                <c:pt idx="74">
                  <c:v>127.19209415271261</c:v>
                </c:pt>
                <c:pt idx="75">
                  <c:v>129.66460223656773</c:v>
                </c:pt>
                <c:pt idx="76">
                  <c:v>132.15618379322649</c:v>
                </c:pt>
                <c:pt idx="77">
                  <c:v>134.66678326244755</c:v>
                </c:pt>
                <c:pt idx="78">
                  <c:v>137.19634465604179</c:v>
                </c:pt>
                <c:pt idx="79">
                  <c:v>139.74481156307661</c:v>
                </c:pt>
                <c:pt idx="80">
                  <c:v>142.31212715511791</c:v>
                </c:pt>
                <c:pt idx="81">
                  <c:v>144.89822635896829</c:v>
                </c:pt>
                <c:pt idx="82">
                  <c:v>147.50302802268115</c:v>
                </c:pt>
                <c:pt idx="83">
                  <c:v>150.12644275987492</c:v>
                </c:pt>
                <c:pt idx="84">
                  <c:v>152.76838080228711</c:v>
                </c:pt>
                <c:pt idx="85">
                  <c:v>155.42875200807177</c:v>
                </c:pt>
                <c:pt idx="86">
                  <c:v>158.10746587010755</c:v>
                </c:pt>
                <c:pt idx="87">
                  <c:v>160.8044315243144</c:v>
                </c:pt>
                <c:pt idx="88">
                  <c:v>163.51955775797691</c:v>
                </c:pt>
                <c:pt idx="89">
                  <c:v>166.25275301807253</c:v>
                </c:pt>
                <c:pt idx="90">
                  <c:v>169.00392541960244</c:v>
                </c:pt>
                <c:pt idx="91">
                  <c:v>171.77297927459207</c:v>
                </c:pt>
                <c:pt idx="92">
                  <c:v>174.55981161940409</c:v>
                </c:pt>
                <c:pt idx="93">
                  <c:v>177.36431570784083</c:v>
                </c:pt>
                <c:pt idx="94">
                  <c:v>180.18638450659253</c:v>
                </c:pt>
                <c:pt idx="95">
                  <c:v>183.0259107048754</c:v>
                </c:pt>
                <c:pt idx="96">
                  <c:v>185.88278672404789</c:v>
                </c:pt>
                <c:pt idx="97">
                  <c:v>188.75690472720308</c:v>
                </c:pt>
                <c:pt idx="98">
                  <c:v>191.6481566287348</c:v>
                </c:pt>
                <c:pt idx="99">
                  <c:v>194.55643410387589</c:v>
                </c:pt>
                <c:pt idx="100">
                  <c:v>197.48162859820607</c:v>
                </c:pt>
                <c:pt idx="101">
                  <c:v>200.42363077761851</c:v>
                </c:pt>
                <c:pt idx="102">
                  <c:v>203.3823299782006</c:v>
                </c:pt>
                <c:pt idx="103">
                  <c:v>206.35761477644522</c:v>
                </c:pt>
                <c:pt idx="104">
                  <c:v>209.34937355957973</c:v>
                </c:pt>
                <c:pt idx="105">
                  <c:v>212.3574945351007</c:v>
                </c:pt>
                <c:pt idx="106">
                  <c:v>215.38186574026437</c:v>
                </c:pt>
                <c:pt idx="107">
                  <c:v>218.42237505153085</c:v>
                </c:pt>
                <c:pt idx="108">
                  <c:v>221.47891019396047</c:v>
                </c:pt>
                <c:pt idx="109">
                  <c:v>224.5513587505603</c:v>
                </c:pt>
                <c:pt idx="110">
                  <c:v>227.63960817157917</c:v>
                </c:pt>
                <c:pt idx="111">
                  <c:v>230.74355226008902</c:v>
                </c:pt>
                <c:pt idx="112">
                  <c:v>233.86309765565699</c:v>
                </c:pt>
                <c:pt idx="113">
                  <c:v>236.99815734749407</c:v>
                </c:pt>
                <c:pt idx="114">
                  <c:v>240.14864418830916</c:v>
                </c:pt>
                <c:pt idx="115">
                  <c:v>243.31447090115498</c:v>
                </c:pt>
                <c:pt idx="116">
                  <c:v>246.49555008624304</c:v>
                </c:pt>
                <c:pt idx="117">
                  <c:v>249.69179422772666</c:v>
                </c:pt>
                <c:pt idx="118">
                  <c:v>252.90311570045063</c:v>
                </c:pt>
                <c:pt idx="119">
                  <c:v>256.12942677666666</c:v>
                </c:pt>
                <c:pt idx="120">
                  <c:v>259.37063963271368</c:v>
                </c:pt>
                <c:pt idx="121">
                  <c:v>262.62665555666001</c:v>
                </c:pt>
                <c:pt idx="122">
                  <c:v>265.89735416253313</c:v>
                </c:pt>
                <c:pt idx="123">
                  <c:v>269.18260423558633</c:v>
                </c:pt>
                <c:pt idx="124">
                  <c:v>272.48227457267433</c:v>
                </c:pt>
                <c:pt idx="125">
                  <c:v>275.79623399226</c:v>
                </c:pt>
                <c:pt idx="126">
                  <c:v>279.1243513443215</c:v>
                </c:pt>
                <c:pt idx="127">
                  <c:v>282.46649552015907</c:v>
                </c:pt>
                <c:pt idx="128">
                  <c:v>285.82253546209972</c:v>
                </c:pt>
                <c:pt idx="129">
                  <c:v>289.19234017309913</c:v>
                </c:pt>
                <c:pt idx="130">
                  <c:v>292.5757787262387</c:v>
                </c:pt>
                <c:pt idx="131">
                  <c:v>295.97271743202049</c:v>
                </c:pt>
                <c:pt idx="132">
                  <c:v>299.38301700846347</c:v>
                </c:pt>
                <c:pt idx="133">
                  <c:v>302.80653544499575</c:v>
                </c:pt>
                <c:pt idx="134">
                  <c:v>306.2431308638005</c:v>
                </c:pt>
                <c:pt idx="135">
                  <c:v>309.69266152970528</c:v>
                </c:pt>
                <c:pt idx="136">
                  <c:v>313.15498585994158</c:v>
                </c:pt>
                <c:pt idx="137">
                  <c:v>316.62996243377353</c:v>
                </c:pt>
                <c:pt idx="138">
                  <c:v>320.117450001995</c:v>
                </c:pt>
                <c:pt idx="139">
                  <c:v>323.61730749629385</c:v>
                </c:pt>
                <c:pt idx="140">
                  <c:v>327.12939403848321</c:v>
                </c:pt>
                <c:pt idx="141">
                  <c:v>330.65353479255691</c:v>
                </c:pt>
                <c:pt idx="142">
                  <c:v>334.1894868664927</c:v>
                </c:pt>
                <c:pt idx="143">
                  <c:v>337.73697365751161</c:v>
                </c:pt>
                <c:pt idx="144">
                  <c:v>341.29571915384633</c:v>
                </c:pt>
                <c:pt idx="145">
                  <c:v>344.86544795617527</c:v>
                </c:pt>
                <c:pt idx="146">
                  <c:v>348.44588529857157</c:v>
                </c:pt>
                <c:pt idx="147">
                  <c:v>352.03675706896666</c:v>
                </c:pt>
                <c:pt idx="148">
                  <c:v>355.637789829128</c:v>
                </c:pt>
                <c:pt idx="149">
                  <c:v>359.24871083415093</c:v>
                </c:pt>
                <c:pt idx="150">
                  <c:v>362.86924805146526</c:v>
                </c:pt>
                <c:pt idx="151">
                  <c:v>366.49913017935677</c:v>
                </c:pt>
                <c:pt idx="152">
                  <c:v>370.13808666500455</c:v>
                </c:pt>
                <c:pt idx="153">
                  <c:v>373.78584772203556</c:v>
                </c:pt>
                <c:pt idx="154">
                  <c:v>377.44214434759681</c:v>
                </c:pt>
                <c:pt idx="155">
                  <c:v>381.10670833894761</c:v>
                </c:pt>
                <c:pt idx="156">
                  <c:v>384.77910941636992</c:v>
                </c:pt>
                <c:pt idx="157">
                  <c:v>388.45859276788991</c:v>
                </c:pt>
                <c:pt idx="158">
                  <c:v>392.14424313777806</c:v>
                </c:pt>
                <c:pt idx="159">
                  <c:v>395.83514855163133</c:v>
                </c:pt>
                <c:pt idx="160">
                  <c:v>399.53040044690607</c:v>
                </c:pt>
                <c:pt idx="161">
                  <c:v>403.22888634758175</c:v>
                </c:pt>
                <c:pt idx="162">
                  <c:v>406.92908333313613</c:v>
                </c:pt>
                <c:pt idx="163">
                  <c:v>410.62928734563621</c:v>
                </c:pt>
                <c:pt idx="164">
                  <c:v>414.32784174863701</c:v>
                </c:pt>
                <c:pt idx="165">
                  <c:v>418.02331603838707</c:v>
                </c:pt>
                <c:pt idx="166">
                  <c:v>421.71468358940569</c:v>
                </c:pt>
                <c:pt idx="167">
                  <c:v>425.40097061461978</c:v>
                </c:pt>
                <c:pt idx="168">
                  <c:v>429.08101594900717</c:v>
                </c:pt>
                <c:pt idx="169">
                  <c:v>432.75331154624195</c:v>
                </c:pt>
                <c:pt idx="170">
                  <c:v>436.4159532448474</c:v>
                </c:pt>
                <c:pt idx="171">
                  <c:v>440.06762950415731</c:v>
                </c:pt>
                <c:pt idx="172">
                  <c:v>443.70805837658702</c:v>
                </c:pt>
                <c:pt idx="173">
                  <c:v>447.33730663332068</c:v>
                </c:pt>
                <c:pt idx="174">
                  <c:v>450.95544042017468</c:v>
                </c:pt>
                <c:pt idx="175">
                  <c:v>454.56252526544529</c:v>
                </c:pt>
                <c:pt idx="176">
                  <c:v>458.15862608763319</c:v>
                </c:pt>
                <c:pt idx="177">
                  <c:v>461.74380720304669</c:v>
                </c:pt>
                <c:pt idx="178">
                  <c:v>465.31813233328631</c:v>
                </c:pt>
                <c:pt idx="179">
                  <c:v>468.88166461261267</c:v>
                </c:pt>
                <c:pt idx="180">
                  <c:v>472.43446659520021</c:v>
                </c:pt>
                <c:pt idx="181">
                  <c:v>475.97660026227851</c:v>
                </c:pt>
                <c:pt idx="182">
                  <c:v>479.5081270291634</c:v>
                </c:pt>
                <c:pt idx="183">
                  <c:v>483.02910775218015</c:v>
                </c:pt>
                <c:pt idx="184">
                  <c:v>486.53960273548034</c:v>
                </c:pt>
                <c:pt idx="185">
                  <c:v>490.03967173775465</c:v>
                </c:pt>
                <c:pt idx="186">
                  <c:v>493.52937397884341</c:v>
                </c:pt>
                <c:pt idx="187">
                  <c:v>497.00876814624672</c:v>
                </c:pt>
                <c:pt idx="188">
                  <c:v>500.477912401536</c:v>
                </c:pt>
                <c:pt idx="189">
                  <c:v>503.93686438666879</c:v>
                </c:pt>
                <c:pt idx="190">
                  <c:v>507.38568123020855</c:v>
                </c:pt>
                <c:pt idx="191">
                  <c:v>510.82441955345109</c:v>
                </c:pt>
                <c:pt idx="192">
                  <c:v>514.25313547645953</c:v>
                </c:pt>
                <c:pt idx="193">
                  <c:v>517.67188462400918</c:v>
                </c:pt>
                <c:pt idx="194">
                  <c:v>521.08072213144396</c:v>
                </c:pt>
                <c:pt idx="195">
                  <c:v>524.47970265044626</c:v>
                </c:pt>
                <c:pt idx="196">
                  <c:v>527.86888035472145</c:v>
                </c:pt>
                <c:pt idx="197">
                  <c:v>531.24830894559875</c:v>
                </c:pt>
                <c:pt idx="198">
                  <c:v>534.61804165754938</c:v>
                </c:pt>
                <c:pt idx="199">
                  <c:v>537.97813126362485</c:v>
                </c:pt>
                <c:pt idx="200">
                  <c:v>541.32863008081483</c:v>
                </c:pt>
                <c:pt idx="201">
                  <c:v>574.31013945336122</c:v>
                </c:pt>
                <c:pt idx="202">
                  <c:v>606.36553800813931</c:v>
                </c:pt>
                <c:pt idx="203">
                  <c:v>637.54314089173783</c:v>
                </c:pt>
                <c:pt idx="204">
                  <c:v>667.88732241587854</c:v>
                </c:pt>
                <c:pt idx="205">
                  <c:v>697.43893838218435</c:v>
                </c:pt>
                <c:pt idx="206">
                  <c:v>726.2356928033729</c:v>
                </c:pt>
                <c:pt idx="207">
                  <c:v>754.31245763548111</c:v>
                </c:pt>
                <c:pt idx="208">
                  <c:v>781.70155261030845</c:v>
                </c:pt>
                <c:pt idx="209">
                  <c:v>808.43299103412244</c:v>
                </c:pt>
                <c:pt idx="210">
                  <c:v>834.53469643182746</c:v>
                </c:pt>
                <c:pt idx="211">
                  <c:v>860.0326941149533</c:v>
                </c:pt>
                <c:pt idx="212">
                  <c:v>884.95128109831512</c:v>
                </c:pt>
                <c:pt idx="213">
                  <c:v>909.31317725412816</c:v>
                </c:pt>
                <c:pt idx="214">
                  <c:v>933.13966015044218</c:v>
                </c:pt>
                <c:pt idx="215">
                  <c:v>956.450685654724</c:v>
                </c:pt>
                <c:pt idx="216">
                  <c:v>979.26499607887729</c:v>
                </c:pt>
                <c:pt idx="217">
                  <c:v>1001.6002173875214</c:v>
                </c:pt>
                <c:pt idx="218">
                  <c:v>1023.4729467778585</c:v>
                </c:pt>
                <c:pt idx="219">
                  <c:v>1044.8988317596375</c:v>
                </c:pt>
                <c:pt idx="220">
                  <c:v>1065.8926417117045</c:v>
                </c:pt>
                <c:pt idx="221">
                  <c:v>1086.4683327626517</c:v>
                </c:pt>
                <c:pt idx="222">
                  <c:v>1106.6391067332679</c:v>
                </c:pt>
                <c:pt idx="223">
                  <c:v>1126.4174647847155</c:v>
                </c:pt>
                <c:pt idx="224">
                  <c:v>1145.8152563359931</c:v>
                </c:pt>
                <c:pt idx="225">
                  <c:v>1164.8437237451876</c:v>
                </c:pt>
                <c:pt idx="226">
                  <c:v>1183.5135431894971</c:v>
                </c:pt>
                <c:pt idx="227">
                  <c:v>1201.8348621275545</c:v>
                </c:pt>
                <c:pt idx="228">
                  <c:v>1219.8173336830014</c:v>
                </c:pt>
                <c:pt idx="229">
                  <c:v>1237.4701482495186</c:v>
                </c:pt>
                <c:pt idx="230">
                  <c:v>1254.8020625837753</c:v>
                </c:pt>
                <c:pt idx="231">
                  <c:v>1271.821426623294</c:v>
                </c:pt>
                <c:pt idx="232">
                  <c:v>1288.5362082404406</c:v>
                </c:pt>
                <c:pt idx="233">
                  <c:v>1304.9540161211303</c:v>
                </c:pt>
                <c:pt idx="234">
                  <c:v>1321.0821209369528</c:v>
                </c:pt>
                <c:pt idx="235">
                  <c:v>1336.9274749619071</c:v>
                </c:pt>
                <c:pt idx="236">
                  <c:v>1352.4967302694715</c:v>
                </c:pt>
                <c:pt idx="237">
                  <c:v>1367.796255632059</c:v>
                </c:pt>
                <c:pt idx="238">
                  <c:v>1382.8321522327926</c:v>
                </c:pt>
                <c:pt idx="239">
                  <c:v>1397.610268288772</c:v>
                </c:pt>
                <c:pt idx="240">
                  <c:v>1412.1362126754402</c:v>
                </c:pt>
                <c:pt idx="241">
                  <c:v>1426.4153676331305</c:v>
                </c:pt>
                <c:pt idx="242">
                  <c:v>1440.4529006292669</c:v>
                </c:pt>
                <c:pt idx="243">
                  <c:v>1454.253775442894</c:v>
                </c:pt>
                <c:pt idx="244">
                  <c:v>1467.8227625321224</c:v>
                </c:pt>
                <c:pt idx="245">
                  <c:v>1481.1644487396129</c:v>
                </c:pt>
                <c:pt idx="246">
                  <c:v>1494.283246386329</c:v>
                </c:pt>
                <c:pt idx="247">
                  <c:v>1507.1834017993688</c:v>
                </c:pt>
                <c:pt idx="248">
                  <c:v>1519.8690033157218</c:v>
                </c:pt>
                <c:pt idx="249">
                  <c:v>1532.3439888002126</c:v>
                </c:pt>
                <c:pt idx="250">
                  <c:v>1544.6121527126613</c:v>
                </c:pt>
                <c:pt idx="251">
                  <c:v>1556.6771527563621</c:v>
                </c:pt>
                <c:pt idx="252">
                  <c:v>1568.5425161373364</c:v>
                </c:pt>
                <c:pt idx="253">
                  <c:v>1580.2116454614152</c:v>
                </c:pt>
                <c:pt idx="254">
                  <c:v>1591.6878242940254</c:v>
                </c:pt>
                <c:pt idx="255">
                  <c:v>1602.9742224055747</c:v>
                </c:pt>
                <c:pt idx="256">
                  <c:v>1614.0739007235293</c:v>
                </c:pt>
                <c:pt idx="257">
                  <c:v>1624.9898160106354</c:v>
                </c:pt>
                <c:pt idx="258">
                  <c:v>1635.7248252872414</c:v>
                </c:pt>
                <c:pt idx="259">
                  <c:v>1646.2816900143093</c:v>
                </c:pt>
                <c:pt idx="260">
                  <c:v>1656.6630800524574</c:v>
                </c:pt>
                <c:pt idx="261">
                  <c:v>1666.8715774112354</c:v>
                </c:pt>
                <c:pt idx="262">
                  <c:v>1676.9096798017838</c:v>
                </c:pt>
                <c:pt idx="263">
                  <c:v>1686.7798040050761</c:v>
                </c:pt>
                <c:pt idx="264">
                  <c:v>1696.48428906706</c:v>
                </c:pt>
                <c:pt idx="265">
                  <c:v>1706.0253993312078</c:v>
                </c:pt>
                <c:pt idx="266">
                  <c:v>1715.4053273182444</c:v>
                </c:pt>
                <c:pt idx="267">
                  <c:v>1724.6261964621378</c:v>
                </c:pt>
                <c:pt idx="268">
                  <c:v>1733.6900637108104</c:v>
                </c:pt>
                <c:pt idx="269">
                  <c:v>1742.5989219994474</c:v>
                </c:pt>
                <c:pt idx="270">
                  <c:v>1751.3547026037497</c:v>
                </c:pt>
                <c:pt idx="271">
                  <c:v>1759.9592773799779</c:v>
                </c:pt>
                <c:pt idx="272">
                  <c:v>1768.4144608981858</c:v>
                </c:pt>
                <c:pt idx="273">
                  <c:v>1776.7220124746175</c:v>
                </c:pt>
                <c:pt idx="274">
                  <c:v>1784.8836381088529</c:v>
                </c:pt>
                <c:pt idx="275">
                  <c:v>1792.9009923309252</c:v>
                </c:pt>
                <c:pt idx="276">
                  <c:v>1800.7756799633012</c:v>
                </c:pt>
                <c:pt idx="277">
                  <c:v>1808.5092578023045</c:v>
                </c:pt>
                <c:pt idx="278">
                  <c:v>1816.103236223275</c:v>
                </c:pt>
                <c:pt idx="279">
                  <c:v>1823.5590807134872</c:v>
                </c:pt>
                <c:pt idx="280">
                  <c:v>1830.8782133366115</c:v>
                </c:pt>
                <c:pt idx="281">
                  <c:v>1838.0620141322584</c:v>
                </c:pt>
                <c:pt idx="282">
                  <c:v>1845.1118224539441</c:v>
                </c:pt>
                <c:pt idx="283">
                  <c:v>1852.0289382486089</c:v>
                </c:pt>
                <c:pt idx="284">
                  <c:v>1858.8146232806357</c:v>
                </c:pt>
                <c:pt idx="285">
                  <c:v>1865.4701023031439</c:v>
                </c:pt>
                <c:pt idx="286">
                  <c:v>1871.9965641791716</c:v>
                </c:pt>
                <c:pt idx="287">
                  <c:v>1878.3951629552114</c:v>
                </c:pt>
                <c:pt idx="288">
                  <c:v>1884.6670188894186</c:v>
                </c:pt>
                <c:pt idx="289">
                  <c:v>1890.8132194366888</c:v>
                </c:pt>
                <c:pt idx="290">
                  <c:v>1896.8348201926715</c:v>
                </c:pt>
                <c:pt idx="291">
                  <c:v>1902.7328457986791</c:v>
                </c:pt>
                <c:pt idx="292">
                  <c:v>1908.50829080934</c:v>
                </c:pt>
                <c:pt idx="293">
                  <c:v>1914.1621205247479</c:v>
                </c:pt>
                <c:pt idx="294">
                  <c:v>1919.6952717887689</c:v>
                </c:pt>
                <c:pt idx="295">
                  <c:v>1925.1086537550755</c:v>
                </c:pt>
                <c:pt idx="296">
                  <c:v>1930.4031486224067</c:v>
                </c:pt>
                <c:pt idx="297">
                  <c:v>1935.5796123404689</c:v>
                </c:pt>
                <c:pt idx="298">
                  <c:v>1940.638875287832</c:v>
                </c:pt>
                <c:pt idx="299">
                  <c:v>1945.5817429231054</c:v>
                </c:pt>
                <c:pt idx="300">
                  <c:v>1950.4089964106231</c:v>
                </c:pt>
                <c:pt idx="301">
                  <c:v>1955.1213932218111</c:v>
                </c:pt>
                <c:pt idx="302">
                  <c:v>1959.7196677133641</c:v>
                </c:pt>
                <c:pt idx="303">
                  <c:v>1964.204531683308</c:v>
                </c:pt>
                <c:pt idx="304">
                  <c:v>1968.5766749059919</c:v>
                </c:pt>
                <c:pt idx="305">
                  <c:v>1972.83676564701</c:v>
                </c:pt>
                <c:pt idx="306">
                  <c:v>1976.9854511590268</c:v>
                </c:pt>
                <c:pt idx="307">
                  <c:v>1981.0233581594528</c:v>
                </c:pt>
                <c:pt idx="308">
                  <c:v>1984.9510932908931</c:v>
                </c:pt>
                <c:pt idx="309">
                  <c:v>1988.7692435652746</c:v>
                </c:pt>
                <c:pt idx="310">
                  <c:v>1992.478376792548</c:v>
                </c:pt>
                <c:pt idx="311">
                  <c:v>1996.0790419948528</c:v>
                </c:pt>
                <c:pt idx="312">
                  <c:v>1999.5717698070314</c:v>
                </c:pt>
                <c:pt idx="313">
                  <c:v>2002.9570728643869</c:v>
                </c:pt>
                <c:pt idx="314">
                  <c:v>2006.2354461785897</c:v>
                </c:pt>
                <c:pt idx="315">
                  <c:v>2009.4073675026589</c:v>
                </c:pt>
                <c:pt idx="316">
                  <c:v>2012.473297685973</c:v>
                </c:pt>
                <c:pt idx="317">
                  <c:v>2015.4336810202994</c:v>
                </c:pt>
                <c:pt idx="318">
                  <c:v>2018.2889455778827</c:v>
                </c:pt>
                <c:pt idx="319">
                  <c:v>2021.0395035426877</c:v>
                </c:pt>
                <c:pt idx="320">
                  <c:v>2023.6857515359625</c:v>
                </c:pt>
                <c:pt idx="321">
                  <c:v>2026.2280709373715</c:v>
                </c:pt>
                <c:pt idx="322">
                  <c:v>2028.6668282030441</c:v>
                </c:pt>
                <c:pt idx="323">
                  <c:v>2031.0023751819974</c:v>
                </c:pt>
                <c:pt idx="324">
                  <c:v>2033.2350494325176</c:v>
                </c:pt>
                <c:pt idx="325">
                  <c:v>2035.3651745402312</c:v>
                </c:pt>
                <c:pt idx="326">
                  <c:v>2037.393060439754</c:v>
                </c:pt>
                <c:pt idx="327">
                  <c:v>2039.3190037419854</c:v>
                </c:pt>
                <c:pt idx="328">
                  <c:v>2041.143288069298</c:v>
                </c:pt>
                <c:pt idx="329">
                  <c:v>2042.8661844010778</c:v>
                </c:pt>
                <c:pt idx="330">
                  <c:v>2044.4879514322663</c:v>
                </c:pt>
                <c:pt idx="331">
                  <c:v>2046.0088359477581</c:v>
                </c:pt>
                <c:pt idx="332">
                  <c:v>2047.4290732156892</c:v>
                </c:pt>
                <c:pt idx="333">
                  <c:v>2048.7488874028063</c:v>
                </c:pt>
                <c:pt idx="334">
                  <c:v>2049.9684920152099</c:v>
                </c:pt>
                <c:pt idx="335">
                  <c:v>2051.0880903677985</c:v>
                </c:pt>
                <c:pt idx="336">
                  <c:v>2052.1078760856763</c:v>
                </c:pt>
                <c:pt idx="337">
                  <c:v>2053.0280336405926</c:v>
                </c:pt>
                <c:pt idx="338">
                  <c:v>2053.8487389251272</c:v>
                </c:pt>
                <c:pt idx="339">
                  <c:v>2054.5701598668024</c:v>
                </c:pt>
                <c:pt idx="340">
                  <c:v>2055.1924570835545</c:v>
                </c:pt>
                <c:pt idx="341">
                  <c:v>2055.7157845810325</c:v>
                </c:pt>
                <c:pt idx="342">
                  <c:v>2056.1402904910246</c:v>
                </c:pt>
                <c:pt idx="343">
                  <c:v>2056.4661178489582</c:v>
                </c:pt>
                <c:pt idx="344">
                  <c:v>2056.6934054069411</c:v>
                </c:pt>
                <c:pt idx="345">
                  <c:v>2056.8222884772949</c:v>
                </c:pt>
                <c:pt idx="346">
                  <c:v>2056.8528998000584</c:v>
                </c:pt>
                <c:pt idx="347">
                  <c:v>2056.7853704266449</c:v>
                </c:pt>
                <c:pt idx="348">
                  <c:v>2056.6198306108149</c:v>
                </c:pt>
                <c:pt idx="349">
                  <c:v>2056.35641069747</c:v>
                </c:pt>
                <c:pt idx="350">
                  <c:v>2055.9952419995611</c:v>
                </c:pt>
                <c:pt idx="351">
                  <c:v>2055.5364576536385</c:v>
                </c:pt>
                <c:pt idx="352">
                  <c:v>2054.9801934452421</c:v>
                </c:pt>
                <c:pt idx="353">
                  <c:v>2054.3265885963715</c:v>
                </c:pt>
                <c:pt idx="354">
                  <c:v>2053.5757865085898</c:v>
                </c:pt>
                <c:pt idx="355">
                  <c:v>2052.727935456795</c:v>
                </c:pt>
                <c:pt idx="356">
                  <c:v>2051.7831892302293</c:v>
                </c:pt>
                <c:pt idx="357">
                  <c:v>2050.7417077187711</c:v>
                </c:pt>
                <c:pt idx="358">
                  <c:v>2049.6036574439127</c:v>
                </c:pt>
                <c:pt idx="359">
                  <c:v>2048.3692120349933</c:v>
                </c:pt>
                <c:pt idx="360">
                  <c:v>2047.0385526522082</c:v>
                </c:pt>
                <c:pt idx="361">
                  <c:v>2045.6118683586428</c:v>
                </c:pt>
                <c:pt idx="362">
                  <c:v>2044.0893564441094</c:v>
                </c:pt>
                <c:pt idx="363">
                  <c:v>2042.4712227038819</c:v>
                </c:pt>
                <c:pt idx="364">
                  <c:v>2040.7576816756075</c:v>
                </c:pt>
                <c:pt idx="365">
                  <c:v>2038.9489568377041</c:v>
                </c:pt>
                <c:pt idx="366">
                  <c:v>2037.0452807725067</c:v>
                </c:pt>
                <c:pt idx="367">
                  <c:v>2035.0468952972867</c:v>
                </c:pt>
                <c:pt idx="368">
                  <c:v>2032.9540515661017</c:v>
                </c:pt>
                <c:pt idx="369">
                  <c:v>2030.7670101452218</c:v>
                </c:pt>
                <c:pt idx="370">
                  <c:v>2028.4860410646609</c:v>
                </c:pt>
                <c:pt idx="371">
                  <c:v>2026.1114238481232</c:v>
                </c:pt>
                <c:pt idx="372">
                  <c:v>2023.6434475234519</c:v>
                </c:pt>
                <c:pt idx="373">
                  <c:v>2021.0824106154662</c:v>
                </c:pt>
                <c:pt idx="374">
                  <c:v>2018.4286211228766</c:v>
                </c:pt>
                <c:pt idx="375">
                  <c:v>2015.6823964807927</c:v>
                </c:pt>
                <c:pt idx="376">
                  <c:v>2012.8440635101749</c:v>
                </c:pt>
                <c:pt idx="377">
                  <c:v>2009.9139583554388</c:v>
                </c:pt>
                <c:pt idx="378">
                  <c:v>2006.8924264112886</c:v>
                </c:pt>
                <c:pt idx="379">
                  <c:v>2003.7798222397428</c:v>
                </c:pt>
                <c:pt idx="380">
                  <c:v>2000.5765094782112</c:v>
                </c:pt>
                <c:pt idx="381">
                  <c:v>1997.2828607393963</c:v>
                </c:pt>
                <c:pt idx="382">
                  <c:v>1993.8992575037075</c:v>
                </c:pt>
                <c:pt idx="383">
                  <c:v>1990.4260900048134</c:v>
                </c:pt>
                <c:pt idx="384">
                  <c:v>1986.8637571088934</c:v>
                </c:pt>
                <c:pt idx="385">
                  <c:v>1983.2126661880966</c:v>
                </c:pt>
                <c:pt idx="386">
                  <c:v>1979.4732329886726</c:v>
                </c:pt>
                <c:pt idx="387">
                  <c:v>1975.6458814941957</c:v>
                </c:pt>
                <c:pt idx="388">
                  <c:v>1971.7310437842689</c:v>
                </c:pt>
                <c:pt idx="389">
                  <c:v>1967.7291598890658</c:v>
                </c:pt>
                <c:pt idx="390">
                  <c:v>1963.6406776400381</c:v>
                </c:pt>
                <c:pt idx="391">
                  <c:v>1959.4660525170927</c:v>
                </c:pt>
                <c:pt idx="392">
                  <c:v>1955.2057474925273</c:v>
                </c:pt>
                <c:pt idx="393">
                  <c:v>1950.8602328719853</c:v>
                </c:pt>
                <c:pt idx="394">
                  <c:v>1946.4299861326845</c:v>
                </c:pt>
                <c:pt idx="395">
                  <c:v>1941.9154917591516</c:v>
                </c:pt>
                <c:pt idx="396">
                  <c:v>1937.3172410766879</c:v>
                </c:pt>
                <c:pt idx="397">
                  <c:v>1932.6357320827767</c:v>
                </c:pt>
                <c:pt idx="398">
                  <c:v>1927.8714692766337</c:v>
                </c:pt>
                <c:pt idx="399">
                  <c:v>1923.024963487092</c:v>
                </c:pt>
                <c:pt idx="400">
                  <c:v>1918.0967316990082</c:v>
                </c:pt>
                <c:pt idx="401">
                  <c:v>1913.0872968783615</c:v>
                </c:pt>
                <c:pt idx="402">
                  <c:v>1907.9971877962205</c:v>
                </c:pt>
                <c:pt idx="403">
                  <c:v>1902.8269388517369</c:v>
                </c:pt>
                <c:pt idx="404">
                  <c:v>1897.577089894326</c:v>
                </c:pt>
                <c:pt idx="405">
                  <c:v>1892.2481860451846</c:v>
                </c:pt>
                <c:pt idx="406">
                  <c:v>1886.8407775182955</c:v>
                </c:pt>
                <c:pt idx="407">
                  <c:v>1881.3554194410565</c:v>
                </c:pt>
                <c:pt idx="408">
                  <c:v>1875.7926716746779</c:v>
                </c:pt>
                <c:pt idx="409">
                  <c:v>1870.153098634476</c:v>
                </c:pt>
                <c:pt idx="410">
                  <c:v>1864.437269110196</c:v>
                </c:pt>
                <c:pt idx="411">
                  <c:v>1858.6457560864874</c:v>
                </c:pt>
                <c:pt idx="412">
                  <c:v>1852.7791365636551</c:v>
                </c:pt>
                <c:pt idx="413">
                  <c:v>1846.8379913788035</c:v>
                </c:pt>
                <c:pt idx="414">
                  <c:v>1840.8229050274872</c:v>
                </c:pt>
                <c:pt idx="415">
                  <c:v>1834.734465485981</c:v>
                </c:pt>
                <c:pt idx="416">
                  <c:v>1828.5732640342744</c:v>
                </c:pt>
                <c:pt idx="417">
                  <c:v>1822.3398950798962</c:v>
                </c:pt>
                <c:pt idx="418">
                  <c:v>1816.0349559826698</c:v>
                </c:pt>
                <c:pt idx="419">
                  <c:v>1809.6590468804943</c:v>
                </c:pt>
                <c:pt idx="420">
                  <c:v>1803.21277051625</c:v>
                </c:pt>
                <c:pt idx="421">
                  <c:v>1796.696732065913</c:v>
                </c:pt>
                <c:pt idx="422">
                  <c:v>1790.1115389679737</c:v>
                </c:pt>
                <c:pt idx="423">
                  <c:v>1783.457800754237</c:v>
                </c:pt>
                <c:pt idx="424">
                  <c:v>1776.7361288820905</c:v>
                </c:pt>
                <c:pt idx="425">
                  <c:v>1769.9471365683153</c:v>
                </c:pt>
                <c:pt idx="426">
                  <c:v>1763.0914386245183</c:v>
                </c:pt>
                <c:pt idx="427">
                  <c:v>1756.1696512942549</c:v>
                </c:pt>
                <c:pt idx="428">
                  <c:v>1749.1823920919114</c:v>
                </c:pt>
                <c:pt idx="429">
                  <c:v>1742.1302796434161</c:v>
                </c:pt>
                <c:pt idx="430">
                  <c:v>1735.0139335288379</c:v>
                </c:pt>
                <c:pt idx="431">
                  <c:v>1727.8339741269353</c:v>
                </c:pt>
                <c:pt idx="432">
                  <c:v>1720.5910224617121</c:v>
                </c:pt>
                <c:pt idx="433">
                  <c:v>1713.2857000510328</c:v>
                </c:pt>
                <c:pt idx="434">
                  <c:v>1705.9186287573514</c:v>
                </c:pt>
                <c:pt idx="435">
                  <c:v>1698.4904306405983</c:v>
                </c:pt>
                <c:pt idx="436">
                  <c:v>1691.0017278132748</c:v>
                </c:pt>
                <c:pt idx="437">
                  <c:v>1683.4531422977946</c:v>
                </c:pt>
                <c:pt idx="438">
                  <c:v>1675.8452958861144</c:v>
                </c:pt>
                <c:pt idx="439">
                  <c:v>1668.178810001689</c:v>
                </c:pt>
                <c:pt idx="440">
                  <c:v>1660.4543055637871</c:v>
                </c:pt>
                <c:pt idx="441">
                  <c:v>1652.6724028541978</c:v>
                </c:pt>
                <c:pt idx="442">
                  <c:v>1644.8337213863595</c:v>
                </c:pt>
                <c:pt idx="443">
                  <c:v>1636.9388797769343</c:v>
                </c:pt>
                <c:pt idx="444">
                  <c:v>1628.9884956198557</c:v>
                </c:pt>
                <c:pt idx="445">
                  <c:v>1620.983185362868</c:v>
                </c:pt>
                <c:pt idx="446">
                  <c:v>1612.9235641865791</c:v>
                </c:pt>
                <c:pt idx="447">
                  <c:v>1604.8102458860421</c:v>
                </c:pt>
                <c:pt idx="448">
                  <c:v>1596.6438427548792</c:v>
                </c:pt>
                <c:pt idx="449">
                  <c:v>1588.4249654719631</c:v>
                </c:pt>
                <c:pt idx="450">
                  <c:v>1580.1542229906629</c:v>
                </c:pt>
                <c:pt idx="451">
                  <c:v>1571.8322224306628</c:v>
                </c:pt>
                <c:pt idx="452">
                  <c:v>1563.4595689723606</c:v>
                </c:pt>
                <c:pt idx="453">
                  <c:v>1555.0368657538472</c:v>
                </c:pt>
                <c:pt idx="454">
                  <c:v>1546.5647137704716</c:v>
                </c:pt>
                <c:pt idx="455">
                  <c:v>1538.0437117769875</c:v>
                </c:pt>
                <c:pt idx="456">
                  <c:v>1529.4744561922814</c:v>
                </c:pt>
                <c:pt idx="457">
                  <c:v>1520.8575410066778</c:v>
                </c:pt>
                <c:pt idx="458">
                  <c:v>1512.1935576918142</c:v>
                </c:pt>
                <c:pt idx="459">
                  <c:v>1503.4830951130793</c:v>
                </c:pt>
                <c:pt idx="460">
                  <c:v>1494.7267394446039</c:v>
                </c:pt>
                <c:pt idx="461">
                  <c:v>1485.9250740867951</c:v>
                </c:pt>
                <c:pt idx="462">
                  <c:v>1477.0786795863989</c:v>
                </c:pt>
                <c:pt idx="463">
                  <c:v>1468.1881335590795</c:v>
                </c:pt>
                <c:pt idx="464">
                  <c:v>1459.2540106144959</c:v>
                </c:pt>
                <c:pt idx="465">
                  <c:v>1450.2768822838648</c:v>
                </c:pt>
                <c:pt idx="466">
                  <c:v>1441.2573169499844</c:v>
                </c:pt>
                <c:pt idx="467">
                  <c:v>1432.1958797797054</c:v>
                </c:pt>
                <c:pt idx="468">
                  <c:v>1423.0931326588245</c:v>
                </c:pt>
                <c:pt idx="469">
                  <c:v>1413.9496341293811</c:v>
                </c:pt>
                <c:pt idx="470">
                  <c:v>1404.7659393293309</c:v>
                </c:pt>
                <c:pt idx="471">
                  <c:v>1395.5425999345762</c:v>
                </c:pt>
                <c:pt idx="472">
                  <c:v>1386.2801641033241</c:v>
                </c:pt>
                <c:pt idx="473">
                  <c:v>1376.9791764227484</c:v>
                </c:pt>
                <c:pt idx="474">
                  <c:v>1367.6401778579284</c:v>
                </c:pt>
                <c:pt idx="475">
                  <c:v>1358.2637057030349</c:v>
                </c:pt>
                <c:pt idx="476">
                  <c:v>1348.8502935347371</c:v>
                </c:pt>
                <c:pt idx="477">
                  <c:v>1339.400471167799</c:v>
                </c:pt>
                <c:pt idx="478">
                  <c:v>1329.9147646128358</c:v>
                </c:pt>
                <c:pt idx="479">
                  <c:v>1320.3936960362012</c:v>
                </c:pt>
                <c:pt idx="480">
                  <c:v>1310.8377837219707</c:v>
                </c:pt>
                <c:pt idx="481">
                  <c:v>1301.2475420359935</c:v>
                </c:pt>
                <c:pt idx="482">
                  <c:v>1291.6234813919764</c:v>
                </c:pt>
                <c:pt idx="483">
                  <c:v>1281.9661082195692</c:v>
                </c:pt>
                <c:pt idx="484">
                  <c:v>1272.2759249344183</c:v>
                </c:pt>
                <c:pt idx="485">
                  <c:v>1262.5534299101541</c:v>
                </c:pt>
                <c:pt idx="486">
                  <c:v>1252.7991174522783</c:v>
                </c:pt>
                <c:pt idx="487">
                  <c:v>1243.013477773917</c:v>
                </c:pt>
                <c:pt idx="488">
                  <c:v>1233.1969969734057</c:v>
                </c:pt>
                <c:pt idx="489">
                  <c:v>1223.3501570136702</c:v>
                </c:pt>
                <c:pt idx="490">
                  <c:v>1213.4734357033699</c:v>
                </c:pt>
                <c:pt idx="491">
                  <c:v>1203.5673066797663</c:v>
                </c:pt>
                <c:pt idx="492">
                  <c:v>1193.6322393932846</c:v>
                </c:pt>
                <c:pt idx="493">
                  <c:v>1183.6686990937308</c:v>
                </c:pt>
                <c:pt idx="494">
                  <c:v>1173.6771468181287</c:v>
                </c:pt>
                <c:pt idx="495">
                  <c:v>1163.6580393801444</c:v>
                </c:pt>
                <c:pt idx="496">
                  <c:v>1153.6118293610596</c:v>
                </c:pt>
                <c:pt idx="497">
                  <c:v>1143.5389651022599</c:v>
                </c:pt>
                <c:pt idx="498">
                  <c:v>1133.4398906992049</c:v>
                </c:pt>
                <c:pt idx="499">
                  <c:v>1123.3150459968399</c:v>
                </c:pt>
                <c:pt idx="500">
                  <c:v>1113.1648665864211</c:v>
                </c:pt>
                <c:pt idx="501">
                  <c:v>1102.9897838037132</c:v>
                </c:pt>
                <c:pt idx="502">
                  <c:v>1092.7902247285281</c:v>
                </c:pt>
                <c:pt idx="503">
                  <c:v>1082.5666121855709</c:v>
                </c:pt>
                <c:pt idx="504">
                  <c:v>1072.3193647465564</c:v>
                </c:pt>
                <c:pt idx="505">
                  <c:v>1062.0488967335641</c:v>
                </c:pt>
                <c:pt idx="506">
                  <c:v>1051.7556182235971</c:v>
                </c:pt>
                <c:pt idx="507">
                  <c:v>1041.4399350543126</c:v>
                </c:pt>
                <c:pt idx="508">
                  <c:v>1031.1022488308886</c:v>
                </c:pt>
                <c:pt idx="509">
                  <c:v>1020.7429569339972</c:v>
                </c:pt>
                <c:pt idx="510">
                  <c:v>1010.362452528849</c:v>
                </c:pt>
                <c:pt idx="511">
                  <c:v>999.96112457527761</c:v>
                </c:pt>
                <c:pt idx="512">
                  <c:v>989.53935783883401</c:v>
                </c:pt>
                <c:pt idx="513">
                  <c:v>979.09753290285573</c:v>
                </c:pt>
                <c:pt idx="514">
                  <c:v>968.63602618148343</c:v>
                </c:pt>
                <c:pt idx="515">
                  <c:v>958.15520993359235</c:v>
                </c:pt>
                <c:pt idx="516">
                  <c:v>947.65545227760822</c:v>
                </c:pt>
                <c:pt idx="517">
                  <c:v>937.13711720717868</c:v>
                </c:pt>
                <c:pt idx="518">
                  <c:v>926.60056460767009</c:v>
                </c:pt>
                <c:pt idx="519">
                  <c:v>916.04615027346097</c:v>
                </c:pt>
                <c:pt idx="520">
                  <c:v>905.47422592600356</c:v>
                </c:pt>
                <c:pt idx="521">
                  <c:v>894.88513923262485</c:v>
                </c:pt>
                <c:pt idx="522">
                  <c:v>884.27923382604013</c:v>
                </c:pt>
                <c:pt idx="523">
                  <c:v>873.6568493245511</c:v>
                </c:pt>
                <c:pt idx="524">
                  <c:v>863.01832135290203</c:v>
                </c:pt>
                <c:pt idx="525">
                  <c:v>852.36398156376811</c:v>
                </c:pt>
                <c:pt idx="526">
                  <c:v>841.69415765984877</c:v>
                </c:pt>
                <c:pt idx="527">
                  <c:v>831.00917341654213</c:v>
                </c:pt>
                <c:pt idx="528">
                  <c:v>820.30934870517478</c:v>
                </c:pt>
                <c:pt idx="529">
                  <c:v>809.59499951676207</c:v>
                </c:pt>
                <c:pt idx="530">
                  <c:v>798.86643798627586</c:v>
                </c:pt>
                <c:pt idx="531">
                  <c:v>788.12397241739541</c:v>
                </c:pt>
                <c:pt idx="532">
                  <c:v>777.36790730771872</c:v>
                </c:pt>
                <c:pt idx="533">
                  <c:v>766.59854337441163</c:v>
                </c:pt>
                <c:pt idx="534">
                  <c:v>755.81617758027232</c:v>
                </c:pt>
                <c:pt idx="535">
                  <c:v>745.02110316019014</c:v>
                </c:pt>
                <c:pt idx="536">
                  <c:v>734.21360964797657</c:v>
                </c:pt>
                <c:pt idx="537">
                  <c:v>723.39398290354904</c:v>
                </c:pt>
                <c:pt idx="538">
                  <c:v>712.56250514044586</c:v>
                </c:pt>
                <c:pt idx="539">
                  <c:v>701.71945495365333</c:v>
                </c:pt>
                <c:pt idx="540">
                  <c:v>690.86510734772548</c:v>
                </c:pt>
                <c:pt idx="541">
                  <c:v>679.99973376517767</c:v>
                </c:pt>
                <c:pt idx="542">
                  <c:v>669.12360211513544</c:v>
                </c:pt>
                <c:pt idx="543">
                  <c:v>658.23697680222062</c:v>
                </c:pt>
                <c:pt idx="544">
                  <c:v>647.34011875565727</c:v>
                </c:pt>
                <c:pt idx="545">
                  <c:v>636.43328545858049</c:v>
                </c:pt>
                <c:pt idx="546">
                  <c:v>625.5167309775311</c:v>
                </c:pt>
                <c:pt idx="547">
                  <c:v>614.59070599212021</c:v>
                </c:pt>
                <c:pt idx="548">
                  <c:v>603.65545782484787</c:v>
                </c:pt>
                <c:pt idx="549">
                  <c:v>592.71123047106062</c:v>
                </c:pt>
                <c:pt idx="550">
                  <c:v>581.75826462903217</c:v>
                </c:pt>
                <c:pt idx="551">
                  <c:v>570.79679773015414</c:v>
                </c:pt>
                <c:pt idx="552">
                  <c:v>559.82706396922094</c:v>
                </c:pt>
                <c:pt idx="553">
                  <c:v>548.84929433479658</c:v>
                </c:pt>
                <c:pt idx="554">
                  <c:v>537.8637166396494</c:v>
                </c:pt>
                <c:pt idx="555">
                  <c:v>526.87055555124198</c:v>
                </c:pt>
                <c:pt idx="556">
                  <c:v>515.8700326222629</c:v>
                </c:pt>
                <c:pt idx="557">
                  <c:v>504.86236632118994</c:v>
                </c:pt>
                <c:pt idx="558">
                  <c:v>493.84777206287094</c:v>
                </c:pt>
                <c:pt idx="559">
                  <c:v>482.82646223911229</c:v>
                </c:pt>
                <c:pt idx="560">
                  <c:v>471.79864624926307</c:v>
                </c:pt>
                <c:pt idx="561">
                  <c:v>460.76453053078507</c:v>
                </c:pt>
                <c:pt idx="562">
                  <c:v>449.72431858979741</c:v>
                </c:pt>
                <c:pt idx="563">
                  <c:v>438.67821103158622</c:v>
                </c:pt>
                <c:pt idx="564">
                  <c:v>427.62640559106973</c:v>
                </c:pt>
                <c:pt idx="565">
                  <c:v>416.56909716320928</c:v>
                </c:pt>
                <c:pt idx="566">
                  <c:v>405.50647783335711</c:v>
                </c:pt>
                <c:pt idx="567">
                  <c:v>394.43873690753264</c:v>
                </c:pt>
                <c:pt idx="568">
                  <c:v>383.36606094261839</c:v>
                </c:pt>
                <c:pt idx="569">
                  <c:v>372.28863377646786</c:v>
                </c:pt>
                <c:pt idx="570">
                  <c:v>361.20663655791714</c:v>
                </c:pt>
                <c:pt idx="571">
                  <c:v>350.12024777669325</c:v>
                </c:pt>
                <c:pt idx="572">
                  <c:v>339.02964329321173</c:v>
                </c:pt>
                <c:pt idx="573">
                  <c:v>327.93499636825652</c:v>
                </c:pt>
                <c:pt idx="574">
                  <c:v>316.83647769253554</c:v>
                </c:pt>
                <c:pt idx="575">
                  <c:v>305.73425541610584</c:v>
                </c:pt>
                <c:pt idx="576">
                  <c:v>294.62849517766199</c:v>
                </c:pt>
                <c:pt idx="577">
                  <c:v>283.51936013368169</c:v>
                </c:pt>
                <c:pt idx="578">
                  <c:v>272.40701098742335</c:v>
                </c:pt>
                <c:pt idx="579">
                  <c:v>261.29160601777011</c:v>
                </c:pt>
                <c:pt idx="580">
                  <c:v>250.17330110791519</c:v>
                </c:pt>
                <c:pt idx="581">
                  <c:v>239.05224977388389</c:v>
                </c:pt>
                <c:pt idx="582">
                  <c:v>227.92860319288715</c:v>
                </c:pt>
                <c:pt idx="583">
                  <c:v>216.80251023150279</c:v>
                </c:pt>
                <c:pt idx="584">
                  <c:v>205.67411747367979</c:v>
                </c:pt>
                <c:pt idx="585">
                  <c:v>194.54356924856188</c:v>
                </c:pt>
                <c:pt idx="586">
                  <c:v>183.41100765812661</c:v>
                </c:pt>
                <c:pt idx="587">
                  <c:v>172.27657260463607</c:v>
                </c:pt>
                <c:pt idx="588">
                  <c:v>161.14040181789633</c:v>
                </c:pt>
                <c:pt idx="589">
                  <c:v>150.00263088232202</c:v>
                </c:pt>
                <c:pt idx="590">
                  <c:v>138.86339326380312</c:v>
                </c:pt>
                <c:pt idx="591">
                  <c:v>127.72282033637131</c:v>
                </c:pt>
                <c:pt idx="592">
                  <c:v>116.58104140866301</c:v>
                </c:pt>
                <c:pt idx="593">
                  <c:v>105.43818375017669</c:v>
                </c:pt>
                <c:pt idx="594">
                  <c:v>94.294372617322253</c:v>
                </c:pt>
                <c:pt idx="595">
                  <c:v>83.149731279260138</c:v>
                </c:pt>
                <c:pt idx="596">
                  <c:v>72.004381043528326</c:v>
                </c:pt>
                <c:pt idx="597">
                  <c:v>60.858441281455235</c:v>
                </c:pt>
                <c:pt idx="598">
                  <c:v>49.71202945335699</c:v>
                </c:pt>
                <c:pt idx="599">
                  <c:v>38.565261133517339</c:v>
                </c:pt>
                <c:pt idx="600">
                  <c:v>27.418250034948912</c:v>
                </c:pt>
                <c:pt idx="601">
                  <c:v>16.271108033934475</c:v>
                </c:pt>
                <c:pt idx="602">
                  <c:v>5.1239451943470868</c:v>
                </c:pt>
                <c:pt idx="603">
                  <c:v>-6.0231302082519207</c:v>
                </c:pt>
                <c:pt idx="604">
                  <c:v>-6.034277212965792</c:v>
                </c:pt>
                <c:pt idx="605">
                  <c:v>-6.0454242174328456</c:v>
                </c:pt>
                <c:pt idx="606">
                  <c:v>-6.0565712216529786</c:v>
                </c:pt>
                <c:pt idx="607">
                  <c:v>-6.067718225626086</c:v>
                </c:pt>
                <c:pt idx="608">
                  <c:v>-6.0788652293520649</c:v>
                </c:pt>
                <c:pt idx="609">
                  <c:v>-6.0900122328308104</c:v>
                </c:pt>
                <c:pt idx="610">
                  <c:v>-6.1011592360622195</c:v>
                </c:pt>
                <c:pt idx="611">
                  <c:v>-6.1123062390461884</c:v>
                </c:pt>
                <c:pt idx="612">
                  <c:v>-6.1234532417826131</c:v>
                </c:pt>
                <c:pt idx="613">
                  <c:v>-6.1346002442713896</c:v>
                </c:pt>
                <c:pt idx="614">
                  <c:v>-6.1457472465124141</c:v>
                </c:pt>
                <c:pt idx="615">
                  <c:v>-6.1568942485055826</c:v>
                </c:pt>
                <c:pt idx="616">
                  <c:v>-6.1680412502507913</c:v>
                </c:pt>
                <c:pt idx="617">
                  <c:v>-6.1791882517479362</c:v>
                </c:pt>
                <c:pt idx="618">
                  <c:v>-6.1903352529969142</c:v>
                </c:pt>
                <c:pt idx="619">
                  <c:v>-6.2014822539976207</c:v>
                </c:pt>
                <c:pt idx="620">
                  <c:v>-6.2126292547499524</c:v>
                </c:pt>
                <c:pt idx="621">
                  <c:v>-6.2237762552538056</c:v>
                </c:pt>
                <c:pt idx="622">
                  <c:v>-6.2349232555090763</c:v>
                </c:pt>
                <c:pt idx="623">
                  <c:v>-6.2460702555156606</c:v>
                </c:pt>
                <c:pt idx="624">
                  <c:v>-6.2572172552734546</c:v>
                </c:pt>
                <c:pt idx="625">
                  <c:v>-6.2683642547823544</c:v>
                </c:pt>
                <c:pt idx="626">
                  <c:v>-6.279511254042256</c:v>
                </c:pt>
                <c:pt idx="627">
                  <c:v>-6.2906582530530564</c:v>
                </c:pt>
                <c:pt idx="628">
                  <c:v>-6.3018052518146508</c:v>
                </c:pt>
                <c:pt idx="629">
                  <c:v>-6.3129522503269362</c:v>
                </c:pt>
                <c:pt idx="630">
                  <c:v>-6.3240992485898087</c:v>
                </c:pt>
                <c:pt idx="631">
                  <c:v>-6.3352462466031643</c:v>
                </c:pt>
                <c:pt idx="632">
                  <c:v>-6.3463932443668991</c:v>
                </c:pt>
                <c:pt idx="633">
                  <c:v>-6.3575402418809093</c:v>
                </c:pt>
                <c:pt idx="634">
                  <c:v>-6.3686872391450908</c:v>
                </c:pt>
                <c:pt idx="635">
                  <c:v>-6.3798342361593408</c:v>
                </c:pt>
                <c:pt idx="636">
                  <c:v>-6.3909812329235551</c:v>
                </c:pt>
                <c:pt idx="637">
                  <c:v>-6.4021282294376292</c:v>
                </c:pt>
                <c:pt idx="638">
                  <c:v>-6.4132752257014598</c:v>
                </c:pt>
                <c:pt idx="639">
                  <c:v>-6.4244222217149431</c:v>
                </c:pt>
                <c:pt idx="640">
                  <c:v>-6.4355692174779762</c:v>
                </c:pt>
                <c:pt idx="641">
                  <c:v>-6.4467162129904541</c:v>
                </c:pt>
                <c:pt idx="642">
                  <c:v>-6.4578632082522729</c:v>
                </c:pt>
                <c:pt idx="643">
                  <c:v>-6.4690102032633297</c:v>
                </c:pt>
                <c:pt idx="644">
                  <c:v>-6.4801571980235204</c:v>
                </c:pt>
                <c:pt idx="645">
                  <c:v>-6.4913041925327413</c:v>
                </c:pt>
                <c:pt idx="646">
                  <c:v>-6.5024511867908883</c:v>
                </c:pt>
                <c:pt idx="647">
                  <c:v>-6.5135981807978576</c:v>
                </c:pt>
                <c:pt idx="648">
                  <c:v>-6.5247451745535461</c:v>
                </c:pt>
                <c:pt idx="649">
                  <c:v>-6.535892168057849</c:v>
                </c:pt>
                <c:pt idx="650">
                  <c:v>-6.5470391613106633</c:v>
                </c:pt>
                <c:pt idx="651">
                  <c:v>-6.5581861543118851</c:v>
                </c:pt>
                <c:pt idx="652">
                  <c:v>-6.5693331470614105</c:v>
                </c:pt>
                <c:pt idx="653">
                  <c:v>-6.5804801395591355</c:v>
                </c:pt>
                <c:pt idx="654">
                  <c:v>-6.5916271318049571</c:v>
                </c:pt>
                <c:pt idx="655">
                  <c:v>-6.6027741237987714</c:v>
                </c:pt>
                <c:pt idx="656">
                  <c:v>-6.6139211155404736</c:v>
                </c:pt>
                <c:pt idx="657">
                  <c:v>-6.6250681070299606</c:v>
                </c:pt>
                <c:pt idx="658">
                  <c:v>-6.6362150982671286</c:v>
                </c:pt>
                <c:pt idx="659">
                  <c:v>-6.6473620892518746</c:v>
                </c:pt>
                <c:pt idx="660">
                  <c:v>-6.6585090799840936</c:v>
                </c:pt>
                <c:pt idx="661">
                  <c:v>-6.6696560704636827</c:v>
                </c:pt>
                <c:pt idx="662">
                  <c:v>-6.680803060690538</c:v>
                </c:pt>
                <c:pt idx="663">
                  <c:v>-6.6919500506645555</c:v>
                </c:pt>
                <c:pt idx="664">
                  <c:v>-6.7030970403856314</c:v>
                </c:pt>
                <c:pt idx="665">
                  <c:v>-6.7142440298536625</c:v>
                </c:pt>
                <c:pt idx="666">
                  <c:v>-6.7253910190685442</c:v>
                </c:pt>
                <c:pt idx="667">
                  <c:v>-6.7365380080301733</c:v>
                </c:pt>
                <c:pt idx="668">
                  <c:v>-6.747684996738446</c:v>
                </c:pt>
                <c:pt idx="669">
                  <c:v>-6.7588319851932592</c:v>
                </c:pt>
                <c:pt idx="670">
                  <c:v>-6.7699789733945082</c:v>
                </c:pt>
                <c:pt idx="671">
                  <c:v>-6.7811259613420898</c:v>
                </c:pt>
                <c:pt idx="672">
                  <c:v>-6.7922729490359002</c:v>
                </c:pt>
                <c:pt idx="673">
                  <c:v>-6.8034199364758354</c:v>
                </c:pt>
                <c:pt idx="674">
                  <c:v>-6.8145669236617916</c:v>
                </c:pt>
                <c:pt idx="675">
                  <c:v>-6.8257139105936657</c:v>
                </c:pt>
                <c:pt idx="676">
                  <c:v>-6.8368608972713529</c:v>
                </c:pt>
                <c:pt idx="677">
                  <c:v>-6.8480078836947502</c:v>
                </c:pt>
                <c:pt idx="678">
                  <c:v>-6.8591548698637537</c:v>
                </c:pt>
                <c:pt idx="679">
                  <c:v>-6.8703018557782602</c:v>
                </c:pt>
                <c:pt idx="680">
                  <c:v>-6.8814488414381652</c:v>
                </c:pt>
                <c:pt idx="681">
                  <c:v>-6.8925958268433654</c:v>
                </c:pt>
                <c:pt idx="682">
                  <c:v>-6.9037428119937569</c:v>
                </c:pt>
                <c:pt idx="683">
                  <c:v>-6.9148897968892369</c:v>
                </c:pt>
                <c:pt idx="684">
                  <c:v>-6.9260367815297004</c:v>
                </c:pt>
                <c:pt idx="685">
                  <c:v>-6.9371837659150444</c:v>
                </c:pt>
                <c:pt idx="686">
                  <c:v>-6.948330750045165</c:v>
                </c:pt>
                <c:pt idx="687">
                  <c:v>-6.9594777339199583</c:v>
                </c:pt>
                <c:pt idx="688">
                  <c:v>-6.9706247175393212</c:v>
                </c:pt>
                <c:pt idx="689">
                  <c:v>-6.981771700903149</c:v>
                </c:pt>
                <c:pt idx="690">
                  <c:v>-6.9929186840113386</c:v>
                </c:pt>
                <c:pt idx="691">
                  <c:v>-7.0040656668637862</c:v>
                </c:pt>
                <c:pt idx="692">
                  <c:v>-7.0152126494603886</c:v>
                </c:pt>
                <c:pt idx="693">
                  <c:v>-7.0263596318010411</c:v>
                </c:pt>
                <c:pt idx="694">
                  <c:v>-7.0375066138856406</c:v>
                </c:pt>
                <c:pt idx="695">
                  <c:v>-7.0486535957140841</c:v>
                </c:pt>
                <c:pt idx="696">
                  <c:v>-7.0598005772862669</c:v>
                </c:pt>
                <c:pt idx="697">
                  <c:v>-7.0709475586020858</c:v>
                </c:pt>
                <c:pt idx="698">
                  <c:v>-7.082094539661437</c:v>
                </c:pt>
                <c:pt idx="699">
                  <c:v>-7.0932415204642165</c:v>
                </c:pt>
                <c:pt idx="700">
                  <c:v>-7.1043885010103205</c:v>
                </c:pt>
                <c:pt idx="701">
                  <c:v>-7.1155354812996459</c:v>
                </c:pt>
                <c:pt idx="702">
                  <c:v>-7.1266824613320887</c:v>
                </c:pt>
                <c:pt idx="703">
                  <c:v>-7.1378294411075451</c:v>
                </c:pt>
                <c:pt idx="704">
                  <c:v>-7.1489764206259121</c:v>
                </c:pt>
                <c:pt idx="705">
                  <c:v>-7.1601233998870848</c:v>
                </c:pt>
                <c:pt idx="706">
                  <c:v>-7.1712703788909611</c:v>
                </c:pt>
                <c:pt idx="707">
                  <c:v>-7.1824173576374362</c:v>
                </c:pt>
                <c:pt idx="708">
                  <c:v>-7.1935643361264061</c:v>
                </c:pt>
                <c:pt idx="709">
                  <c:v>-7.2047113143577679</c:v>
                </c:pt>
                <c:pt idx="710">
                  <c:v>-7.2158582923314185</c:v>
                </c:pt>
                <c:pt idx="711">
                  <c:v>-7.2270052700472531</c:v>
                </c:pt>
                <c:pt idx="712">
                  <c:v>-7.2381522475051687</c:v>
                </c:pt>
                <c:pt idx="713">
                  <c:v>-7.2492992247050614</c:v>
                </c:pt>
                <c:pt idx="714">
                  <c:v>-7.2604462016468272</c:v>
                </c:pt>
                <c:pt idx="715">
                  <c:v>-7.2715931783303631</c:v>
                </c:pt>
                <c:pt idx="716">
                  <c:v>-7.2827401547555652</c:v>
                </c:pt>
                <c:pt idx="717">
                  <c:v>-7.2938871309223297</c:v>
                </c:pt>
                <c:pt idx="718">
                  <c:v>-7.3050341068305524</c:v>
                </c:pt>
                <c:pt idx="719">
                  <c:v>-7.3161810824801305</c:v>
                </c:pt>
                <c:pt idx="720">
                  <c:v>-7.3273280578709601</c:v>
                </c:pt>
                <c:pt idx="721">
                  <c:v>-7.3384750330029371</c:v>
                </c:pt>
                <c:pt idx="722">
                  <c:v>-7.3496220078759587</c:v>
                </c:pt>
                <c:pt idx="723">
                  <c:v>-7.3607689824899207</c:v>
                </c:pt>
                <c:pt idx="724">
                  <c:v>-7.3719159568447195</c:v>
                </c:pt>
                <c:pt idx="725">
                  <c:v>-7.3830629309402518</c:v>
                </c:pt>
                <c:pt idx="726">
                  <c:v>-7.3942099047764138</c:v>
                </c:pt>
                <c:pt idx="727">
                  <c:v>-7.4053568783531016</c:v>
                </c:pt>
                <c:pt idx="728">
                  <c:v>-7.4165038516702122</c:v>
                </c:pt>
                <c:pt idx="729">
                  <c:v>-7.4276508247276407</c:v>
                </c:pt>
                <c:pt idx="730">
                  <c:v>-7.438797797525285</c:v>
                </c:pt>
                <c:pt idx="731">
                  <c:v>-7.4499447700630403</c:v>
                </c:pt>
                <c:pt idx="732">
                  <c:v>-7.4610917423408036</c:v>
                </c:pt>
                <c:pt idx="733">
                  <c:v>-7.472238714358471</c:v>
                </c:pt>
                <c:pt idx="734">
                  <c:v>-7.4833856861159385</c:v>
                </c:pt>
                <c:pt idx="735">
                  <c:v>-7.4945326576131031</c:v>
                </c:pt>
                <c:pt idx="736">
                  <c:v>-7.5056796288498608</c:v>
                </c:pt>
                <c:pt idx="737">
                  <c:v>-7.5168265998261088</c:v>
                </c:pt>
                <c:pt idx="738">
                  <c:v>-7.527973570541743</c:v>
                </c:pt>
                <c:pt idx="739">
                  <c:v>-7.5391205409966595</c:v>
                </c:pt>
                <c:pt idx="740">
                  <c:v>-7.5502675111907545</c:v>
                </c:pt>
                <c:pt idx="741">
                  <c:v>-7.5614144811239248</c:v>
                </c:pt>
                <c:pt idx="742">
                  <c:v>-7.5725614507960666</c:v>
                </c:pt>
                <c:pt idx="743">
                  <c:v>-7.5837084202070759</c:v>
                </c:pt>
                <c:pt idx="744">
                  <c:v>-7.5948553893568498</c:v>
                </c:pt>
                <c:pt idx="745">
                  <c:v>-7.6060023582452843</c:v>
                </c:pt>
                <c:pt idx="746">
                  <c:v>-7.6171493268722763</c:v>
                </c:pt>
                <c:pt idx="747">
                  <c:v>-7.628296295237722</c:v>
                </c:pt>
                <c:pt idx="748">
                  <c:v>-7.6394432633415175</c:v>
                </c:pt>
                <c:pt idx="749">
                  <c:v>-7.6505902311835596</c:v>
                </c:pt>
                <c:pt idx="750">
                  <c:v>-7.6617371987637437</c:v>
                </c:pt>
                <c:pt idx="751">
                  <c:v>-7.6728841660819675</c:v>
                </c:pt>
                <c:pt idx="752">
                  <c:v>-7.6840311331381264</c:v>
                </c:pt>
                <c:pt idx="753">
                  <c:v>-7.6951780999321171</c:v>
                </c:pt>
                <c:pt idx="754">
                  <c:v>-7.7063250664638367</c:v>
                </c:pt>
                <c:pt idx="755">
                  <c:v>-7.7174720327331805</c:v>
                </c:pt>
                <c:pt idx="756">
                  <c:v>-7.7286189987400462</c:v>
                </c:pt>
                <c:pt idx="757">
                  <c:v>-7.7397659644843291</c:v>
                </c:pt>
                <c:pt idx="758">
                  <c:v>-7.7509129299659261</c:v>
                </c:pt>
                <c:pt idx="759">
                  <c:v>-7.7620598951847333</c:v>
                </c:pt>
                <c:pt idx="760">
                  <c:v>-7.7732068601406477</c:v>
                </c:pt>
                <c:pt idx="761">
                  <c:v>-7.7843538248335653</c:v>
                </c:pt>
                <c:pt idx="762">
                  <c:v>-7.7955007892633823</c:v>
                </c:pt>
                <c:pt idx="763">
                  <c:v>-7.8066477534299956</c:v>
                </c:pt>
                <c:pt idx="764">
                  <c:v>-7.8177947173333013</c:v>
                </c:pt>
                <c:pt idx="765">
                  <c:v>-7.8289416809731955</c:v>
                </c:pt>
                <c:pt idx="766">
                  <c:v>-7.8400886443495752</c:v>
                </c:pt>
                <c:pt idx="767">
                  <c:v>-7.8512356074623364</c:v>
                </c:pt>
                <c:pt idx="768">
                  <c:v>-7.8623825703113761</c:v>
                </c:pt>
                <c:pt idx="769">
                  <c:v>-7.8735295328965904</c:v>
                </c:pt>
                <c:pt idx="770">
                  <c:v>-7.8846764952178763</c:v>
                </c:pt>
                <c:pt idx="771">
                  <c:v>-7.8958234572751289</c:v>
                </c:pt>
                <c:pt idx="772">
                  <c:v>-7.9069704190682462</c:v>
                </c:pt>
                <c:pt idx="773">
                  <c:v>-7.9181173805971232</c:v>
                </c:pt>
                <c:pt idx="774">
                  <c:v>-7.9292643418616571</c:v>
                </c:pt>
                <c:pt idx="775">
                  <c:v>-7.9404113028617447</c:v>
                </c:pt>
                <c:pt idx="776">
                  <c:v>-7.9515582635972821</c:v>
                </c:pt>
                <c:pt idx="777">
                  <c:v>-7.9627052240681655</c:v>
                </c:pt>
                <c:pt idx="778">
                  <c:v>-7.9738521842742918</c:v>
                </c:pt>
                <c:pt idx="779">
                  <c:v>-7.984999144215557</c:v>
                </c:pt>
                <c:pt idx="780">
                  <c:v>-7.9961461038918573</c:v>
                </c:pt>
                <c:pt idx="781">
                  <c:v>-8.0072930633030897</c:v>
                </c:pt>
                <c:pt idx="782">
                  <c:v>-8.0184400224491501</c:v>
                </c:pt>
                <c:pt idx="783">
                  <c:v>-8.0295869813299365</c:v>
                </c:pt>
                <c:pt idx="784">
                  <c:v>-8.0407339399453441</c:v>
                </c:pt>
                <c:pt idx="785">
                  <c:v>-8.0518808982952681</c:v>
                </c:pt>
                <c:pt idx="786">
                  <c:v>-8.0630278563796072</c:v>
                </c:pt>
                <c:pt idx="787">
                  <c:v>-8.0741748141982566</c:v>
                </c:pt>
                <c:pt idx="788">
                  <c:v>-8.0853217717511132</c:v>
                </c:pt>
                <c:pt idx="789">
                  <c:v>-8.0964687290380741</c:v>
                </c:pt>
                <c:pt idx="790">
                  <c:v>-8.1076156860590345</c:v>
                </c:pt>
                <c:pt idx="791">
                  <c:v>-8.1187626428138913</c:v>
                </c:pt>
                <c:pt idx="792">
                  <c:v>-8.1299095993025414</c:v>
                </c:pt>
                <c:pt idx="793">
                  <c:v>-8.1410565555248802</c:v>
                </c:pt>
                <c:pt idx="794">
                  <c:v>-8.1522035114808062</c:v>
                </c:pt>
                <c:pt idx="795">
                  <c:v>-8.1633504671702148</c:v>
                </c:pt>
                <c:pt idx="796">
                  <c:v>-8.1744974225930012</c:v>
                </c:pt>
                <c:pt idx="797">
                  <c:v>-8.1856443777490639</c:v>
                </c:pt>
                <c:pt idx="798">
                  <c:v>-8.1967913326382984</c:v>
                </c:pt>
                <c:pt idx="799">
                  <c:v>-8.2079382872606015</c:v>
                </c:pt>
                <c:pt idx="800">
                  <c:v>-8.2190852416158684</c:v>
                </c:pt>
                <c:pt idx="801">
                  <c:v>-8.2302321957039979</c:v>
                </c:pt>
                <c:pt idx="802">
                  <c:v>-8.2413791495248852</c:v>
                </c:pt>
                <c:pt idx="803">
                  <c:v>-8.2525261030784254</c:v>
                </c:pt>
                <c:pt idx="804">
                  <c:v>-8.2636730563645173</c:v>
                </c:pt>
                <c:pt idx="805">
                  <c:v>-8.2748200093830562</c:v>
                </c:pt>
                <c:pt idx="806">
                  <c:v>-8.2859669621339389</c:v>
                </c:pt>
                <c:pt idx="807">
                  <c:v>-8.2971139146170625</c:v>
                </c:pt>
                <c:pt idx="808">
                  <c:v>-8.3082608668323221</c:v>
                </c:pt>
                <c:pt idx="809">
                  <c:v>-8.3194078187796148</c:v>
                </c:pt>
                <c:pt idx="810">
                  <c:v>-8.3305547704588374</c:v>
                </c:pt>
                <c:pt idx="811">
                  <c:v>-8.341701721869887</c:v>
                </c:pt>
                <c:pt idx="812">
                  <c:v>-8.3528486730126588</c:v>
                </c:pt>
                <c:pt idx="813">
                  <c:v>-8.3639956238870496</c:v>
                </c:pt>
                <c:pt idx="814">
                  <c:v>-8.3751425744929566</c:v>
                </c:pt>
                <c:pt idx="815">
                  <c:v>-8.3862895248302767</c:v>
                </c:pt>
                <c:pt idx="816">
                  <c:v>-8.397436474898905</c:v>
                </c:pt>
                <c:pt idx="817">
                  <c:v>-8.4085834246987385</c:v>
                </c:pt>
                <c:pt idx="818">
                  <c:v>-8.4197303742296743</c:v>
                </c:pt>
                <c:pt idx="819">
                  <c:v>-8.4308773234916092</c:v>
                </c:pt>
                <c:pt idx="820">
                  <c:v>-8.4420242724844385</c:v>
                </c:pt>
                <c:pt idx="821">
                  <c:v>-8.4531712212080592</c:v>
                </c:pt>
                <c:pt idx="822">
                  <c:v>-8.4643181696623682</c:v>
                </c:pt>
                <c:pt idx="823">
                  <c:v>-8.4754651178472606</c:v>
                </c:pt>
                <c:pt idx="824">
                  <c:v>-8.4866120657626336</c:v>
                </c:pt>
                <c:pt idx="825">
                  <c:v>-8.4977590134083858</c:v>
                </c:pt>
                <c:pt idx="826">
                  <c:v>-8.5089059607844106</c:v>
                </c:pt>
                <c:pt idx="827">
                  <c:v>-8.5200529078906069</c:v>
                </c:pt>
                <c:pt idx="828">
                  <c:v>-8.5311998547268697</c:v>
                </c:pt>
                <c:pt idx="829">
                  <c:v>-8.5423468012930961</c:v>
                </c:pt>
                <c:pt idx="830">
                  <c:v>-8.553493747589183</c:v>
                </c:pt>
                <c:pt idx="831">
                  <c:v>-8.5646406936150274</c:v>
                </c:pt>
                <c:pt idx="832">
                  <c:v>-8.5757876393705246</c:v>
                </c:pt>
                <c:pt idx="833">
                  <c:v>-8.5869345848555714</c:v>
                </c:pt>
                <c:pt idx="834">
                  <c:v>-8.5980815300700648</c:v>
                </c:pt>
                <c:pt idx="835">
                  <c:v>-8.6092284750139001</c:v>
                </c:pt>
                <c:pt idx="836">
                  <c:v>-8.620375419686976</c:v>
                </c:pt>
                <c:pt idx="837">
                  <c:v>-8.6315223640891876</c:v>
                </c:pt>
                <c:pt idx="838">
                  <c:v>-8.642669308220432</c:v>
                </c:pt>
                <c:pt idx="839">
                  <c:v>-8.6538162520806043</c:v>
                </c:pt>
                <c:pt idx="840">
                  <c:v>-8.6649631956696034</c:v>
                </c:pt>
                <c:pt idx="841">
                  <c:v>-8.6761101389873243</c:v>
                </c:pt>
                <c:pt idx="842">
                  <c:v>-8.6872570820336641</c:v>
                </c:pt>
                <c:pt idx="843">
                  <c:v>-8.6984040248085179</c:v>
                </c:pt>
                <c:pt idx="844">
                  <c:v>-8.7095509673117846</c:v>
                </c:pt>
                <c:pt idx="845">
                  <c:v>-8.7206979095433592</c:v>
                </c:pt>
                <c:pt idx="846">
                  <c:v>-8.7318448515031388</c:v>
                </c:pt>
                <c:pt idx="847">
                  <c:v>-8.7429917931910204</c:v>
                </c:pt>
                <c:pt idx="848">
                  <c:v>-8.7541387346068991</c:v>
                </c:pt>
                <c:pt idx="849">
                  <c:v>-8.7652856757506736</c:v>
                </c:pt>
                <c:pt idx="850">
                  <c:v>-8.7764326166222393</c:v>
                </c:pt>
                <c:pt idx="851">
                  <c:v>-8.787579557221493</c:v>
                </c:pt>
                <c:pt idx="852">
                  <c:v>-8.7987264975483299</c:v>
                </c:pt>
                <c:pt idx="853">
                  <c:v>-8.8098734376026488</c:v>
                </c:pt>
                <c:pt idx="854">
                  <c:v>-8.821020377384345</c:v>
                </c:pt>
                <c:pt idx="855">
                  <c:v>-8.8321673168933152</c:v>
                </c:pt>
                <c:pt idx="856">
                  <c:v>-8.8433142561294567</c:v>
                </c:pt>
                <c:pt idx="857">
                  <c:v>-8.8544611950926644</c:v>
                </c:pt>
                <c:pt idx="858">
                  <c:v>-8.8656081337828354</c:v>
                </c:pt>
                <c:pt idx="859">
                  <c:v>-8.8767550721998685</c:v>
                </c:pt>
                <c:pt idx="860">
                  <c:v>-8.887902010343657</c:v>
                </c:pt>
                <c:pt idx="861">
                  <c:v>-8.8990489482140998</c:v>
                </c:pt>
                <c:pt idx="862">
                  <c:v>-8.9101958858110937</c:v>
                </c:pt>
                <c:pt idx="863">
                  <c:v>-8.921342823134534</c:v>
                </c:pt>
                <c:pt idx="864">
                  <c:v>-8.9324897601843176</c:v>
                </c:pt>
                <c:pt idx="865">
                  <c:v>-8.9436366969603416</c:v>
                </c:pt>
                <c:pt idx="866">
                  <c:v>-8.9547836334625011</c:v>
                </c:pt>
                <c:pt idx="867">
                  <c:v>-8.9659305696906948</c:v>
                </c:pt>
                <c:pt idx="868">
                  <c:v>-8.977077505644818</c:v>
                </c:pt>
                <c:pt idx="869">
                  <c:v>-8.9882244413247676</c:v>
                </c:pt>
                <c:pt idx="870">
                  <c:v>-8.9993713767304389</c:v>
                </c:pt>
                <c:pt idx="871">
                  <c:v>-9.0105183118617305</c:v>
                </c:pt>
                <c:pt idx="872">
                  <c:v>-9.0216652467185376</c:v>
                </c:pt>
                <c:pt idx="873">
                  <c:v>-9.0328121813007574</c:v>
                </c:pt>
                <c:pt idx="874">
                  <c:v>-9.0439591156082866</c:v>
                </c:pt>
                <c:pt idx="875">
                  <c:v>-9.0551060496410223</c:v>
                </c:pt>
                <c:pt idx="876">
                  <c:v>-9.0662529833988614</c:v>
                </c:pt>
                <c:pt idx="877">
                  <c:v>-9.0773999168816992</c:v>
                </c:pt>
                <c:pt idx="878">
                  <c:v>-9.0885468500894326</c:v>
                </c:pt>
                <c:pt idx="879">
                  <c:v>-9.0996937830219586</c:v>
                </c:pt>
                <c:pt idx="880">
                  <c:v>-9.1108407156791742</c:v>
                </c:pt>
                <c:pt idx="881">
                  <c:v>-9.1219876480609745</c:v>
                </c:pt>
                <c:pt idx="882">
                  <c:v>-9.1331345801672583</c:v>
                </c:pt>
                <c:pt idx="883">
                  <c:v>-9.1442815119979208</c:v>
                </c:pt>
                <c:pt idx="884">
                  <c:v>-9.155428443552859</c:v>
                </c:pt>
                <c:pt idx="885">
                  <c:v>-9.1665753748319698</c:v>
                </c:pt>
                <c:pt idx="886">
                  <c:v>-9.1777223058351485</c:v>
                </c:pt>
                <c:pt idx="887">
                  <c:v>-9.1888692365622919</c:v>
                </c:pt>
                <c:pt idx="888">
                  <c:v>-9.2000161670132989</c:v>
                </c:pt>
                <c:pt idx="889">
                  <c:v>-9.2111630971880647</c:v>
                </c:pt>
                <c:pt idx="890">
                  <c:v>-9.2223100270864844</c:v>
                </c:pt>
                <c:pt idx="891">
                  <c:v>-9.2334569567084568</c:v>
                </c:pt>
                <c:pt idx="892">
                  <c:v>-9.2446038860538788</c:v>
                </c:pt>
                <c:pt idx="893">
                  <c:v>-9.2557508151226457</c:v>
                </c:pt>
                <c:pt idx="894">
                  <c:v>-9.2668977439146545</c:v>
                </c:pt>
                <c:pt idx="895">
                  <c:v>-9.278044672429802</c:v>
                </c:pt>
                <c:pt idx="896">
                  <c:v>-9.2891916006679836</c:v>
                </c:pt>
                <c:pt idx="897">
                  <c:v>-9.3003385286290978</c:v>
                </c:pt>
                <c:pt idx="898">
                  <c:v>-9.31148545631304</c:v>
                </c:pt>
                <c:pt idx="899">
                  <c:v>-9.3226323837197071</c:v>
                </c:pt>
                <c:pt idx="900">
                  <c:v>-9.3337793108489961</c:v>
                </c:pt>
                <c:pt idx="901">
                  <c:v>-9.344926237700804</c:v>
                </c:pt>
                <c:pt idx="902">
                  <c:v>-9.3560731642750277</c:v>
                </c:pt>
                <c:pt idx="903">
                  <c:v>-9.3672200905715624</c:v>
                </c:pt>
                <c:pt idx="904">
                  <c:v>-9.3783670165903068</c:v>
                </c:pt>
                <c:pt idx="905">
                  <c:v>-9.3895139423311562</c:v>
                </c:pt>
                <c:pt idx="906">
                  <c:v>-9.4006608677940076</c:v>
                </c:pt>
                <c:pt idx="907">
                  <c:v>-9.411807792978756</c:v>
                </c:pt>
                <c:pt idx="908">
                  <c:v>-9.4229547178853004</c:v>
                </c:pt>
                <c:pt idx="909">
                  <c:v>-9.4341016425135358</c:v>
                </c:pt>
                <c:pt idx="910">
                  <c:v>-9.445248566863361</c:v>
                </c:pt>
                <c:pt idx="911">
                  <c:v>-9.4563954909346712</c:v>
                </c:pt>
                <c:pt idx="912">
                  <c:v>-9.4675424147273635</c:v>
                </c:pt>
                <c:pt idx="913">
                  <c:v>-9.4786893382413329</c:v>
                </c:pt>
                <c:pt idx="914">
                  <c:v>-9.4898362614764782</c:v>
                </c:pt>
                <c:pt idx="915">
                  <c:v>-9.5009831844326946</c:v>
                </c:pt>
                <c:pt idx="916">
                  <c:v>-9.5121301071098809</c:v>
                </c:pt>
                <c:pt idx="917">
                  <c:v>-9.5232770295079323</c:v>
                </c:pt>
                <c:pt idx="918">
                  <c:v>-9.5344239516267457</c:v>
                </c:pt>
                <c:pt idx="919">
                  <c:v>-9.5455708734662164</c:v>
                </c:pt>
                <c:pt idx="920">
                  <c:v>-9.556717795026243</c:v>
                </c:pt>
                <c:pt idx="921">
                  <c:v>-9.5678647163067208</c:v>
                </c:pt>
                <c:pt idx="922">
                  <c:v>-9.5790116373075485</c:v>
                </c:pt>
                <c:pt idx="923">
                  <c:v>-9.5901585580286213</c:v>
                </c:pt>
                <c:pt idx="924">
                  <c:v>-9.6013054784698362</c:v>
                </c:pt>
                <c:pt idx="925">
                  <c:v>-9.6124523986310901</c:v>
                </c:pt>
                <c:pt idx="926">
                  <c:v>-9.6235993185122783</c:v>
                </c:pt>
                <c:pt idx="927">
                  <c:v>-9.6347462381132996</c:v>
                </c:pt>
                <c:pt idx="928">
                  <c:v>-9.645893157434049</c:v>
                </c:pt>
                <c:pt idx="929">
                  <c:v>-9.6570400764744235</c:v>
                </c:pt>
                <c:pt idx="930">
                  <c:v>-9.6681869952343202</c:v>
                </c:pt>
                <c:pt idx="931">
                  <c:v>-9.6793339137136361</c:v>
                </c:pt>
                <c:pt idx="932">
                  <c:v>-9.6904808319122679</c:v>
                </c:pt>
                <c:pt idx="933">
                  <c:v>-9.7016277498301129</c:v>
                </c:pt>
                <c:pt idx="934">
                  <c:v>-9.7127746674670661</c:v>
                </c:pt>
                <c:pt idx="935">
                  <c:v>-9.7239215848230245</c:v>
                </c:pt>
                <c:pt idx="936">
                  <c:v>-9.7350685018978869</c:v>
                </c:pt>
                <c:pt idx="937">
                  <c:v>-9.7462154186915484</c:v>
                </c:pt>
                <c:pt idx="938">
                  <c:v>-9.7573623352039061</c:v>
                </c:pt>
                <c:pt idx="939">
                  <c:v>-9.768509251434855</c:v>
                </c:pt>
                <c:pt idx="940">
                  <c:v>-9.7796561673842941</c:v>
                </c:pt>
                <c:pt idx="941">
                  <c:v>-9.7908030830521184</c:v>
                </c:pt>
                <c:pt idx="942">
                  <c:v>-9.8019499984382268</c:v>
                </c:pt>
                <c:pt idx="943">
                  <c:v>-9.8130969135425143</c:v>
                </c:pt>
                <c:pt idx="944">
                  <c:v>-9.8242438283648781</c:v>
                </c:pt>
                <c:pt idx="945">
                  <c:v>-9.835390742905215</c:v>
                </c:pt>
                <c:pt idx="946">
                  <c:v>-9.846537657163422</c:v>
                </c:pt>
                <c:pt idx="947">
                  <c:v>-9.8576845711393943</c:v>
                </c:pt>
                <c:pt idx="948">
                  <c:v>-9.8688314848330307</c:v>
                </c:pt>
                <c:pt idx="949">
                  <c:v>-9.8799783982442264</c:v>
                </c:pt>
                <c:pt idx="950">
                  <c:v>-9.8911253113728783</c:v>
                </c:pt>
                <c:pt idx="951">
                  <c:v>-9.9022722242188852</c:v>
                </c:pt>
                <c:pt idx="952">
                  <c:v>-9.9134191367821423</c:v>
                </c:pt>
                <c:pt idx="953">
                  <c:v>-9.9245660490625447</c:v>
                </c:pt>
                <c:pt idx="954">
                  <c:v>-9.9357129610599912</c:v>
                </c:pt>
                <c:pt idx="955">
                  <c:v>-9.9468598727743789</c:v>
                </c:pt>
                <c:pt idx="956">
                  <c:v>-9.9580067842056028</c:v>
                </c:pt>
                <c:pt idx="957">
                  <c:v>-9.9691536953535618</c:v>
                </c:pt>
                <c:pt idx="958">
                  <c:v>-9.980300606218151</c:v>
                </c:pt>
                <c:pt idx="959">
                  <c:v>-9.9914475167992673</c:v>
                </c:pt>
                <c:pt idx="960">
                  <c:v>-10.002594427096808</c:v>
                </c:pt>
                <c:pt idx="961">
                  <c:v>-10.01374133711067</c:v>
                </c:pt>
                <c:pt idx="962">
                  <c:v>-10.024888246840749</c:v>
                </c:pt>
                <c:pt idx="963">
                  <c:v>-10.036035156286943</c:v>
                </c:pt>
                <c:pt idx="964">
                  <c:v>-10.047182065449148</c:v>
                </c:pt>
                <c:pt idx="965">
                  <c:v>-10.05832897432726</c:v>
                </c:pt>
                <c:pt idx="966">
                  <c:v>-10.069475882921177</c:v>
                </c:pt>
                <c:pt idx="967">
                  <c:v>-10.080622791230796</c:v>
                </c:pt>
                <c:pt idx="968">
                  <c:v>-10.091769699256014</c:v>
                </c:pt>
                <c:pt idx="969">
                  <c:v>-10.102916606996727</c:v>
                </c:pt>
                <c:pt idx="970">
                  <c:v>-10.11406351445283</c:v>
                </c:pt>
                <c:pt idx="971">
                  <c:v>-10.125210421624223</c:v>
                </c:pt>
                <c:pt idx="972">
                  <c:v>-10.136357328510801</c:v>
                </c:pt>
                <c:pt idx="973">
                  <c:v>-10.147504235112461</c:v>
                </c:pt>
                <c:pt idx="974">
                  <c:v>-10.1586511414291</c:v>
                </c:pt>
                <c:pt idx="975">
                  <c:v>-10.169798047460615</c:v>
                </c:pt>
                <c:pt idx="976">
                  <c:v>-10.180944953206902</c:v>
                </c:pt>
                <c:pt idx="977">
                  <c:v>-10.192091858667858</c:v>
                </c:pt>
                <c:pt idx="978">
                  <c:v>-10.20323876384338</c:v>
                </c:pt>
                <c:pt idx="979">
                  <c:v>-10.214385668733366</c:v>
                </c:pt>
                <c:pt idx="980">
                  <c:v>-10.225532573337711</c:v>
                </c:pt>
                <c:pt idx="981">
                  <c:v>-10.236679477656311</c:v>
                </c:pt>
                <c:pt idx="982">
                  <c:v>-10.247826381689066</c:v>
                </c:pt>
                <c:pt idx="983">
                  <c:v>-10.25897328543587</c:v>
                </c:pt>
                <c:pt idx="984">
                  <c:v>-10.270120188896621</c:v>
                </c:pt>
                <c:pt idx="985">
                  <c:v>-10.281267092071216</c:v>
                </c:pt>
                <c:pt idx="986">
                  <c:v>-10.292413994959551</c:v>
                </c:pt>
                <c:pt idx="987">
                  <c:v>-10.303560897561523</c:v>
                </c:pt>
                <c:pt idx="988">
                  <c:v>-10.314707799877029</c:v>
                </c:pt>
                <c:pt idx="989">
                  <c:v>-10.325854701905966</c:v>
                </c:pt>
                <c:pt idx="990">
                  <c:v>-10.337001603648231</c:v>
                </c:pt>
                <c:pt idx="991">
                  <c:v>-10.348148505103721</c:v>
                </c:pt>
                <c:pt idx="992">
                  <c:v>-10.359295406272331</c:v>
                </c:pt>
                <c:pt idx="993">
                  <c:v>-10.37044230715396</c:v>
                </c:pt>
                <c:pt idx="994">
                  <c:v>-10.381589207748503</c:v>
                </c:pt>
                <c:pt idx="995">
                  <c:v>-10.392736108055857</c:v>
                </c:pt>
                <c:pt idx="996">
                  <c:v>-10.403883008075921</c:v>
                </c:pt>
                <c:pt idx="997">
                  <c:v>-10.41502990780859</c:v>
                </c:pt>
                <c:pt idx="998">
                  <c:v>-10.426176807253761</c:v>
                </c:pt>
                <c:pt idx="999">
                  <c:v>-10.43732370641133</c:v>
                </c:pt>
                <c:pt idx="1000">
                  <c:v>-10.448470605281196</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10"/>
</file>

<file path=xl/ctrlProps/ctrlProp12.xml><?xml version="1.0" encoding="utf-8"?>
<formControlPr xmlns="http://schemas.microsoft.com/office/spreadsheetml/2009/9/main" objectType="Spin" dx="15" fmlaLink="$C$12" inc="100" max="30000" noThreeD="1" page="10" val="4759"/>
</file>

<file path=xl/ctrlProps/ctrlProp13.xml><?xml version="1.0" encoding="utf-8"?>
<formControlPr xmlns="http://schemas.microsoft.com/office/spreadsheetml/2009/9/main" objectType="Spin" dx="15" fmlaLink="$C$12" inc="100" max="30000" noThreeD="1" page="10" val="4759"/>
</file>

<file path=xl/ctrlProps/ctrlProp14.xml><?xml version="1.0" encoding="utf-8"?>
<formControlPr xmlns="http://schemas.microsoft.com/office/spreadsheetml/2009/9/main" objectType="Spin" dx="15" fmlaLink="Stabilito!C12" inc="100" max="30000" noThreeD="1" page="10" val="4759"/>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4759"/>
</file>

<file path=xl/ctrlProps/ctrlProp2.xml><?xml version="1.0" encoding="utf-8"?>
<formControlPr xmlns="http://schemas.microsoft.com/office/spreadsheetml/2009/9/main" objectType="Spin" dx="15" fmlaLink="$C$12" inc="100" max="30000" noThreeD="1" page="10" val="4759"/>
</file>

<file path=xl/ctrlProps/ctrlProp20.xml><?xml version="1.0" encoding="utf-8"?>
<formControlPr xmlns="http://schemas.microsoft.com/office/spreadsheetml/2009/9/main" objectType="Spin" dx="15" fmlaLink="Stabilito!C12" inc="100" max="30000" noThreeD="1" page="10" val="4759"/>
</file>

<file path=xl/ctrlProps/ctrlProp3.xml><?xml version="1.0" encoding="utf-8"?>
<formControlPr xmlns="http://schemas.microsoft.com/office/spreadsheetml/2009/9/main" objectType="Spin" dx="15" fmlaLink="$C$13" inc="50" max="30000" noThreeD="1" page="10" val="368"/>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20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9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V24" sqref="V24"/>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40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568</v>
      </c>
      <c r="D9" s="557"/>
      <c r="E9" s="90"/>
      <c r="K9" s="33"/>
      <c r="L9" s="139" t="str">
        <f>IF(Lang="Français","Implantation 'x'",IF(Lang="English","Basement 'x'",""))</f>
        <v>Implantation 'x'</v>
      </c>
      <c r="M9" s="554">
        <v>1</v>
      </c>
      <c r="N9" s="555"/>
      <c r="O9" s="575">
        <v>1060</v>
      </c>
      <c r="P9" s="575"/>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63" t="s">
        <v>567</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4759</v>
      </c>
      <c r="D12" s="34" t="s">
        <v>572</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612</v>
      </c>
    </row>
    <row r="13" spans="1:20" ht="12.75" customHeight="1" x14ac:dyDescent="0.2">
      <c r="A13" s="25"/>
      <c r="B13" s="139" t="str">
        <f>IF(Lang="Français","Centre de Masse",IF(Lang="English","Center of Mass",""))</f>
        <v>Centre de Masse</v>
      </c>
      <c r="C13" s="35">
        <v>368</v>
      </c>
      <c r="D13" s="34" t="s">
        <v>572</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1110</v>
      </c>
      <c r="D14" s="555"/>
      <c r="L14" s="108" t="str">
        <f>IF(Lang="Français","Masse fusée",IF(Lang="English","Rocket Mass",""))</f>
        <v>Masse fusée</v>
      </c>
      <c r="M14" s="112">
        <f ca="1">MasseSans+MpropuPlein</f>
        <v>5.7409999999999997</v>
      </c>
      <c r="N14" s="567">
        <f ca="1">MasseSans+MpropuVide</f>
        <v>4.7590000000000003</v>
      </c>
      <c r="O14" s="568"/>
      <c r="P14" s="109">
        <f ca="1">IF(OR(D12="sans propu",D12="without motor"),C12/1000,IF(OR(D12="avec propu vide",D12="with empty motor"),C12/1000-MpropuVide,IF(OR(D12="avec propu plein",D12="with loaded motor"),C12/1000-MpropuPlein,"Erreur")))</f>
        <v>4.109</v>
      </c>
      <c r="Q14" s="29"/>
      <c r="S14" s="386" t="str">
        <f>IF(Lang="Français","Bas",IF(Lang="English","Base",""))</f>
        <v>Bas</v>
      </c>
      <c r="T14" s="387">
        <f>XpropuRef</f>
        <v>1100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453.63107472565764</v>
      </c>
      <c r="N15" s="569">
        <f ca="1">(XcgSans*MasseSans+(XpropuRef-Long_propu+XpropuVide)*MpropuVide)/MasseVide</f>
        <v>368.00000000000006</v>
      </c>
      <c r="O15" s="570"/>
      <c r="P15" s="113">
        <f ca="1">IF(OR(D13="sans propu",D13="without motor"),C13,IF(OR(D13="avec propu vide",D13="with empty motor"),(C13*MasseVide-(XpropuRef-Long_propu+XpropuVide)*MpropuVide)/MasseSans,IF(OR(D13="avec propu plein",D13="with loaded motor"),(C13*MassePlein-(XpropuRef-Long_propu+XpropuPlein)*MpropuPlein)/MasseSans,"Erreur")))</f>
        <v>291.436359211487</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860</v>
      </c>
    </row>
    <row r="18" spans="1:20" ht="12.75" customHeight="1" thickTop="1" x14ac:dyDescent="0.2">
      <c r="A18" s="25"/>
      <c r="B18" s="139" t="s">
        <v>54</v>
      </c>
      <c r="C18" s="544" t="s">
        <v>551</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200</v>
      </c>
    </row>
    <row r="19" spans="1:20" ht="12.75" customHeight="1" x14ac:dyDescent="0.2">
      <c r="A19" s="25"/>
      <c r="B19" s="139" t="str">
        <f>IF(Lang="Français","Position du bas",IF(Lang="English","Basement",""))</f>
        <v>Position du bas</v>
      </c>
      <c r="C19" s="575">
        <v>1100</v>
      </c>
      <c r="D19" s="575"/>
      <c r="L19" s="108" t="str">
        <f>IF(Lang="Français","Ailerons",IF(Lang="English","Fins",""))</f>
        <v>Ailerons</v>
      </c>
      <c r="M19" s="547">
        <f>(XCpa*Cnail-0.5*XCpi*Cni)/Cnai</f>
        <v>978.57142857142856</v>
      </c>
      <c r="N19" s="548"/>
      <c r="O19" s="549">
        <f>Cnail-Cni/2</f>
        <v>14.489237742337568</v>
      </c>
      <c r="P19" s="550"/>
      <c r="Q19" s="29"/>
      <c r="S19" s="386" t="str">
        <f>IF(Lang="Français","Bas","Base")</f>
        <v>Bas</v>
      </c>
      <c r="T19" s="387">
        <f>X_ail</f>
        <v>1060</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978.57142857142856</v>
      </c>
      <c r="N20" s="548"/>
      <c r="O20" s="546">
        <f>4*Q_ail*POWER((E_ail/D_ref),2)*(1+D_ail/(2*E_ail+D_ail))/(1+SQRT(1+POWER(2*f_ail/(m_ail+n_ail),2)))</f>
        <v>14.489237742337568</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0"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0" ht="12.75" customHeight="1" x14ac:dyDescent="0.2">
      <c r="A23" s="25"/>
      <c r="B23" s="139" t="str">
        <f>IF(Lang="Français","Hauteur",IF(Lang="English","Heigth",""))</f>
        <v>Hauteur</v>
      </c>
      <c r="C23" s="554">
        <v>1</v>
      </c>
      <c r="D23" s="555"/>
      <c r="L23" s="108" t="s">
        <v>156</v>
      </c>
      <c r="M23" s="547">
        <f>IF(OR(RIGHT(Nb_diam,1)=",",D2j=0),0, X_j+l_j/3*(1+1/(1+D1j/D2j)) )</f>
        <v>32.063829787234042</v>
      </c>
      <c r="N23" s="548"/>
      <c r="O23" s="546">
        <f>IF(OR(RIGHT(Nb_diam,1)=",",D2j=0),0,2*(POWER(D2j/D_ref,2)-POWER(D1j/D_ref,2)))</f>
        <v>0.695266272189349</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1079.2907801418439</v>
      </c>
      <c r="N24" s="548"/>
      <c r="O24" s="546">
        <f>IF( OR(RIGHT(Nb_diam,1)=",",D2r=0), 0, 2*(POWER(D2r/D_ref,2)-POWER(D1r/D_ref,2)) )</f>
        <v>-0.695266272189349</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45892</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73" t="s">
        <v>423</v>
      </c>
      <c r="D27" s="574"/>
      <c r="E27" s="146">
        <f>m_ail</f>
        <v>200</v>
      </c>
      <c r="F27" s="105" t="s">
        <v>64</v>
      </c>
      <c r="G27" s="104">
        <f>IF(RIGHT(Type_fusee,1)=".",10, IF(OR(LEFT(Type_fusee,1)="R",LEFT(Type_fusee,1)=",",LEFT(Type_fusee,4)="Mini"),10, IF(LEFT(Type_fusee,5)="Micro",10, IF(RIGHT(Type_fusee,1)=" ",1))))</f>
        <v>10</v>
      </c>
      <c r="H27" s="589">
        <f>Long_tot/D_ref</f>
        <v>10.673076923076923</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200</v>
      </c>
      <c r="D28" s="177">
        <v>180</v>
      </c>
      <c r="E28" s="146">
        <f>n_ail+(m_ail-n_ail)*(1-E_int/E_ail)</f>
        <v>108.96551724137932</v>
      </c>
      <c r="F28" s="105" t="str">
        <f>IF(Lang="Français","Portance","Lift")</f>
        <v>Portance</v>
      </c>
      <c r="G28" s="104">
        <f>IF(RIGHT(Type_fusee,1)=".",15,IF(OR(LEFT(Type_fusee,1)="R",LEFT(Type_fusee,1)=",",LEFT(Type_fusee,4)="Mini"),15, IF(LEFT(Type_fusee,5)="Micro",15, IF(RIGHT(Type_fusee,1)=" ",15))))</f>
        <v>15</v>
      </c>
      <c r="H28" s="508">
        <f>Cnai+Cnc+Cno+Cnj+Cnr</f>
        <v>15.79397147014822</v>
      </c>
      <c r="I28" s="508">
        <f>Cnail+Cnc+Cno+Cnj+Cnr</f>
        <v>15.79397147014822</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144.13793103448276</v>
      </c>
      <c r="F29" s="515" t="str">
        <f>IF(Lang="Français","MargeStat.","StatMargin")</f>
        <v>MargeStat.</v>
      </c>
      <c r="G29" s="510">
        <f>IF(RIGHT(Type_fusee,1)=".",2, IF(OR(LEFT(Type_fusee,1)="R",LEFT(Type_fusee,1)=",",LEFT(Type_fusee,4)="Mini"),1.5, IF(LEFT(Type_fusee,5)="Micro",1, IF(RIGHT(Type_fusee,1)=" ",1))))</f>
        <v>2</v>
      </c>
      <c r="H29" s="97">
        <f ca="1">(XCp-XcgPlein)/D_ref</f>
        <v>3.8274621236989796</v>
      </c>
      <c r="I29" s="98">
        <f ca="1">(XCp0-XcgVide)/D_ref</f>
        <v>4.6508378422149184</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190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60.450827584774601</v>
      </c>
      <c r="I30" s="96">
        <f ca="1">MS_max*Cn0</f>
        <v>73.455200192228133</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145</v>
      </c>
      <c r="D31" s="35">
        <v>110</v>
      </c>
      <c r="E31" s="146">
        <f>ep_ail</f>
        <v>3</v>
      </c>
      <c r="F31" s="106" t="s">
        <v>55</v>
      </c>
      <c r="G31" s="103"/>
      <c r="H31" s="509">
        <f>(Cnai*XCpai+Cnc*XCpc+Cnj*XCpj+Cnr*XCpr+Cno*XCpo)/(Cnai+Cnc+Cnr+Cnj+Cno)</f>
        <v>851.68713559035155</v>
      </c>
      <c r="I31" s="509">
        <f>(Cnail*XCpa+Cnc*XCpc+Cnj*XCpj+Cnr*XCpr+Cno*XCpo)/(Cnail+Cnc+Cnr+Cnj+Cno)</f>
        <v>851.68713559035155</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35.860906384206658</v>
      </c>
      <c r="I32" s="101">
        <f ca="1">(XCp-XcgVide)/Long_tot*100</f>
        <v>43.57541762075239</v>
      </c>
      <c r="J32" s="102"/>
      <c r="K32" s="32"/>
      <c r="Q32" s="29"/>
      <c r="R32" s="38"/>
    </row>
    <row r="33" spans="1:23" ht="12.75" customHeight="1" x14ac:dyDescent="0.2">
      <c r="A33" s="25"/>
      <c r="B33" s="524" t="str">
        <f>IF(Lang="Français"," Nombre            ",IF(Lang="English"," Number of fins",""))</f>
        <v xml:space="preserve"> Nombre            </v>
      </c>
      <c r="C33" s="36">
        <v>4</v>
      </c>
      <c r="D33" s="36">
        <v>4</v>
      </c>
      <c r="E33" s="146">
        <f>X_ail</f>
        <v>1060</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1060</v>
      </c>
      <c r="D34" s="35">
        <v>1250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147.73638830045167</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194.74342094150447</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-1060</v>
      </c>
      <c r="D128" s="46">
        <f>IF(AND(RIGHT(Nb_diam,1)=".",X_r), D1r/2, D127 )</f>
        <v>52</v>
      </c>
      <c r="E128" s="93">
        <f t="shared" si="0"/>
        <v>-52</v>
      </c>
      <c r="K128" s="46"/>
    </row>
    <row r="129" spans="2:11" x14ac:dyDescent="0.2">
      <c r="B129" s="45" t="s">
        <v>76</v>
      </c>
      <c r="C129" s="46">
        <f>IF(AND(RIGHT(Nb_diam,1)=".",X_r), -X_r-l_r, C128 )</f>
        <v>-1100</v>
      </c>
      <c r="D129" s="46">
        <f>IF(AND(RIGHT(Nb_diam,1)=".",X_r), D2r/2, D128 )</f>
        <v>42</v>
      </c>
      <c r="E129" s="93">
        <f t="shared" si="0"/>
        <v>-42</v>
      </c>
      <c r="K129" s="46"/>
    </row>
    <row r="130" spans="2:11" x14ac:dyDescent="0.2">
      <c r="B130" s="45" t="s">
        <v>77</v>
      </c>
      <c r="C130" s="46">
        <f>-Long_tot</f>
        <v>-1110</v>
      </c>
      <c r="D130" s="46">
        <f>D129</f>
        <v>42</v>
      </c>
      <c r="E130" s="93">
        <f t="shared" si="0"/>
        <v>-42</v>
      </c>
      <c r="K130" s="46"/>
    </row>
    <row r="131" spans="2:11" x14ac:dyDescent="0.2">
      <c r="B131" s="45" t="s">
        <v>77</v>
      </c>
      <c r="C131" s="46">
        <f>-Long_tot</f>
        <v>-1110</v>
      </c>
      <c r="D131" s="46">
        <v>0</v>
      </c>
      <c r="E131" s="93">
        <f t="shared" si="0"/>
        <v>0</v>
      </c>
      <c r="K131" s="46"/>
    </row>
    <row r="132" spans="2:11" x14ac:dyDescent="0.2">
      <c r="B132" s="183" t="s">
        <v>78</v>
      </c>
      <c r="C132" s="197">
        <f>-X_ail+m_ail</f>
        <v>-860</v>
      </c>
      <c r="D132" s="197">
        <f>D_ail/2</f>
        <v>52</v>
      </c>
      <c r="E132" s="198">
        <f t="shared" si="0"/>
        <v>-52</v>
      </c>
      <c r="K132" s="46"/>
    </row>
    <row r="133" spans="2:11" x14ac:dyDescent="0.2">
      <c r="B133" s="185" t="s">
        <v>79</v>
      </c>
      <c r="C133" s="46">
        <f>-X_ail+m_ail-p_ail</f>
        <v>-1050</v>
      </c>
      <c r="D133" s="46">
        <f>D_ail/2+E_ail</f>
        <v>197</v>
      </c>
      <c r="E133" s="199">
        <f t="shared" si="0"/>
        <v>-197</v>
      </c>
      <c r="K133" s="46"/>
    </row>
    <row r="134" spans="2:11" x14ac:dyDescent="0.2">
      <c r="B134" s="185" t="s">
        <v>80</v>
      </c>
      <c r="C134" s="46">
        <f>-X_ail+m_ail-p_ail-n_ail</f>
        <v>-1130</v>
      </c>
      <c r="D134" s="46">
        <f>D_ail/2+E_ail</f>
        <v>197</v>
      </c>
      <c r="E134" s="199">
        <f t="shared" si="0"/>
        <v>-197</v>
      </c>
      <c r="K134" s="46"/>
    </row>
    <row r="135" spans="2:11" x14ac:dyDescent="0.2">
      <c r="B135" s="185" t="s">
        <v>81</v>
      </c>
      <c r="C135" s="46">
        <f>-X_ail</f>
        <v>-1060</v>
      </c>
      <c r="D135" s="46">
        <f>D_ail/2</f>
        <v>52</v>
      </c>
      <c r="E135" s="199">
        <f t="shared" si="0"/>
        <v>-52</v>
      </c>
      <c r="K135" s="46"/>
    </row>
    <row r="136" spans="2:11" x14ac:dyDescent="0.2">
      <c r="B136" s="187" t="s">
        <v>78</v>
      </c>
      <c r="C136" s="200">
        <f>-X_ail+m_ail</f>
        <v>-860</v>
      </c>
      <c r="D136" s="200">
        <f>D_ail/2</f>
        <v>52</v>
      </c>
      <c r="E136" s="201">
        <f t="shared" si="0"/>
        <v>-52</v>
      </c>
      <c r="K136" s="46"/>
    </row>
    <row r="137" spans="2:11" x14ac:dyDescent="0.2">
      <c r="B137" s="192" t="str">
        <f>IF(E_ail&gt;0,IF(Lang="Français","Envergure","Span"),"")</f>
        <v>Envergure</v>
      </c>
      <c r="C137" s="197">
        <f>MIN(-X_ail,-X_ail+m_ail-p_ail-n_ail)-Long_tot/30</f>
        <v>-1167</v>
      </c>
      <c r="D137" s="207">
        <f>-D_ail/2-E_ail</f>
        <v>-197</v>
      </c>
      <c r="E137" s="93"/>
      <c r="K137" s="46"/>
    </row>
    <row r="138" spans="2:11" x14ac:dyDescent="0.2">
      <c r="B138" s="195" t="s">
        <v>166</v>
      </c>
      <c r="C138" s="46">
        <f>MIN(-X_ail,-X_ail+m_ail-p_ail-n_ail)-Long_tot/30</f>
        <v>-1167</v>
      </c>
      <c r="D138" s="208">
        <f>-D_ail/2-E_ail/2</f>
        <v>-124.5</v>
      </c>
      <c r="E138" s="93"/>
      <c r="K138" s="46"/>
    </row>
    <row r="139" spans="2:11" x14ac:dyDescent="0.2">
      <c r="B139" s="212" t="s">
        <v>162</v>
      </c>
      <c r="C139" s="200">
        <f>MIN(-X_ail,-X_ail+m_ail-p_ail-n_ail)-Long_tot/30</f>
        <v>-1167</v>
      </c>
      <c r="D139" s="209">
        <f>-D_ail/2</f>
        <v>-52</v>
      </c>
      <c r="E139" s="93"/>
      <c r="K139" s="46"/>
    </row>
    <row r="140" spans="2:11" x14ac:dyDescent="0.2">
      <c r="B140" s="192" t="str">
        <f>IF(Lang="Français","Emplanture","Root edge")</f>
        <v>Emplanture</v>
      </c>
      <c r="C140" s="197">
        <f>-X_ail+m_ail</f>
        <v>-860</v>
      </c>
      <c r="D140" s="207">
        <f>D_ail/2+E_ail+Long_tot/20</f>
        <v>252.5</v>
      </c>
      <c r="E140" s="93"/>
      <c r="K140" s="46"/>
    </row>
    <row r="141" spans="2:11" x14ac:dyDescent="0.2">
      <c r="B141" s="195" t="s">
        <v>168</v>
      </c>
      <c r="C141" s="46">
        <f>-X_ail+m_ail/2</f>
        <v>-960</v>
      </c>
      <c r="D141" s="208">
        <f>D_ail/2+E_ail+Long_tot/20</f>
        <v>252.5</v>
      </c>
      <c r="E141" s="93"/>
      <c r="K141" s="46"/>
    </row>
    <row r="142" spans="2:11" x14ac:dyDescent="0.2">
      <c r="B142" s="212" t="s">
        <v>169</v>
      </c>
      <c r="C142" s="200">
        <f>-X_ail</f>
        <v>-1060</v>
      </c>
      <c r="D142" s="209">
        <f>D_ail/2+E_ail+Long_tot/20</f>
        <v>252.5</v>
      </c>
      <c r="E142" s="93"/>
      <c r="K142" s="46"/>
    </row>
    <row r="143" spans="2:11" x14ac:dyDescent="0.2">
      <c r="B143" s="192" t="str">
        <f>IF(p_ail&lt;&gt;0,IF(Lang="Français","Flèche","Offset"),"")</f>
        <v>Flèche</v>
      </c>
      <c r="C143" s="197">
        <f>-X_ail+m_ail</f>
        <v>-860</v>
      </c>
      <c r="D143" s="207">
        <f>-D_ail/2-E_ail-Long_tot/30</f>
        <v>-234</v>
      </c>
      <c r="E143" s="93"/>
      <c r="K143" s="46"/>
    </row>
    <row r="144" spans="2:11" x14ac:dyDescent="0.2">
      <c r="B144" s="195" t="s">
        <v>165</v>
      </c>
      <c r="C144" s="46">
        <f>-X_ail+m_ail-p_ail/2</f>
        <v>-955</v>
      </c>
      <c r="D144" s="208">
        <f>-D_ail/2-E_ail-Long_tot/30</f>
        <v>-234</v>
      </c>
      <c r="E144" s="93"/>
      <c r="K144" s="46"/>
    </row>
    <row r="145" spans="2:11" x14ac:dyDescent="0.2">
      <c r="B145" s="212" t="s">
        <v>163</v>
      </c>
      <c r="C145" s="200">
        <f>-X_ail+m_ail-p_ail</f>
        <v>-1050</v>
      </c>
      <c r="D145" s="209">
        <f>-D_ail/2-E_ail-Long_tot/30</f>
        <v>-234</v>
      </c>
      <c r="E145" s="93"/>
      <c r="K145" s="46"/>
    </row>
    <row r="146" spans="2:11" x14ac:dyDescent="0.2">
      <c r="B146" s="192" t="str">
        <f>IF(n_ail&gt;0,IF(Lang="Français","Saumon","Tip edge"),"")</f>
        <v>Saumon</v>
      </c>
      <c r="C146" s="197">
        <f>-X_ail+m_ail-p_ail</f>
        <v>-1050</v>
      </c>
      <c r="D146" s="207">
        <f>-D_ail/2-E_ail-Long_tot/20</f>
        <v>-252.5</v>
      </c>
      <c r="E146" s="93"/>
      <c r="K146" s="46"/>
    </row>
    <row r="147" spans="2:11" x14ac:dyDescent="0.2">
      <c r="B147" s="195" t="s">
        <v>167</v>
      </c>
      <c r="C147" s="46">
        <f>-X_ail+m_ail-p_ail-n_ail/2</f>
        <v>-1090</v>
      </c>
      <c r="D147" s="208">
        <f>-D_ail/2-E_ail-Long_tot/20</f>
        <v>-252.5</v>
      </c>
      <c r="E147" s="93"/>
      <c r="K147" s="46"/>
    </row>
    <row r="148" spans="2:11" x14ac:dyDescent="0.2">
      <c r="B148" s="212" t="s">
        <v>164</v>
      </c>
      <c r="C148" s="200">
        <f>-X_ail+m_ail-p_ail-n_ail</f>
        <v>-1130</v>
      </c>
      <c r="D148" s="209">
        <f>-D_ail/2-E_ail-Long_tot/20</f>
        <v>-252.5</v>
      </c>
      <c r="E148" s="93"/>
      <c r="K148" s="46"/>
    </row>
    <row r="149" spans="2:11" x14ac:dyDescent="0.2">
      <c r="B149" s="183" t="s">
        <v>82</v>
      </c>
      <c r="C149" s="197">
        <f ca="1">-XcgPlein</f>
        <v>-453.63107472565764</v>
      </c>
      <c r="D149" s="207">
        <v>0</v>
      </c>
      <c r="E149" s="93"/>
      <c r="K149" s="46"/>
    </row>
    <row r="150" spans="2:11" x14ac:dyDescent="0.2">
      <c r="B150" s="187" t="s">
        <v>83</v>
      </c>
      <c r="C150" s="200">
        <f ca="1">-XcgVide</f>
        <v>-368.00000000000006</v>
      </c>
      <c r="D150" s="209">
        <v>0</v>
      </c>
      <c r="E150" s="93"/>
      <c r="K150" s="46"/>
    </row>
    <row r="151" spans="2:11" x14ac:dyDescent="0.2">
      <c r="B151" s="183" t="s">
        <v>84</v>
      </c>
      <c r="C151" s="197">
        <f>-XCp</f>
        <v>-851.68713559035155</v>
      </c>
      <c r="D151" s="207">
        <v>0</v>
      </c>
      <c r="E151" s="93"/>
      <c r="K151" s="46"/>
    </row>
    <row r="152" spans="2:11" x14ac:dyDescent="0.2">
      <c r="B152" s="187" t="s">
        <v>84</v>
      </c>
      <c r="C152" s="200">
        <f>-XCp</f>
        <v>-851.68713559035155</v>
      </c>
      <c r="D152" s="209">
        <f>Cn*D_ref/CritCnmin</f>
        <v>109.50486885969433</v>
      </c>
      <c r="E152" s="93"/>
      <c r="K152" s="46"/>
    </row>
    <row r="153" spans="2:11" x14ac:dyDescent="0.2">
      <c r="B153" s="185" t="s">
        <v>422</v>
      </c>
      <c r="C153" s="46">
        <f>-XCp0</f>
        <v>-851.68713559035155</v>
      </c>
      <c r="D153" s="208">
        <f>Cn0*D_ref/CritCnmin</f>
        <v>109.50486885969433</v>
      </c>
      <c r="E153" s="93"/>
      <c r="K153" s="46"/>
    </row>
    <row r="154" spans="2:11" x14ac:dyDescent="0.2">
      <c r="B154" s="185" t="s">
        <v>422</v>
      </c>
      <c r="C154" s="46">
        <f>-XCp0</f>
        <v>-851.68713559035155</v>
      </c>
      <c r="D154" s="208">
        <v>0</v>
      </c>
      <c r="E154" s="93"/>
      <c r="K154" s="46"/>
    </row>
    <row r="155" spans="2:11" x14ac:dyDescent="0.2">
      <c r="B155" s="192" t="str">
        <f>IF(n_ail&gt;0,IF(Lang="Français","Marge Statique","Static Margin"),"")</f>
        <v>Marge Statique</v>
      </c>
      <c r="C155" s="197">
        <f ca="1">(-XcgPlein-XcgVide)/2</f>
        <v>-410.81553736282888</v>
      </c>
      <c r="D155" s="207">
        <f>-D_ail/2-E_ail-Long_tot/20</f>
        <v>-252.5</v>
      </c>
      <c r="E155" s="93"/>
      <c r="K155" s="46"/>
    </row>
    <row r="156" spans="2:11" x14ac:dyDescent="0.2">
      <c r="B156" s="195" t="s">
        <v>170</v>
      </c>
      <c r="C156" s="46">
        <f ca="1">(C155+C157)/2</f>
        <v>-631.25133647659027</v>
      </c>
      <c r="D156" s="208">
        <f>-D_ail/2-E_ail-Long_tot/20</f>
        <v>-252.5</v>
      </c>
      <c r="E156" s="93"/>
      <c r="K156" s="46"/>
    </row>
    <row r="157" spans="2:11" x14ac:dyDescent="0.2">
      <c r="B157" s="212" t="s">
        <v>171</v>
      </c>
      <c r="C157" s="200">
        <f>-XCp</f>
        <v>-851.68713559035155</v>
      </c>
      <c r="D157" s="209">
        <f>-D_ail/2-E_ail-Long_tot/20</f>
        <v>-252.5</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-1141.3</v>
      </c>
      <c r="D168" s="46">
        <f>MAX(E_ail+D_ail/2, Long_tot/3)</f>
        <v>370</v>
      </c>
      <c r="E168" s="93"/>
      <c r="K168" s="46"/>
    </row>
    <row r="169" spans="2:11" x14ac:dyDescent="0.2">
      <c r="B169" s="45" t="s">
        <v>93</v>
      </c>
      <c r="C169" s="46">
        <f>C168</f>
        <v>-1141.3</v>
      </c>
      <c r="D169" s="46">
        <f>-D168</f>
        <v>-370</v>
      </c>
      <c r="E169" s="93"/>
      <c r="K169" s="46"/>
    </row>
    <row r="170" spans="2:11" x14ac:dyDescent="0.2">
      <c r="B170" s="183" t="s">
        <v>94</v>
      </c>
      <c r="C170" s="197">
        <f ca="1">-XpropuRef+Long_propu</f>
        <v>-612</v>
      </c>
      <c r="D170" s="207">
        <f ca="1">-Diam_propu/2</f>
        <v>-27</v>
      </c>
      <c r="E170" s="93"/>
      <c r="K170" s="46"/>
    </row>
    <row r="171" spans="2:11" x14ac:dyDescent="0.2">
      <c r="B171" s="185" t="s">
        <v>95</v>
      </c>
      <c r="C171" s="46">
        <f ca="1">-XpropuRef+Long_propu</f>
        <v>-612</v>
      </c>
      <c r="D171" s="208">
        <f ca="1">Diam_propu/2</f>
        <v>27</v>
      </c>
      <c r="E171" s="93"/>
      <c r="K171" s="46"/>
    </row>
    <row r="172" spans="2:11" x14ac:dyDescent="0.2">
      <c r="B172" s="185" t="s">
        <v>96</v>
      </c>
      <c r="C172" s="46">
        <f>-XpropuRef</f>
        <v>-1100</v>
      </c>
      <c r="D172" s="208">
        <f ca="1">Diam_propu/2</f>
        <v>27</v>
      </c>
      <c r="E172" s="93"/>
      <c r="K172" s="46"/>
    </row>
    <row r="173" spans="2:11" x14ac:dyDescent="0.2">
      <c r="B173" s="185" t="s">
        <v>97</v>
      </c>
      <c r="C173" s="46">
        <f>-XpropuRef</f>
        <v>-1100</v>
      </c>
      <c r="D173" s="208">
        <f ca="1">-Diam_propu/2</f>
        <v>-27</v>
      </c>
      <c r="E173" s="93"/>
      <c r="K173" s="46"/>
    </row>
    <row r="174" spans="2:11" x14ac:dyDescent="0.2">
      <c r="B174" s="187" t="s">
        <v>98</v>
      </c>
      <c r="C174" s="200">
        <f ca="1">-XpropuRef+Long_propu</f>
        <v>-612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3.8274621236989796</v>
      </c>
      <c r="C190" s="203">
        <f>Cn</f>
        <v>15.79397147014822</v>
      </c>
      <c r="D190" s="185">
        <v>3</v>
      </c>
      <c r="E190" s="205">
        <f t="shared" si="4"/>
        <v>33.333333333333336</v>
      </c>
      <c r="K190" s="45"/>
    </row>
    <row r="191" spans="2:11" x14ac:dyDescent="0.2">
      <c r="B191" s="512">
        <f ca="1">(XCp0-XcgPlein)/D_ref</f>
        <v>3.8274621236989796</v>
      </c>
      <c r="C191" s="513">
        <f>Cn0</f>
        <v>15.79397147014822</v>
      </c>
      <c r="D191" s="185">
        <v>4</v>
      </c>
      <c r="E191" s="205">
        <f t="shared" si="4"/>
        <v>25</v>
      </c>
      <c r="K191" s="45"/>
    </row>
    <row r="192" spans="2:11" x14ac:dyDescent="0.2">
      <c r="B192" s="512">
        <f ca="1">(XCp0-XcgVide)/D_ref</f>
        <v>4.6508378422149184</v>
      </c>
      <c r="C192" s="513">
        <f>Cn0</f>
        <v>15.79397147014822</v>
      </c>
      <c r="D192" s="185">
        <v>6</v>
      </c>
      <c r="E192" s="205">
        <f t="shared" si="4"/>
        <v>16.666666666666668</v>
      </c>
      <c r="K192" s="45"/>
    </row>
    <row r="193" spans="2:11" x14ac:dyDescent="0.2">
      <c r="B193" s="512">
        <f ca="1">(XCp-XcgVide)/D_ref</f>
        <v>4.6508378422149184</v>
      </c>
      <c r="C193" s="513">
        <f>Cn</f>
        <v>15.79397147014822</v>
      </c>
      <c r="D193" s="187">
        <v>7</v>
      </c>
      <c r="E193" s="206">
        <f t="shared" si="4"/>
        <v>14.285714285714286</v>
      </c>
      <c r="K193" s="45"/>
    </row>
    <row r="194" spans="2:11" x14ac:dyDescent="0.2">
      <c r="B194" s="512">
        <f ca="1">MS_min</f>
        <v>3.8274621236989796</v>
      </c>
      <c r="C194" s="514">
        <f>Cn</f>
        <v>15.79397147014822</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sheetProtection algorithmName="SHA-512" hashValue="lr7AUTmqQKWCln9lxU/pkY39SNhSvguOSf0niYW80GvK2cC/MbUIRDjvwd1bIGz8aqjd6a7y3D66efnX6zcc6g==" saltValue="kioZ43ZFarxjOdpvjH0yzw==" spinCount="100000" sheet="1" objects="1" scenarios="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11" sqref="C11:D11"/>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562</v>
      </c>
      <c r="C10" s="630" t="str">
        <f>Matricule</f>
        <v>FX0</v>
      </c>
      <c r="D10" s="630"/>
      <c r="F10" s="5"/>
      <c r="N10" s="58"/>
    </row>
    <row r="11" spans="1:14" ht="12.75" customHeight="1" x14ac:dyDescent="0.2">
      <c r="A11" s="59"/>
      <c r="B11" s="140" t="str">
        <f>IF(Lang="Français","Masse totale",IF(Lang="English","Total Mass",""))</f>
        <v>Masse totale</v>
      </c>
      <c r="C11" s="607">
        <f ca="1">MassePlein</f>
        <v>5.7409999999999997</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1.0234866535306801E-2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45892</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6" t="str">
        <f>IF(Lang="Français","Sortie de Rampe",IF(Lang="English","Launch-Pad Exit",""))</f>
        <v>Sortie de Rampe</v>
      </c>
      <c r="G24" s="617"/>
      <c r="H24" s="491"/>
      <c r="I24" s="491"/>
      <c r="J24" s="491"/>
      <c r="K24" s="492">
        <f ca="1">INDEX(vit_xz,MATCH("Sortie de rampe",Event,0))</f>
        <v>103.91438040410722</v>
      </c>
      <c r="L24" s="493"/>
      <c r="M24" s="500"/>
      <c r="N24" s="58"/>
    </row>
    <row r="25" spans="1:18" x14ac:dyDescent="0.2">
      <c r="A25" s="59"/>
      <c r="B25" s="466" t="str">
        <f>IF(Lang="Français","Masse",IF(Lang="English","Mass",""))</f>
        <v>Masse</v>
      </c>
      <c r="C25" s="467">
        <f ca="1">IF(Nb_sat="0 satellite",MasseVide,MasseVide-m_satellite)</f>
        <v>3.7590000000000003</v>
      </c>
      <c r="D25" s="480">
        <f>IF(RIGHT(Type_fusee,1)=".",1,0.15)</f>
        <v>1</v>
      </c>
      <c r="F25" s="619" t="str">
        <f>IF(Lang="Français","Vit max &amp; Acc max",IF(Lang="English","Max Velocity &amp; Acc",""))</f>
        <v>Vit max &amp; Acc max</v>
      </c>
      <c r="G25" s="599"/>
      <c r="H25" s="115"/>
      <c r="I25" s="115"/>
      <c r="J25" s="115"/>
      <c r="K25" s="158">
        <f ca="1">MAX(vit_xz)</f>
        <v>376.60340675708471</v>
      </c>
      <c r="L25" s="494">
        <f ca="1">MAX(acc_xz)</f>
        <v>218.72004883310825</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1201.8348621275545</v>
      </c>
      <c r="J26" s="154">
        <f ca="1">IF(T_satellite&lt;&gt;0,INDEX(pos_x,MATCH("Satellite",Event_sat,0)),"")</f>
        <v>232.67548424840487</v>
      </c>
      <c r="K26" s="159">
        <f ca="1">IF(T_satellite&lt;&gt;0,INDEX(vit_xz,MATCH("Satellite",Event_sat,0)),"")</f>
        <v>185.59002895660828</v>
      </c>
      <c r="L26" s="495"/>
      <c r="M26" s="485">
        <f ca="1">1/2*Rho_moyen*1*V_ouv_sat^2*S_satellite</f>
        <v>2109.6741044470255</v>
      </c>
      <c r="N26" s="58"/>
    </row>
    <row r="27" spans="1:18" x14ac:dyDescent="0.2">
      <c r="A27" s="59"/>
      <c r="B27" s="468" t="str">
        <f>IF(Lang="Français","Ouverture para",IF(Lang="English","Opening time",""))</f>
        <v>Ouverture para</v>
      </c>
      <c r="C27" s="507">
        <v>17</v>
      </c>
      <c r="D27" s="507">
        <v>4.7</v>
      </c>
      <c r="F27" s="619" t="s">
        <v>15</v>
      </c>
      <c r="G27" s="599"/>
      <c r="H27" s="153">
        <f ca="1">INDEX(t,MATCH("Apogée",Event,0))</f>
        <v>16.499999999999968</v>
      </c>
      <c r="I27" s="157">
        <f ca="1">INDEX(pos_z,MATCH("Apogée",Event,0))</f>
        <v>2056.8222884772949</v>
      </c>
      <c r="J27" s="155">
        <f ca="1">INDEX(pos_x,MATCH("Apogée",Event,0))</f>
        <v>536.95410067468856</v>
      </c>
      <c r="K27" s="160">
        <f ca="1">INDEX(vit_xz,MATCH("Apogée",Event,0))</f>
        <v>20.66447768144225</v>
      </c>
      <c r="L27" s="496"/>
      <c r="M27" s="500"/>
      <c r="N27" s="58"/>
    </row>
    <row r="28" spans="1:18" x14ac:dyDescent="0.2">
      <c r="A28" s="59"/>
      <c r="B28" s="534" t="s">
        <v>557</v>
      </c>
      <c r="C28" s="507" t="s">
        <v>559</v>
      </c>
      <c r="D28" s="507"/>
      <c r="F28" s="618" t="str">
        <f>IF(Lang="Français","Ouverture parachute fusée",IF(Lang="English","Rocket parachute opening",""))</f>
        <v>Ouverture parachute fusée</v>
      </c>
      <c r="G28" s="604"/>
      <c r="H28" s="152">
        <f>T_para</f>
        <v>17</v>
      </c>
      <c r="I28" s="156">
        <f ca="1">INDEX(pos_z,MATCH("Para",Event_para,0))</f>
        <v>2055.9952419995611</v>
      </c>
      <c r="J28" s="486">
        <f ca="1">INDEX(pos_x,MATCH("Para",Event_para,0))</f>
        <v>547.24443138737354</v>
      </c>
      <c r="K28" s="159">
        <f ca="1">INDEX(vit_xz,MATCH("Para",Event_para,0))</f>
        <v>20.917985322414957</v>
      </c>
      <c r="L28" s="495"/>
      <c r="M28" s="485">
        <f ca="1">1/2*Rho_moyen*1*V_ouverture^2*S_para</f>
        <v>128.77726372110948</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42.300000000000331</v>
      </c>
      <c r="I29" s="517" t="s">
        <v>427</v>
      </c>
      <c r="J29" s="487">
        <f ca="1">INDEX(pos_x,MATCH("Impact balistique",Event,0))</f>
        <v>864.55711868317792</v>
      </c>
      <c r="K29" s="501">
        <f ca="1">K47</f>
        <v>111.56205052777194</v>
      </c>
      <c r="L29" s="498"/>
      <c r="M29" s="502">
        <f ca="1">0.5*m_vide*K29^2</f>
        <v>23392.428256207968</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11.193629397175615</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183.67547906475548</v>
      </c>
      <c r="D33" s="132">
        <f ca="1">IF(V_satellite&lt;&gt;0,Alt_sat/V_satellite,0)</f>
        <v>94.964949241998042</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200.67547906475548</v>
      </c>
      <c r="D34" s="132">
        <f ca="1">T_satellite+Dt_satellite</f>
        <v>99.664949241998045</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918.37739532377736</v>
      </c>
      <c r="D35" s="151">
        <f ca="1">IF(V_satellite&lt;&gt;0,Alt_sat*V_vent_sat/V_satellite,0)</f>
        <v>474.82474620999022</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100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0.03</v>
      </c>
      <c r="I43" s="115">
        <f ca="1">INDEX(pos_z,MATCH("Sortie de rampe",Event,0))</f>
        <v>2.9933334244176781</v>
      </c>
      <c r="J43" s="115">
        <f ca="1">INDEX(pos_x,MATCH("Sortie de rampe",Event,0))</f>
        <v>0.5278050469427632</v>
      </c>
      <c r="K43" s="116">
        <f ca="1">INDEX(vit_xz,MATCH("Sortie de rampe",Event,0))</f>
        <v>103.91438040410722</v>
      </c>
      <c r="L43" s="116">
        <f ca="1">INDEX(acc_xz,MATCH("Sortie de rampe",Event,0))</f>
        <v>218.72004883310825</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376.60340675708471</v>
      </c>
      <c r="L44" s="118">
        <f ca="1">MAX(acc_xz)</f>
        <v>218.72004883310825</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440.06762950415731</v>
      </c>
      <c r="J45" s="119">
        <f ca="1">INDEX(pos_x,MATCH("Fin de propulsion",Event,0))</f>
        <v>81.477882022418854</v>
      </c>
      <c r="K45" s="119">
        <f ca="1">INDEX(vit_xz,MATCH("Fin de propulsion",Event,0))</f>
        <v>371.07917360639357</v>
      </c>
      <c r="L45" s="116">
        <f ca="1">INDEX(acc_xz,MATCH("Fin de propulsion",Event,0))</f>
        <v>114.48108960346529</v>
      </c>
      <c r="M45" s="116">
        <f ca="1">INDEX(BetaD,MATCH("Fin de propulsion",Event,0))</f>
        <v>79.280420637874656</v>
      </c>
    </row>
    <row r="46" spans="1:16" x14ac:dyDescent="0.2">
      <c r="A46" s="161"/>
      <c r="B46" s="168">
        <v>310</v>
      </c>
      <c r="D46" s="162"/>
      <c r="F46" s="599" t="s">
        <v>15</v>
      </c>
      <c r="G46" s="599"/>
      <c r="H46" s="118">
        <f ca="1">INDEX(t,MATCH("Apogée",Event,0))</f>
        <v>16.499999999999968</v>
      </c>
      <c r="I46" s="117">
        <f ca="1">INDEX(pos_z,MATCH("Apogée",Event,0))</f>
        <v>2056.8222884772949</v>
      </c>
      <c r="J46" s="120">
        <f ca="1">INDEX(pos_x,MATCH("Apogée",Event,0))</f>
        <v>536.95410067468856</v>
      </c>
      <c r="K46" s="120">
        <f ca="1">INDEX(vit_xz,MATCH("Apogée",Event,0))</f>
        <v>20.66447768144225</v>
      </c>
      <c r="L46" s="116">
        <f ca="1">INDEX(acc_xz,MATCH("Apogée",Event,0))</f>
        <v>9.8376280526350275</v>
      </c>
      <c r="M46" s="121">
        <f ca="1">INDEX(BetaD,MATCH("Apogée",Event,0))</f>
        <v>2.2107624885265262</v>
      </c>
    </row>
    <row r="47" spans="1:16" x14ac:dyDescent="0.2">
      <c r="A47" s="161"/>
      <c r="B47" s="169" t="s">
        <v>9</v>
      </c>
      <c r="D47" s="162"/>
      <c r="F47" s="602" t="str">
        <f>IF(Lang="Français","Impact balistique",IF(Lang="English","Balistic Impact",""))</f>
        <v>Impact balistique</v>
      </c>
      <c r="G47" s="602"/>
      <c r="H47" s="116">
        <f ca="1">INDEX(t,MATCH("Impact balistique",Event,0))</f>
        <v>42.300000000000331</v>
      </c>
      <c r="I47" s="148" t="s">
        <v>16</v>
      </c>
      <c r="J47" s="117">
        <f ca="1">INDEX(pos_x,MATCH("Impact balistique",Event,0))</f>
        <v>864.55711868317792</v>
      </c>
      <c r="K47" s="119">
        <f ca="1">INDEX(vit_xz,MATCH("Impact balistique",Event,0))</f>
        <v>111.56205052777194</v>
      </c>
      <c r="L47" s="116">
        <f ca="1">INDEX(acc_xz,MATCH("Impact balistique",Event,0))</f>
        <v>0.40301689839921612</v>
      </c>
      <c r="M47" s="116">
        <f ca="1">INDEX(BetaD,MATCH("Impact balistique",Event,0))</f>
        <v>-87.67293648446396</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17</v>
      </c>
      <c r="I48" s="123">
        <f ca="1">INDEX(pos_z,MATCH("Para",Event_para,0))</f>
        <v>2055.9952419995611</v>
      </c>
      <c r="J48" s="123">
        <f ca="1">INDEX(pos_x,MATCH("Para",Event_para,0))</f>
        <v>547.24443138737354</v>
      </c>
      <c r="K48" s="123">
        <f ca="1">INDEX(vit_xz,MATCH("Para",Event_para,0))</f>
        <v>20.917985322414957</v>
      </c>
      <c r="L48" s="122">
        <f ca="1">INDEX(acc_xz,MATCH("Para",Event_para,0))</f>
        <v>9.7721304793397454</v>
      </c>
      <c r="M48" s="124">
        <f ca="1">INDEX(BetaD,MATCH("Para",Event_para,0))</f>
        <v>-11.303637619933593</v>
      </c>
    </row>
    <row r="49" spans="1:13" x14ac:dyDescent="0.2">
      <c r="A49" s="161"/>
      <c r="D49" s="162"/>
      <c r="F49" s="603" t="str">
        <f>IF(Lang="Français","Impact fusée sous para.",IF(Lang="English","Impact of rocket with para. ",""))</f>
        <v>Impact fusée sous para.</v>
      </c>
      <c r="G49" s="603"/>
      <c r="H49" s="125">
        <f ca="1">T_para+Dt_para</f>
        <v>200.67547906475548</v>
      </c>
      <c r="I49" s="127" t="s">
        <v>16</v>
      </c>
      <c r="J49" s="126" t="str">
        <f ca="1">CONCATENATE(TEXT(X_para-Dx_para,"0")," | ",TEXT(X_para+Dx_para,"0"))</f>
        <v>-371 | 1466</v>
      </c>
      <c r="K49" s="126">
        <f ca="1">V_para</f>
        <v>11.193629397175615</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1201.8348621275545</v>
      </c>
      <c r="J50" s="129">
        <f ca="1">IF(T_satellite&lt;&gt;0,INDEX(pos_x,MATCH("Satellite",Event_sat,0)),"")</f>
        <v>232.67548424840487</v>
      </c>
      <c r="K50" s="123">
        <f ca="1">IF(T_satellite&lt;&gt;0,INDEX(vit_xz,MATCH("Satellite",Event_sat,0)),"")</f>
        <v>185.59002895660828</v>
      </c>
      <c r="L50" s="122">
        <f ca="1">IF(T_satellite&lt;&gt;0,INDEX(acc_xz,MATCH("Satellite",Event_sat,0)),"")</f>
        <v>34.748999812113915</v>
      </c>
      <c r="M50" s="124">
        <f ca="1">IF(T_satellite&lt;&gt;0,INDEX(BetaD,MATCH("Satellite",Event_sat,0)),"")</f>
        <v>77.942190732847791</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99.664949241998045</v>
      </c>
      <c r="I51" s="130" t="str">
        <f>IF(T_satellite&lt;&gt;0,"~0","")</f>
        <v>~0</v>
      </c>
      <c r="J51" s="130" t="str">
        <f ca="1">IF(T_satellite&lt;&gt;0,CONCATENATE(TEXT(X_satellite-Dx_sat,"0")," | ",TEXT(X_satellite+Dx_sat,"0")),"")</f>
        <v>-242 | 708</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2056.8222884772949</v>
      </c>
      <c r="C121" s="216">
        <f ca="1">MAX(Altitude_culmi,Portee_balistique)</f>
        <v>2056.8222884772949</v>
      </c>
    </row>
    <row r="123" spans="2:3" x14ac:dyDescent="0.2">
      <c r="B123" s="210" t="s">
        <v>49</v>
      </c>
      <c r="C123" s="211" t="s">
        <v>45</v>
      </c>
    </row>
    <row r="124" spans="2:3" x14ac:dyDescent="0.2">
      <c r="B124" s="217">
        <f ca="1">X_para</f>
        <v>547.24443138737354</v>
      </c>
      <c r="C124" s="214">
        <f ca="1">Alt_para</f>
        <v>2055.9952419995611</v>
      </c>
    </row>
    <row r="125" spans="2:3" x14ac:dyDescent="0.2">
      <c r="B125" s="217">
        <f ca="1">X_para</f>
        <v>547.24443138737354</v>
      </c>
      <c r="C125" s="214">
        <f ca="1">Alt_para/2</f>
        <v>1027.9976209997806</v>
      </c>
    </row>
    <row r="126" spans="2:3" x14ac:dyDescent="0.2">
      <c r="B126" s="217">
        <f ca="1">X_para</f>
        <v>547.24443138737354</v>
      </c>
      <c r="C126" s="214">
        <v>0</v>
      </c>
    </row>
    <row r="127" spans="2:3" x14ac:dyDescent="0.2">
      <c r="B127" s="217">
        <f ca="1">X_para+Alt_para/40</f>
        <v>598.6443124373626</v>
      </c>
      <c r="C127" s="214">
        <f ca="1">Alt_para/20</f>
        <v>102.79976209997805</v>
      </c>
    </row>
    <row r="128" spans="2:3" x14ac:dyDescent="0.2">
      <c r="B128" s="217">
        <f ca="1">X_para</f>
        <v>547.24443138737354</v>
      </c>
      <c r="C128" s="214">
        <v>0</v>
      </c>
    </row>
    <row r="129" spans="2:6" x14ac:dyDescent="0.2">
      <c r="B129" s="217">
        <f ca="1">X_para-Alt_para/40</f>
        <v>495.84455033738453</v>
      </c>
      <c r="C129" s="214">
        <f ca="1">Alt_para/20</f>
        <v>102.79976209997805</v>
      </c>
    </row>
    <row r="130" spans="2:6" x14ac:dyDescent="0.2">
      <c r="B130" s="218">
        <f ca="1">X_para</f>
        <v>547.24443138737354</v>
      </c>
      <c r="C130" s="219">
        <v>0</v>
      </c>
    </row>
    <row r="131" spans="2:6" x14ac:dyDescent="0.2">
      <c r="B131" s="210" t="s">
        <v>48</v>
      </c>
      <c r="C131" s="211" t="s">
        <v>45</v>
      </c>
    </row>
    <row r="132" spans="2:6" x14ac:dyDescent="0.2">
      <c r="B132" s="213">
        <f>T_para</f>
        <v>17</v>
      </c>
      <c r="C132" s="214">
        <f ca="1">Alt_para</f>
        <v>2055.9952419995611</v>
      </c>
    </row>
    <row r="133" spans="2:6" x14ac:dyDescent="0.2">
      <c r="B133" s="213">
        <f ca="1">(B132+B134)/2</f>
        <v>108.83773953237774</v>
      </c>
      <c r="C133" s="214">
        <f ca="1">(C132+C134)/2</f>
        <v>1027.9976209997806</v>
      </c>
      <c r="E133" s="232">
        <v>1</v>
      </c>
      <c r="F133" s="233" t="s">
        <v>175</v>
      </c>
    </row>
    <row r="134" spans="2:6" x14ac:dyDescent="0.2">
      <c r="B134" s="213">
        <f ca="1">H49</f>
        <v>200.67547906475548</v>
      </c>
      <c r="C134" s="214">
        <f>0</f>
        <v>0</v>
      </c>
      <c r="E134" s="161">
        <v>1</v>
      </c>
      <c r="F134" s="234" t="s">
        <v>176</v>
      </c>
    </row>
    <row r="135" spans="2:6" x14ac:dyDescent="0.2">
      <c r="B135" s="213">
        <f ca="1">H49+E133*sS/2*zZ_fus-E134*sS*tT_fus</f>
        <v>198.9188188097763</v>
      </c>
      <c r="C135" s="214">
        <f ca="1">Alt_para-V_para*(H49-T_para)+E133*sS*Altitude_culmi/H49*zZ_fus+E134*sS/2*Altitude_culmi/H49*tT_fus</f>
        <v>63.196644115612834</v>
      </c>
      <c r="E135" s="161"/>
      <c r="F135" s="241" t="s">
        <v>177</v>
      </c>
    </row>
    <row r="136" spans="2:6" x14ac:dyDescent="0.2">
      <c r="B136" s="213">
        <f ca="1">H49</f>
        <v>200.67547906475548</v>
      </c>
      <c r="C136" s="214">
        <f ca="1">Alt_para-V_para*(H49-T_para)</f>
        <v>0</v>
      </c>
      <c r="E136" s="235" t="s">
        <v>172</v>
      </c>
      <c r="F136" s="236">
        <f ca="1">T_balistique/10</f>
        <v>4.2300000000000333</v>
      </c>
    </row>
    <row r="137" spans="2:6" x14ac:dyDescent="0.2">
      <c r="B137" s="213">
        <f ca="1">H49-E133*sS/2*zZ_fus-E134*sS*tT_fus</f>
        <v>194.68881880977628</v>
      </c>
      <c r="C137" s="214">
        <f ca="1">Alt_para-V_para*(H49-T_para)+E133*sS*Altitude_culmi/H49*zZ_fus-E134*sS/2*Altitude_culmi/H49*tT_fus</f>
        <v>23.514082285110284</v>
      </c>
      <c r="E137" s="235" t="s">
        <v>173</v>
      </c>
      <c r="F137" s="236">
        <f ca="1">(H49-T_para)/H49</f>
        <v>0.91528611228821677</v>
      </c>
    </row>
    <row r="138" spans="2:6" x14ac:dyDescent="0.2">
      <c r="B138" s="215">
        <f ca="1">H49</f>
        <v>200.67547906475548</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232.67548424840487</v>
      </c>
      <c r="C141" s="214">
        <f ca="1">IF(Nb_sat="1 satellite",Alt_sat)</f>
        <v>1201.8348621275545</v>
      </c>
    </row>
    <row r="142" spans="2:6" x14ac:dyDescent="0.2">
      <c r="B142" s="217">
        <f ca="1">IF(Nb_sat="1 satellite",X_satellite)</f>
        <v>232.67548424840487</v>
      </c>
      <c r="C142" s="214">
        <f ca="1">IF(Nb_sat="1 satellite",Alt_sat*1/4)</f>
        <v>300.45871553188863</v>
      </c>
    </row>
    <row r="143" spans="2:6" x14ac:dyDescent="0.2">
      <c r="B143" s="217">
        <f ca="1">IF(Nb_sat="1 satellite",X_satellite)</f>
        <v>232.67548424840487</v>
      </c>
      <c r="C143" s="214">
        <f>IF(Nb_sat="1 satellite",0)</f>
        <v>0</v>
      </c>
    </row>
    <row r="144" spans="2:6" x14ac:dyDescent="0.2">
      <c r="B144" s="217">
        <f ca="1">IF(Nb_sat="1 satellite",X_satellite+Alt_sat/40)</f>
        <v>262.72135580159375</v>
      </c>
      <c r="C144" s="214">
        <f ca="1">IF(Nb_sat="1 satellite",Alt_sat/20)</f>
        <v>60.091743106377727</v>
      </c>
    </row>
    <row r="145" spans="2:6" x14ac:dyDescent="0.2">
      <c r="B145" s="217">
        <f ca="1">IF(Nb_sat="1 satellite",X_satellite)</f>
        <v>232.67548424840487</v>
      </c>
      <c r="C145" s="214">
        <f>IF(Nb_sat="1 satellite",0)</f>
        <v>0</v>
      </c>
    </row>
    <row r="146" spans="2:6" x14ac:dyDescent="0.2">
      <c r="B146" s="217">
        <f ca="1">IF(Nb_sat="1 satellite",X_satellite-Alt_sat/40)</f>
        <v>202.629612695216</v>
      </c>
      <c r="C146" s="214">
        <f ca="1">IF(Nb_sat="1 satellite",Alt_sat/20)</f>
        <v>60.091743106377727</v>
      </c>
    </row>
    <row r="147" spans="2:6" x14ac:dyDescent="0.2">
      <c r="B147" s="218">
        <f ca="1">IF(Nb_sat="1 satellite",X_satellite)</f>
        <v>232.67548424840487</v>
      </c>
      <c r="C147" s="214">
        <f>IF(Nb_sat="1 satellite",0)</f>
        <v>0</v>
      </c>
    </row>
    <row r="148" spans="2:6" x14ac:dyDescent="0.2">
      <c r="B148" s="210" t="s">
        <v>50</v>
      </c>
      <c r="C148" s="211" t="s">
        <v>46</v>
      </c>
    </row>
    <row r="149" spans="2:6" x14ac:dyDescent="0.2">
      <c r="B149" s="213">
        <f>IF(Nb_sat="1 satellite",T_satellite)</f>
        <v>4.7</v>
      </c>
      <c r="C149" s="214">
        <f ca="1">IF(Nb_sat="1 satellite",Alt_sat)</f>
        <v>1201.8348621275545</v>
      </c>
      <c r="D149" s="221"/>
    </row>
    <row r="150" spans="2:6" x14ac:dyDescent="0.2">
      <c r="B150" s="213">
        <f ca="1">(B149+B151)/2</f>
        <v>52.182474620999024</v>
      </c>
      <c r="C150" s="214">
        <f ca="1">(C149+C151)/2</f>
        <v>600.91743106377726</v>
      </c>
      <c r="D150" s="221"/>
    </row>
    <row r="151" spans="2:6" x14ac:dyDescent="0.2">
      <c r="B151" s="213">
        <f ca="1">IF(Nb_sat="1 satellite",H51)</f>
        <v>99.664949241998045</v>
      </c>
      <c r="C151" s="214">
        <f>IF(Nb_sat="1 satellite",0)</f>
        <v>0</v>
      </c>
    </row>
    <row r="152" spans="2:6" x14ac:dyDescent="0.2">
      <c r="B152" s="213">
        <f ca="1">IF(Nb_sat="1 satellite",H51+E133*sS/2*zZ_sat-E134*sS*tT_sat)</f>
        <v>96.742352943413692</v>
      </c>
      <c r="C152" s="214">
        <f ca="1">IF(Nb_sat="1 satellite",Alt_sat-V_satellite*(H51-T_satellite)+E133*sS*Altitude_culmi/H51*zZ_sat+E134*sS/2*Altitude_culmi/H51*tT_sat)</f>
        <v>73.361870476994184</v>
      </c>
      <c r="D152" s="221"/>
    </row>
    <row r="153" spans="2:6" x14ac:dyDescent="0.2">
      <c r="B153" s="213">
        <f ca="1">IF(Nb_sat="1 satellite",H51)</f>
        <v>99.664949241998045</v>
      </c>
      <c r="C153" s="214">
        <f>IF(Nb_sat="1 satellite",0)</f>
        <v>0</v>
      </c>
    </row>
    <row r="154" spans="2:6" x14ac:dyDescent="0.2">
      <c r="B154" s="213">
        <f ca="1">IF(Nb_sat="1 satellite",H51-sS/2*zZ_sat-E134*sS*tT_sat)</f>
        <v>95.06754554058233</v>
      </c>
      <c r="C154" s="214">
        <f ca="1">IF(Nb_sat="1 satellite",Alt_sat-V_satellite*(H51-T_satellite)+E133*sS*Altitude_culmi/H51*zZ_sat-E134*sS/2*Altitude_culmi/H51*tT_sat)</f>
        <v>-4.2346352503753621</v>
      </c>
      <c r="E154" s="239" t="s">
        <v>173</v>
      </c>
      <c r="F154" s="240">
        <f ca="1">(T_balistique-T_satellite)/T_balistique</f>
        <v>0.88888888888888973</v>
      </c>
    </row>
    <row r="155" spans="2:6" x14ac:dyDescent="0.2">
      <c r="B155" s="215">
        <f ca="1">IF(Nb_sat="1 satellite",H51)</f>
        <v>99.664949241998045</v>
      </c>
      <c r="C155" s="216">
        <f>IF(Nb_sat="1 satellite",0)</f>
        <v>0</v>
      </c>
      <c r="E155" s="237" t="s">
        <v>174</v>
      </c>
      <c r="F155" s="238">
        <f ca="1">V_satellite*(T_balistique-T_satellite)/Alt_sat</f>
        <v>0.39593555622490462</v>
      </c>
    </row>
    <row r="157" spans="2:6" x14ac:dyDescent="0.2">
      <c r="B157" s="210" t="s">
        <v>2</v>
      </c>
      <c r="C157" s="228" t="s">
        <v>29</v>
      </c>
      <c r="D157" s="211" t="s">
        <v>3</v>
      </c>
    </row>
    <row r="158" spans="2:6" x14ac:dyDescent="0.2">
      <c r="B158" s="231">
        <f>T_para/4</f>
        <v>4.25</v>
      </c>
      <c r="C158" s="82">
        <f ca="1">Alt_para/2</f>
        <v>1027.9976209997806</v>
      </c>
      <c r="D158" s="214">
        <f ca="1">X_para/4</f>
        <v>136.81110784684338</v>
      </c>
    </row>
    <row r="159" spans="2:6" x14ac:dyDescent="0.2">
      <c r="B159" s="229">
        <f ca="1">Temps_culmi + (T_balistique-Temps_culmi)/2</f>
        <v>29.400000000000148</v>
      </c>
      <c r="C159" s="230">
        <f ca="1">Altitude_culmi/2</f>
        <v>1028.4111442386475</v>
      </c>
      <c r="D159" s="216">
        <f ca="1">X_culmi+(Portee_balistique-X_culmi)*2/3</f>
        <v>755.35611268034813</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536.95410067468856</v>
      </c>
      <c r="E162" s="422"/>
      <c r="F162" s="423" t="s">
        <v>305</v>
      </c>
    </row>
    <row r="163" spans="2:6" x14ac:dyDescent="0.2">
      <c r="B163" s="231" t="e">
        <f ca="1">IF(AND(Altitude_culmi&gt;80, Altitude_culmi&lt;=350), 49, NA())</f>
        <v>#N/A</v>
      </c>
      <c r="C163" s="5">
        <v>23</v>
      </c>
      <c r="D163" s="82">
        <f t="shared" ca="1" si="0"/>
        <v>559.95410067468856</v>
      </c>
      <c r="E163" s="82"/>
      <c r="F163" s="214">
        <f t="shared" ref="F163:F178" ca="1" si="1">X_culmi-C162</f>
        <v>536.95410067468856</v>
      </c>
    </row>
    <row r="164" spans="2:6" x14ac:dyDescent="0.2">
      <c r="B164" s="231" t="e">
        <f ca="1">IF(AND(Altitude_culmi&gt;80, Altitude_culmi&lt;=350), 43, NA())</f>
        <v>#N/A</v>
      </c>
      <c r="C164" s="5">
        <v>23</v>
      </c>
      <c r="D164" s="82">
        <f t="shared" ca="1" si="0"/>
        <v>559.95410067468856</v>
      </c>
      <c r="E164" s="82"/>
      <c r="F164" s="214">
        <f t="shared" ca="1" si="1"/>
        <v>513.95410067468856</v>
      </c>
    </row>
    <row r="165" spans="2:6" x14ac:dyDescent="0.2">
      <c r="B165" s="231" t="e">
        <f ca="1">IF(AND(Altitude_culmi&gt;80, Altitude_culmi&lt;=350), 43, NA())</f>
        <v>#N/A</v>
      </c>
      <c r="C165" s="5">
        <v>0</v>
      </c>
      <c r="D165" s="82">
        <f t="shared" ca="1" si="0"/>
        <v>536.95410067468856</v>
      </c>
      <c r="E165" s="82"/>
      <c r="F165" s="214">
        <f t="shared" ca="1" si="1"/>
        <v>513.95410067468856</v>
      </c>
    </row>
    <row r="166" spans="2:6" x14ac:dyDescent="0.2">
      <c r="B166" s="231" t="e">
        <f ca="1">IF(AND(Altitude_culmi&gt;80, Altitude_culmi&lt;=350), 43, NA())</f>
        <v>#N/A</v>
      </c>
      <c r="C166" s="5">
        <v>23</v>
      </c>
      <c r="D166" s="82">
        <f t="shared" ca="1" si="0"/>
        <v>559.95410067468856</v>
      </c>
      <c r="E166" s="82"/>
      <c r="F166" s="214">
        <f t="shared" ca="1" si="1"/>
        <v>536.95410067468856</v>
      </c>
    </row>
    <row r="167" spans="2:6" x14ac:dyDescent="0.2">
      <c r="B167" s="231" t="e">
        <f ca="1">IF(AND(Altitude_culmi&gt;80, Altitude_culmi&lt;=350), 0.5, NA())</f>
        <v>#N/A</v>
      </c>
      <c r="C167" s="5">
        <v>23</v>
      </c>
      <c r="D167" s="82">
        <f t="shared" ca="1" si="0"/>
        <v>559.95410067468856</v>
      </c>
      <c r="E167" s="82"/>
      <c r="F167" s="214">
        <f t="shared" ca="1" si="1"/>
        <v>513.95410067468856</v>
      </c>
    </row>
    <row r="168" spans="2:6" x14ac:dyDescent="0.2">
      <c r="B168" s="231" t="e">
        <f ca="1">IF(AND(Altitude_culmi&gt;80, Altitude_culmi&lt;=350), 0.5, NA())</f>
        <v>#N/A</v>
      </c>
      <c r="C168" s="5">
        <v>8</v>
      </c>
      <c r="D168" s="82">
        <f t="shared" ca="1" si="0"/>
        <v>544.95410067468856</v>
      </c>
      <c r="E168" s="82"/>
      <c r="F168" s="214">
        <f t="shared" ca="1" si="1"/>
        <v>513.95410067468856</v>
      </c>
    </row>
    <row r="169" spans="2:6" x14ac:dyDescent="0.2">
      <c r="B169" s="231" t="e">
        <f ca="1">IF(AND(Altitude_culmi&gt;80, Altitude_culmi&lt;=350), 27, NA())</f>
        <v>#N/A</v>
      </c>
      <c r="C169" s="5">
        <v>8</v>
      </c>
      <c r="D169" s="82">
        <f t="shared" ca="1" si="0"/>
        <v>544.95410067468856</v>
      </c>
      <c r="E169" s="82"/>
      <c r="F169" s="214">
        <f t="shared" ca="1" si="1"/>
        <v>528.95410067468856</v>
      </c>
    </row>
    <row r="170" spans="2:6" x14ac:dyDescent="0.2">
      <c r="B170" s="231" t="e">
        <f ca="1">IF(AND(Altitude_culmi&gt;80, Altitude_culmi&lt;=350), 27, NA())</f>
        <v>#N/A</v>
      </c>
      <c r="C170" s="5">
        <v>23</v>
      </c>
      <c r="D170" s="82">
        <f t="shared" ca="1" si="0"/>
        <v>559.95410067468856</v>
      </c>
      <c r="E170" s="82"/>
      <c r="F170" s="214">
        <f t="shared" ca="1" si="1"/>
        <v>528.95410067468856</v>
      </c>
    </row>
    <row r="171" spans="2:6" x14ac:dyDescent="0.2">
      <c r="B171" s="231" t="e">
        <f ca="1">IF(AND(Altitude_culmi&gt;80, Altitude_culmi&lt;=350), 27, NA())</f>
        <v>#N/A</v>
      </c>
      <c r="C171" s="5">
        <v>8</v>
      </c>
      <c r="D171" s="82">
        <f t="shared" ca="1" si="0"/>
        <v>544.95410067468856</v>
      </c>
      <c r="E171" s="82"/>
      <c r="F171" s="214">
        <f t="shared" ca="1" si="1"/>
        <v>513.95410067468856</v>
      </c>
    </row>
    <row r="172" spans="2:6" x14ac:dyDescent="0.2">
      <c r="B172" s="231" t="e">
        <f ca="1">IF(AND(Altitude_culmi&gt;80, Altitude_culmi&lt;=350), 29, NA())</f>
        <v>#N/A</v>
      </c>
      <c r="C172" s="5">
        <v>7.6</v>
      </c>
      <c r="D172" s="82">
        <f t="shared" ca="1" si="0"/>
        <v>544.55410067468858</v>
      </c>
      <c r="E172" s="82"/>
      <c r="F172" s="214">
        <f t="shared" ca="1" si="1"/>
        <v>528.95410067468856</v>
      </c>
    </row>
    <row r="173" spans="2:6" x14ac:dyDescent="0.2">
      <c r="B173" s="231" t="e">
        <f ca="1">IF(AND(Altitude_culmi&gt;80, Altitude_culmi&lt;=350), 31, NA())</f>
        <v>#N/A</v>
      </c>
      <c r="C173" s="5">
        <v>6.8</v>
      </c>
      <c r="D173" s="82">
        <f t="shared" ca="1" si="0"/>
        <v>543.75410067468852</v>
      </c>
      <c r="E173" s="82"/>
      <c r="F173" s="214">
        <f t="shared" ca="1" si="1"/>
        <v>529.35410067468854</v>
      </c>
    </row>
    <row r="174" spans="2:6" x14ac:dyDescent="0.2">
      <c r="B174" s="231" t="e">
        <f ca="1">IF(AND(Altitude_culmi&gt;80, Altitude_culmi&lt;=350), 32, NA())</f>
        <v>#N/A</v>
      </c>
      <c r="C174" s="5">
        <v>6</v>
      </c>
      <c r="D174" s="82">
        <f t="shared" ca="1" si="0"/>
        <v>542.95410067468856</v>
      </c>
      <c r="E174" s="82"/>
      <c r="F174" s="214">
        <f t="shared" ca="1" si="1"/>
        <v>530.15410067468861</v>
      </c>
    </row>
    <row r="175" spans="2:6" x14ac:dyDescent="0.2">
      <c r="B175" s="231" t="e">
        <f ca="1">IF(AND(Altitude_culmi&gt;80, Altitude_culmi&lt;=350), 33, NA())</f>
        <v>#N/A</v>
      </c>
      <c r="C175" s="5">
        <v>5</v>
      </c>
      <c r="D175" s="82">
        <f t="shared" ca="1" si="0"/>
        <v>541.95410067468856</v>
      </c>
      <c r="E175" s="82"/>
      <c r="F175" s="214">
        <f t="shared" ca="1" si="1"/>
        <v>530.95410067468856</v>
      </c>
    </row>
    <row r="176" spans="2:6" x14ac:dyDescent="0.2">
      <c r="B176" s="231" t="e">
        <f ca="1">IF(AND(Altitude_culmi&gt;80, Altitude_culmi&lt;=350), 34, NA())</f>
        <v>#N/A</v>
      </c>
      <c r="C176" s="5">
        <v>3.8</v>
      </c>
      <c r="D176" s="82">
        <f t="shared" ca="1" si="0"/>
        <v>540.75410067468852</v>
      </c>
      <c r="E176" s="82"/>
      <c r="F176" s="214">
        <f t="shared" ca="1" si="1"/>
        <v>531.95410067468856</v>
      </c>
    </row>
    <row r="177" spans="2:6" x14ac:dyDescent="0.2">
      <c r="B177" s="229" t="e">
        <f ca="1">IF(AND(Altitude_culmi&gt;80, Altitude_culmi&lt;=350), 35, NA())</f>
        <v>#N/A</v>
      </c>
      <c r="C177" s="421">
        <v>0</v>
      </c>
      <c r="D177" s="230">
        <f t="shared" ca="1" si="0"/>
        <v>536.95410067468856</v>
      </c>
      <c r="E177" s="82"/>
      <c r="F177" s="214">
        <f t="shared" ca="1" si="1"/>
        <v>533.15410067468861</v>
      </c>
    </row>
    <row r="178" spans="2:6" x14ac:dyDescent="0.2">
      <c r="E178" s="230"/>
      <c r="F178" s="216">
        <f t="shared" ca="1" si="1"/>
        <v>536.95410067468856</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536.95410067468856</v>
      </c>
      <c r="E180" s="228"/>
      <c r="F180" s="211" t="s">
        <v>308</v>
      </c>
    </row>
    <row r="181" spans="2:6" x14ac:dyDescent="0.2">
      <c r="B181" s="231">
        <f ca="1">IF(Altitude_culmi&gt;350, 300, NA())</f>
        <v>300</v>
      </c>
      <c r="C181" s="5">
        <v>0</v>
      </c>
      <c r="D181" s="82">
        <f t="shared" ca="1" si="2"/>
        <v>536.95410067468856</v>
      </c>
      <c r="E181" s="82"/>
      <c r="F181" s="214">
        <f t="shared" ref="F181:F201" ca="1" si="3">X_culmi-C180</f>
        <v>536.95410067468856</v>
      </c>
    </row>
    <row r="182" spans="2:6" x14ac:dyDescent="0.2">
      <c r="B182" s="231">
        <f ca="1">IF(Altitude_culmi&gt;350, 280, NA())</f>
        <v>280</v>
      </c>
      <c r="C182" s="5">
        <v>10</v>
      </c>
      <c r="D182" s="82">
        <f t="shared" ca="1" si="2"/>
        <v>546.95410067468856</v>
      </c>
      <c r="E182" s="82"/>
      <c r="F182" s="214">
        <f t="shared" ca="1" si="3"/>
        <v>536.95410067468856</v>
      </c>
    </row>
    <row r="183" spans="2:6" x14ac:dyDescent="0.2">
      <c r="B183" s="231">
        <f ca="1">IF(Altitude_culmi&gt;350, 280, NA())</f>
        <v>280</v>
      </c>
      <c r="C183" s="5">
        <v>0</v>
      </c>
      <c r="D183" s="82">
        <f t="shared" ca="1" si="2"/>
        <v>536.95410067468856</v>
      </c>
      <c r="E183" s="82"/>
      <c r="F183" s="214">
        <f t="shared" ca="1" si="3"/>
        <v>526.95410067468856</v>
      </c>
    </row>
    <row r="184" spans="2:6" x14ac:dyDescent="0.2">
      <c r="B184" s="231">
        <f ca="1">IF(Altitude_culmi&gt;350, 280, NA())</f>
        <v>280</v>
      </c>
      <c r="C184" s="5">
        <v>10</v>
      </c>
      <c r="D184" s="82">
        <f t="shared" ca="1" si="2"/>
        <v>546.95410067468856</v>
      </c>
      <c r="E184" s="82"/>
      <c r="F184" s="214">
        <f t="shared" ca="1" si="3"/>
        <v>536.95410067468856</v>
      </c>
    </row>
    <row r="185" spans="2:6" x14ac:dyDescent="0.2">
      <c r="B185" s="231">
        <f ca="1">IF(Altitude_culmi&gt;350, 200, NA())</f>
        <v>200</v>
      </c>
      <c r="C185" s="5">
        <v>13</v>
      </c>
      <c r="D185" s="82">
        <f t="shared" ca="1" si="2"/>
        <v>549.95410067468856</v>
      </c>
      <c r="E185" s="82"/>
      <c r="F185" s="214">
        <f t="shared" ca="1" si="3"/>
        <v>526.95410067468856</v>
      </c>
    </row>
    <row r="186" spans="2:6" x14ac:dyDescent="0.2">
      <c r="B186" s="231">
        <f ca="1">IF(Altitude_culmi&gt;350, 160, NA())</f>
        <v>160</v>
      </c>
      <c r="C186" s="5">
        <v>17</v>
      </c>
      <c r="D186" s="82">
        <f t="shared" ca="1" si="2"/>
        <v>553.95410067468856</v>
      </c>
      <c r="E186" s="82"/>
      <c r="F186" s="214">
        <f t="shared" ca="1" si="3"/>
        <v>523.95410067468856</v>
      </c>
    </row>
    <row r="187" spans="2:6" x14ac:dyDescent="0.2">
      <c r="B187" s="231">
        <f ca="1">IF(Altitude_culmi&gt;350, 115, NA())</f>
        <v>115</v>
      </c>
      <c r="C187" s="5">
        <v>20</v>
      </c>
      <c r="D187" s="82">
        <f t="shared" ca="1" si="2"/>
        <v>556.95410067468856</v>
      </c>
      <c r="E187" s="82"/>
      <c r="F187" s="214">
        <f t="shared" ca="1" si="3"/>
        <v>519.95410067468856</v>
      </c>
    </row>
    <row r="188" spans="2:6" x14ac:dyDescent="0.2">
      <c r="B188" s="231">
        <f ca="1">IF(Altitude_culmi&gt;350, 90, NA())</f>
        <v>90</v>
      </c>
      <c r="C188" s="5">
        <v>25</v>
      </c>
      <c r="D188" s="82">
        <f t="shared" ca="1" si="2"/>
        <v>561.95410067468856</v>
      </c>
      <c r="E188" s="82"/>
      <c r="F188" s="214">
        <f t="shared" ca="1" si="3"/>
        <v>516.95410067468856</v>
      </c>
    </row>
    <row r="189" spans="2:6" x14ac:dyDescent="0.2">
      <c r="B189" s="231">
        <f ca="1">IF(Altitude_culmi&gt;350, 57, NA())</f>
        <v>57</v>
      </c>
      <c r="C189" s="5">
        <v>30</v>
      </c>
      <c r="D189" s="82">
        <f t="shared" ca="1" si="2"/>
        <v>566.95410067468856</v>
      </c>
      <c r="E189" s="82"/>
      <c r="F189" s="214">
        <f t="shared" ca="1" si="3"/>
        <v>511.95410067468856</v>
      </c>
    </row>
    <row r="190" spans="2:6" x14ac:dyDescent="0.2">
      <c r="B190" s="231">
        <f ca="1">IF(Altitude_culmi&gt;350, 40, NA())</f>
        <v>40</v>
      </c>
      <c r="C190" s="5">
        <v>36</v>
      </c>
      <c r="D190" s="82">
        <f t="shared" ca="1" si="2"/>
        <v>572.95410067468856</v>
      </c>
      <c r="E190" s="82"/>
      <c r="F190" s="214">
        <f t="shared" ca="1" si="3"/>
        <v>506.95410067468856</v>
      </c>
    </row>
    <row r="191" spans="2:6" x14ac:dyDescent="0.2">
      <c r="B191" s="231">
        <f ca="1">IF(Altitude_culmi&gt;350, 20, NA())</f>
        <v>20</v>
      </c>
      <c r="C191" s="5">
        <v>48</v>
      </c>
      <c r="D191" s="82">
        <f t="shared" ca="1" si="2"/>
        <v>584.95410067468856</v>
      </c>
      <c r="E191" s="82"/>
      <c r="F191" s="214">
        <f t="shared" ca="1" si="3"/>
        <v>500.95410067468856</v>
      </c>
    </row>
    <row r="192" spans="2:6" x14ac:dyDescent="0.2">
      <c r="B192" s="231">
        <f ca="1">IF(Altitude_culmi&gt;350, 0.5, NA())</f>
        <v>0.5</v>
      </c>
      <c r="C192" s="5">
        <v>62</v>
      </c>
      <c r="D192" s="82">
        <f t="shared" ca="1" si="2"/>
        <v>598.95410067468856</v>
      </c>
      <c r="E192" s="82"/>
      <c r="F192" s="214">
        <f t="shared" ca="1" si="3"/>
        <v>488.95410067468856</v>
      </c>
    </row>
    <row r="193" spans="2:6" x14ac:dyDescent="0.2">
      <c r="B193" s="231">
        <f ca="1">IF(Altitude_culmi&gt;350, 0.5, NA())</f>
        <v>0.5</v>
      </c>
      <c r="C193" s="5">
        <v>37</v>
      </c>
      <c r="D193" s="82">
        <f t="shared" ca="1" si="2"/>
        <v>573.95410067468856</v>
      </c>
      <c r="E193" s="82"/>
      <c r="F193" s="214">
        <f t="shared" ca="1" si="3"/>
        <v>474.95410067468856</v>
      </c>
    </row>
    <row r="194" spans="2:6" x14ac:dyDescent="0.2">
      <c r="B194" s="231">
        <f ca="1">IF(Altitude_culmi&gt;350, 15, NA())</f>
        <v>15</v>
      </c>
      <c r="C194" s="5">
        <v>30</v>
      </c>
      <c r="D194" s="82">
        <f t="shared" ca="1" si="2"/>
        <v>566.95410067468856</v>
      </c>
      <c r="E194" s="82"/>
      <c r="F194" s="214">
        <f t="shared" ca="1" si="3"/>
        <v>499.95410067468856</v>
      </c>
    </row>
    <row r="195" spans="2:6" x14ac:dyDescent="0.2">
      <c r="B195" s="231">
        <f ca="1">IF(Altitude_culmi&gt;350, 30, NA())</f>
        <v>30</v>
      </c>
      <c r="C195" s="5">
        <v>15</v>
      </c>
      <c r="D195" s="82">
        <f t="shared" ca="1" si="2"/>
        <v>551.95410067468856</v>
      </c>
      <c r="E195" s="82"/>
      <c r="F195" s="214">
        <f t="shared" ca="1" si="3"/>
        <v>506.95410067468856</v>
      </c>
    </row>
    <row r="196" spans="2:6" x14ac:dyDescent="0.2">
      <c r="B196" s="231">
        <f ca="1">IF(Altitude_culmi&gt;350, 37, NA())</f>
        <v>37</v>
      </c>
      <c r="C196" s="5">
        <v>0</v>
      </c>
      <c r="D196" s="82">
        <f t="shared" ca="1" si="2"/>
        <v>536.95410067468856</v>
      </c>
      <c r="E196" s="82"/>
      <c r="F196" s="214">
        <f t="shared" ca="1" si="3"/>
        <v>521.95410067468856</v>
      </c>
    </row>
    <row r="197" spans="2:6" x14ac:dyDescent="0.2">
      <c r="B197" s="231">
        <f ca="1">IF(Altitude_culmi&gt;350, 67, NA())</f>
        <v>67</v>
      </c>
      <c r="C197" s="5">
        <v>0</v>
      </c>
      <c r="D197" s="82">
        <f t="shared" ca="1" si="2"/>
        <v>536.95410067468856</v>
      </c>
      <c r="E197" s="82"/>
      <c r="F197" s="214">
        <f t="shared" ca="1" si="3"/>
        <v>536.95410067468856</v>
      </c>
    </row>
    <row r="198" spans="2:6" x14ac:dyDescent="0.2">
      <c r="B198" s="231">
        <f ca="1">IF(Altitude_culmi&gt;350, 67, NA())</f>
        <v>67</v>
      </c>
      <c r="C198" s="5">
        <v>17</v>
      </c>
      <c r="D198" s="82">
        <f t="shared" ca="1" si="2"/>
        <v>553.95410067468856</v>
      </c>
      <c r="E198" s="82"/>
      <c r="F198" s="214">
        <f t="shared" ca="1" si="3"/>
        <v>536.95410067468856</v>
      </c>
    </row>
    <row r="199" spans="2:6" x14ac:dyDescent="0.2">
      <c r="B199" s="231">
        <f ca="1">IF(Altitude_culmi&gt;350, 100, NA())</f>
        <v>100</v>
      </c>
      <c r="C199" s="5">
        <v>11</v>
      </c>
      <c r="D199" s="82">
        <f t="shared" ca="1" si="2"/>
        <v>547.95410067468856</v>
      </c>
      <c r="E199" s="82"/>
      <c r="F199" s="214">
        <f t="shared" ca="1" si="3"/>
        <v>519.95410067468856</v>
      </c>
    </row>
    <row r="200" spans="2:6" x14ac:dyDescent="0.2">
      <c r="B200" s="229">
        <f ca="1">IF(Altitude_culmi&gt;350, 100, NA())</f>
        <v>100</v>
      </c>
      <c r="C200" s="421">
        <v>0</v>
      </c>
      <c r="D200" s="230">
        <f t="shared" ca="1" si="2"/>
        <v>536.95410067468856</v>
      </c>
      <c r="E200" s="82"/>
      <c r="F200" s="214">
        <f t="shared" ca="1" si="3"/>
        <v>525.95410067468856</v>
      </c>
    </row>
    <row r="201" spans="2:6" x14ac:dyDescent="0.2">
      <c r="E201" s="230"/>
      <c r="F201" s="216">
        <f t="shared" ca="1" si="3"/>
        <v>536.95410067468856</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17.36481776669304</v>
      </c>
      <c r="H4" s="293">
        <f>vit_xz*SIN(Beta)</f>
        <v>98.480775301220802</v>
      </c>
      <c r="I4" s="349">
        <f>V_ini</f>
        <v>100</v>
      </c>
      <c r="J4" s="350">
        <f>X_ini</f>
        <v>0</v>
      </c>
      <c r="K4" s="351">
        <f>Z_ini</f>
        <v>0</v>
      </c>
      <c r="L4" s="327">
        <f t="shared" ref="L4:L67" si="0">SQRT(pos_x^2+pos_z^2)</f>
        <v>0</v>
      </c>
      <c r="M4" s="292">
        <f>RADIANS(N4)</f>
        <v>1.3962634015954636</v>
      </c>
      <c r="N4" s="349">
        <f>Beta_rampe</f>
        <v>80</v>
      </c>
      <c r="P4" s="292" t="s">
        <v>14</v>
      </c>
      <c r="Q4" s="294" t="s">
        <v>14</v>
      </c>
      <c r="R4" s="292" t="s">
        <v>14</v>
      </c>
      <c r="S4" s="351">
        <f ca="1">m_tot</f>
        <v>5.7409999999999997</v>
      </c>
      <c r="T4" s="327">
        <f t="shared" ref="T4:T67" ca="1" si="1">m*g</f>
        <v>56.319209999999998</v>
      </c>
      <c r="U4" s="328">
        <f t="shared" ref="U4:U67" ca="1" si="2">IF(pos_xz&lt;L_rampe,Poids*COS(Beta),0)</f>
        <v>9.7797281841411632</v>
      </c>
      <c r="V4" s="329">
        <f t="shared" ref="V4:V67" si="3">Rho_moyen*(20000-Alt_rampe-pos_z)/(20000+Alt_rampe+pos_z)</f>
        <v>1.2250000000000001</v>
      </c>
      <c r="W4" s="327">
        <f t="shared" ref="W4:W67" si="4">1/2*Rho*Sref*Cx*vit_xz^2</f>
        <v>37.61313451725249</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4.6302305795660565</v>
      </c>
      <c r="E5" s="307">
        <f t="shared" ref="E5:E68" ca="1" si="9">IF(AND(L4&lt;L_rampe,Poussee&lt;Poids*SIN(M4)),0,(-W4+Poussee)/m*SIN(M4)+U4/m*COS(M4)-Poids/m)</f>
        <v>26.261409751327307</v>
      </c>
      <c r="F5" s="304">
        <f t="shared" ref="F5:F68" ca="1" si="10">SQRT(acc_x^2+acc_z^2)</f>
        <v>26.666471032873051</v>
      </c>
      <c r="G5" s="306">
        <f t="shared" ref="G5:G68" ca="1" si="11">G4+acc_x*pas</f>
        <v>17.4111200724887</v>
      </c>
      <c r="H5" s="307">
        <f t="shared" ref="H5:H68" ca="1" si="12">H4+acc_z*pas</f>
        <v>98.743389398734081</v>
      </c>
      <c r="I5" s="304">
        <f t="shared" ref="I5:I68" ca="1" si="13">SQRT(vit_x^2+vit_z^2)</f>
        <v>100.26666471030462</v>
      </c>
      <c r="J5" s="306">
        <f t="shared" ref="J5:J68" ca="1" si="14">J4+0.5*(vit_x+G4)*pas*(K4&gt;=0)</f>
        <v>0.17387968919590868</v>
      </c>
      <c r="K5" s="307">
        <f t="shared" ref="K5:K68" ca="1" si="15">K4+0.5*(vit_z+H4)*pas</f>
        <v>0.98612082349977448</v>
      </c>
      <c r="L5" s="304">
        <f t="shared" ca="1" si="0"/>
        <v>1.0013333235515232</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5.739790463611806</v>
      </c>
      <c r="T5" s="304">
        <f t="shared" ca="1" si="1"/>
        <v>56.30734444803182</v>
      </c>
      <c r="U5" s="311">
        <f t="shared" ca="1" si="2"/>
        <v>9.7776677526648772</v>
      </c>
      <c r="V5" s="306">
        <f t="shared" ca="1" si="3"/>
        <v>1.2248792061549874</v>
      </c>
      <c r="W5" s="304">
        <f t="shared" ca="1" si="4"/>
        <v>37.810275163083439</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0.98612082349977448</v>
      </c>
      <c r="AG5" s="306">
        <f t="shared" ref="AG5:AG68" ca="1" si="27">IF(AND(L4&lt;L_rampe,Poussee&lt;Poids*SIN(M4)),0,(-W4+Poussee)/m-Poids*SIN(M4)/m)</f>
        <v>26.666471030456876</v>
      </c>
      <c r="AH5" s="304">
        <f t="shared" ref="AH5:AH68" ca="1" si="28">IF(AND(L4&lt;L_rampe,Poussee&lt;Poids*SIN(M4)), g*SIN(M4), (-W4+Poussee)/m)</f>
        <v>36.327435087506636</v>
      </c>
    </row>
    <row r="6" spans="1:248" x14ac:dyDescent="0.2">
      <c r="A6" s="347">
        <f t="shared" ca="1" si="6"/>
        <v>0.01</v>
      </c>
      <c r="B6" s="304">
        <f t="shared" ca="1" si="7"/>
        <v>0.02</v>
      </c>
      <c r="D6" s="306">
        <f t="shared" ca="1" si="8"/>
        <v>25.36024229733043</v>
      </c>
      <c r="E6" s="307">
        <f t="shared" ca="1" si="9"/>
        <v>143.83290572397021</v>
      </c>
      <c r="F6" s="304">
        <f t="shared" ca="1" si="10"/>
        <v>146.05152056168333</v>
      </c>
      <c r="G6" s="306">
        <f t="shared" ca="1" si="11"/>
        <v>17.664722495462005</v>
      </c>
      <c r="H6" s="307">
        <f t="shared" ca="1" si="12"/>
        <v>100.18171845597378</v>
      </c>
      <c r="I6" s="304">
        <f t="shared" ca="1" si="13"/>
        <v>101.72717991585965</v>
      </c>
      <c r="J6" s="306">
        <f t="shared" ca="1" si="14"/>
        <v>0.34925890203566223</v>
      </c>
      <c r="K6" s="307">
        <f t="shared" ca="1" si="15"/>
        <v>1.9807463627733137</v>
      </c>
      <c r="L6" s="304">
        <f t="shared" ca="1" si="0"/>
        <v>2.0113025466823404</v>
      </c>
      <c r="M6" s="306">
        <f t="shared" ca="1" si="16"/>
        <v>1.3962634015954636</v>
      </c>
      <c r="N6" s="304">
        <f t="shared" ca="1" si="17"/>
        <v>80</v>
      </c>
      <c r="P6" s="310">
        <f t="shared" ca="1" si="18"/>
        <v>2</v>
      </c>
      <c r="Q6" s="304">
        <f t="shared" ca="1" si="19"/>
        <v>930.85500000000002</v>
      </c>
      <c r="R6" s="306">
        <f t="shared" ca="1" si="20"/>
        <v>0.45745169919032375</v>
      </c>
      <c r="S6" s="307">
        <f t="shared" ca="1" si="21"/>
        <v>5.7352159466199026</v>
      </c>
      <c r="T6" s="304">
        <f t="shared" ca="1" si="1"/>
        <v>56.262468436341251</v>
      </c>
      <c r="U6" s="311">
        <f t="shared" ca="1" si="2"/>
        <v>9.7698751150138499</v>
      </c>
      <c r="V6" s="306">
        <f t="shared" ca="1" si="3"/>
        <v>1.2247573825987372</v>
      </c>
      <c r="W6" s="304">
        <f t="shared" ca="1" si="4"/>
        <v>38.91593906747007</v>
      </c>
      <c r="Y6" s="314" t="str">
        <f t="shared" ca="1" si="22"/>
        <v/>
      </c>
      <c r="Z6" s="315" t="str">
        <f t="shared" ca="1" si="23"/>
        <v/>
      </c>
      <c r="AA6" s="316" t="str">
        <f t="shared" ca="1" si="24"/>
        <v/>
      </c>
      <c r="AC6" s="310" t="e">
        <f t="shared" ca="1" si="25"/>
        <v>#N/A</v>
      </c>
      <c r="AD6" s="323" t="e">
        <f t="shared" ca="1" si="26"/>
        <v>#N/A</v>
      </c>
      <c r="AE6" s="324">
        <f t="shared" ca="1" si="5"/>
        <v>1.9807463627733137</v>
      </c>
      <c r="AG6" s="306">
        <f t="shared" ca="1" si="27"/>
        <v>146.05152055536311</v>
      </c>
      <c r="AH6" s="304">
        <f t="shared" ca="1" si="28"/>
        <v>155.71248461241288</v>
      </c>
    </row>
    <row r="7" spans="1:248" x14ac:dyDescent="0.2">
      <c r="A7" s="347">
        <f t="shared" ca="1" si="6"/>
        <v>0.01</v>
      </c>
      <c r="B7" s="304">
        <f t="shared" ca="1" si="7"/>
        <v>0.03</v>
      </c>
      <c r="D7" s="306">
        <f t="shared" ca="1" si="8"/>
        <v>37.978399049617956</v>
      </c>
      <c r="E7" s="307">
        <f t="shared" ca="1" si="9"/>
        <v>215.3975416925301</v>
      </c>
      <c r="F7" s="304">
        <f t="shared" ca="1" si="10"/>
        <v>218.72004883310825</v>
      </c>
      <c r="G7" s="306">
        <f t="shared" ca="1" si="11"/>
        <v>18.044506485958184</v>
      </c>
      <c r="H7" s="307">
        <f t="shared" ca="1" si="12"/>
        <v>102.33569387289909</v>
      </c>
      <c r="I7" s="304">
        <f t="shared" ca="1" si="13"/>
        <v>103.91438040410722</v>
      </c>
      <c r="J7" s="306">
        <f t="shared" ca="1" si="14"/>
        <v>0.5278050469427632</v>
      </c>
      <c r="K7" s="307">
        <f t="shared" ca="1" si="15"/>
        <v>2.9933334244176781</v>
      </c>
      <c r="L7" s="304">
        <f t="shared" ca="1" si="0"/>
        <v>3.0395103482821564</v>
      </c>
      <c r="M7" s="306">
        <f t="shared" ca="1" si="16"/>
        <v>1.3962634015954636</v>
      </c>
      <c r="N7" s="304">
        <f t="shared" ca="1" si="17"/>
        <v>80</v>
      </c>
      <c r="P7" s="310">
        <f t="shared" ca="1" si="18"/>
        <v>3</v>
      </c>
      <c r="Q7" s="304">
        <f t="shared" ca="1" si="19"/>
        <v>1347.2183333333335</v>
      </c>
      <c r="R7" s="306">
        <f t="shared" ca="1" si="20"/>
        <v>0.66206585962764264</v>
      </c>
      <c r="S7" s="307">
        <f t="shared" ca="1" si="21"/>
        <v>5.7285952880236266</v>
      </c>
      <c r="T7" s="304">
        <f t="shared" ca="1" si="1"/>
        <v>56.197519775511779</v>
      </c>
      <c r="U7" s="311">
        <f t="shared" ca="1" si="2"/>
        <v>9.7585968984189044</v>
      </c>
      <c r="V7" s="306">
        <f t="shared" ca="1" si="3"/>
        <v>1.2246333715275721</v>
      </c>
      <c r="W7" s="304">
        <f t="shared" ca="1" si="4"/>
        <v>40.603253375469272</v>
      </c>
      <c r="Y7" s="314" t="str">
        <f t="shared" ca="1" si="22"/>
        <v>Sortie de rampe</v>
      </c>
      <c r="Z7" s="315" t="str">
        <f t="shared" ca="1" si="23"/>
        <v/>
      </c>
      <c r="AA7" s="316" t="str">
        <f t="shared" ca="1" si="24"/>
        <v/>
      </c>
      <c r="AC7" s="310" t="e">
        <f t="shared" ca="1" si="25"/>
        <v>#N/A</v>
      </c>
      <c r="AD7" s="323" t="e">
        <f t="shared" ca="1" si="26"/>
        <v>#N/A</v>
      </c>
      <c r="AE7" s="324">
        <f t="shared" ca="1" si="5"/>
        <v>2.9933334244176781</v>
      </c>
      <c r="AG7" s="306">
        <f t="shared" ca="1" si="27"/>
        <v>218.72004882424761</v>
      </c>
      <c r="AH7" s="304">
        <f t="shared" ca="1" si="28"/>
        <v>228.38101288129738</v>
      </c>
    </row>
    <row r="8" spans="1:248" x14ac:dyDescent="0.2">
      <c r="A8" s="347">
        <f t="shared" ca="1" si="6"/>
        <v>0.01</v>
      </c>
      <c r="B8" s="304">
        <f t="shared" ca="1" si="7"/>
        <v>0.04</v>
      </c>
      <c r="D8" s="306">
        <f t="shared" ca="1" si="8"/>
        <v>36.621716062281301</v>
      </c>
      <c r="E8" s="307">
        <f t="shared" ca="1" si="9"/>
        <v>207.70304804422307</v>
      </c>
      <c r="F8" s="304">
        <f t="shared" ca="1" si="10"/>
        <v>210.90686630408027</v>
      </c>
      <c r="G8" s="306">
        <f t="shared" ca="1" si="11"/>
        <v>18.410723646580998</v>
      </c>
      <c r="H8" s="307">
        <f t="shared" ca="1" si="12"/>
        <v>104.41272435334132</v>
      </c>
      <c r="I8" s="304">
        <f t="shared" ca="1" si="13"/>
        <v>106.02344906707012</v>
      </c>
      <c r="J8" s="306">
        <f t="shared" ca="1" si="14"/>
        <v>0.71008119760545907</v>
      </c>
      <c r="K8" s="307">
        <f t="shared" ca="1" si="15"/>
        <v>4.02707551554888</v>
      </c>
      <c r="L8" s="304">
        <f t="shared" ca="1" si="0"/>
        <v>4.0891994956380007</v>
      </c>
      <c r="M8" s="306">
        <f t="shared" ca="1" si="16"/>
        <v>1.3962634015954636</v>
      </c>
      <c r="N8" s="304">
        <f t="shared" ca="1" si="17"/>
        <v>80</v>
      </c>
      <c r="P8" s="310">
        <f t="shared" ca="1" si="18"/>
        <v>3</v>
      </c>
      <c r="Q8" s="304">
        <f t="shared" ca="1" si="19"/>
        <v>1302.7349999999999</v>
      </c>
      <c r="R8" s="306">
        <f t="shared" ca="1" si="20"/>
        <v>0.64020533739917207</v>
      </c>
      <c r="S8" s="307">
        <f t="shared" ca="1" si="21"/>
        <v>5.7221932346496347</v>
      </c>
      <c r="T8" s="304">
        <f t="shared" ca="1" si="1"/>
        <v>56.134715631912918</v>
      </c>
      <c r="U8" s="311">
        <f t="shared" ca="1" si="2"/>
        <v>0</v>
      </c>
      <c r="V8" s="306">
        <f t="shared" ca="1" si="3"/>
        <v>1.2245067825605389</v>
      </c>
      <c r="W8" s="304">
        <f t="shared" ca="1" si="4"/>
        <v>42.263794884474464</v>
      </c>
      <c r="Y8" s="314" t="str">
        <f t="shared" ca="1" si="22"/>
        <v/>
      </c>
      <c r="Z8" s="315" t="str">
        <f t="shared" ca="1" si="23"/>
        <v/>
      </c>
      <c r="AA8" s="316" t="str">
        <f t="shared" ca="1" si="24"/>
        <v/>
      </c>
      <c r="AC8" s="310" t="e">
        <f t="shared" ca="1" si="25"/>
        <v>#N/A</v>
      </c>
      <c r="AD8" s="323" t="e">
        <f t="shared" ca="1" si="26"/>
        <v>#N/A</v>
      </c>
      <c r="AE8" s="324">
        <f t="shared" ca="1" si="5"/>
        <v>4.02707551554888</v>
      </c>
      <c r="AG8" s="306">
        <f t="shared" ca="1" si="27"/>
        <v>210.90686629546892</v>
      </c>
      <c r="AH8" s="304">
        <f t="shared" ca="1" si="28"/>
        <v>220.56783035251868</v>
      </c>
    </row>
    <row r="9" spans="1:248" x14ac:dyDescent="0.2">
      <c r="A9" s="347">
        <f t="shared" ca="1" si="6"/>
        <v>0.01</v>
      </c>
      <c r="B9" s="304">
        <f t="shared" ca="1" si="7"/>
        <v>0.05</v>
      </c>
      <c r="D9" s="306">
        <f t="shared" ca="1" si="8"/>
        <v>36.940818138353137</v>
      </c>
      <c r="E9" s="307">
        <f t="shared" ca="1" si="9"/>
        <v>199.69179030984617</v>
      </c>
      <c r="F9" s="304">
        <f t="shared" ca="1" si="10"/>
        <v>203.07987384741614</v>
      </c>
      <c r="G9" s="306">
        <f t="shared" ca="1" si="11"/>
        <v>18.780131827964528</v>
      </c>
      <c r="H9" s="307">
        <f t="shared" ca="1" si="12"/>
        <v>106.40964225643978</v>
      </c>
      <c r="I9" s="304">
        <f t="shared" ca="1" si="13"/>
        <v>108.05417769165253</v>
      </c>
      <c r="J9" s="306">
        <f t="shared" ca="1" si="14"/>
        <v>0.8960354749781867</v>
      </c>
      <c r="K9" s="307">
        <f t="shared" ca="1" si="15"/>
        <v>5.0811873485977852</v>
      </c>
      <c r="L9" s="304">
        <f t="shared" ca="1" si="0"/>
        <v>5.1595876234413902</v>
      </c>
      <c r="M9" s="306">
        <f t="shared" ca="1" si="16"/>
        <v>1.3961062678021885</v>
      </c>
      <c r="N9" s="304">
        <f t="shared" ca="1" si="17"/>
        <v>79.990996896826459</v>
      </c>
      <c r="P9" s="310">
        <f t="shared" ca="1" si="18"/>
        <v>3</v>
      </c>
      <c r="Q9" s="304">
        <f t="shared" ca="1" si="19"/>
        <v>1258.2516666666666</v>
      </c>
      <c r="R9" s="306">
        <f t="shared" ca="1" si="20"/>
        <v>0.61834481517070161</v>
      </c>
      <c r="S9" s="307">
        <f t="shared" ca="1" si="21"/>
        <v>5.7160097864979278</v>
      </c>
      <c r="T9" s="304">
        <f t="shared" ca="1" si="1"/>
        <v>56.074056005544676</v>
      </c>
      <c r="U9" s="311">
        <f t="shared" ca="1" si="2"/>
        <v>0</v>
      </c>
      <c r="V9" s="306">
        <f t="shared" ca="1" si="3"/>
        <v>1.224377712647728</v>
      </c>
      <c r="W9" s="304">
        <f t="shared" ca="1" si="4"/>
        <v>43.893678597565597</v>
      </c>
      <c r="Y9" s="314" t="str">
        <f t="shared" ca="1" si="22"/>
        <v/>
      </c>
      <c r="Z9" s="315" t="str">
        <f t="shared" ca="1" si="23"/>
        <v/>
      </c>
      <c r="AA9" s="316" t="str">
        <f t="shared" ca="1" si="24"/>
        <v/>
      </c>
      <c r="AC9" s="310" t="e">
        <f t="shared" ca="1" si="25"/>
        <v>#N/A</v>
      </c>
      <c r="AD9" s="323" t="e">
        <f t="shared" ca="1" si="26"/>
        <v>#N/A</v>
      </c>
      <c r="AE9" s="324">
        <f t="shared" ca="1" si="5"/>
        <v>5.0811873485977852</v>
      </c>
      <c r="AG9" s="306">
        <f t="shared" ca="1" si="27"/>
        <v>203.07272906127514</v>
      </c>
      <c r="AH9" s="304">
        <f t="shared" ca="1" si="28"/>
        <v>212.73369311832491</v>
      </c>
    </row>
    <row r="10" spans="1:248" x14ac:dyDescent="0.2">
      <c r="A10" s="347">
        <f t="shared" ca="1" si="6"/>
        <v>0.01</v>
      </c>
      <c r="B10" s="304">
        <f t="shared" ca="1" si="7"/>
        <v>6.0000000000000005E-2</v>
      </c>
      <c r="D10" s="306">
        <f t="shared" ca="1" si="8"/>
        <v>36.418873791106783</v>
      </c>
      <c r="E10" s="307">
        <f t="shared" ca="1" si="9"/>
        <v>196.54208352071117</v>
      </c>
      <c r="F10" s="304">
        <f t="shared" ca="1" si="10"/>
        <v>199.8877809243846</v>
      </c>
      <c r="G10" s="306">
        <f t="shared" ca="1" si="11"/>
        <v>19.144320565875596</v>
      </c>
      <c r="H10" s="307">
        <f t="shared" ca="1" si="12"/>
        <v>108.37506309164689</v>
      </c>
      <c r="I10" s="304">
        <f t="shared" ca="1" si="13"/>
        <v>110.0529841033284</v>
      </c>
      <c r="J10" s="306">
        <f t="shared" ca="1" si="14"/>
        <v>1.0856577369473874</v>
      </c>
      <c r="K10" s="307">
        <f t="shared" ca="1" si="15"/>
        <v>6.1551108753382184</v>
      </c>
      <c r="L10" s="304">
        <f t="shared" ca="1" si="0"/>
        <v>6.2501234075416887</v>
      </c>
      <c r="M10" s="306">
        <f t="shared" ca="1" si="16"/>
        <v>1.3959513418193523</v>
      </c>
      <c r="N10" s="304">
        <f t="shared" ca="1" si="17"/>
        <v>79.982120291873031</v>
      </c>
      <c r="P10" s="310">
        <f t="shared" ca="1" si="18"/>
        <v>4</v>
      </c>
      <c r="Q10" s="304">
        <f t="shared" ca="1" si="19"/>
        <v>1240.356</v>
      </c>
      <c r="R10" s="306">
        <f t="shared" ca="1" si="20"/>
        <v>0.60955031643050006</v>
      </c>
      <c r="S10" s="307">
        <f t="shared" ca="1" si="21"/>
        <v>5.7099142833336227</v>
      </c>
      <c r="T10" s="304">
        <f t="shared" ca="1" si="1"/>
        <v>56.014259119502839</v>
      </c>
      <c r="U10" s="311">
        <f t="shared" ca="1" si="2"/>
        <v>0</v>
      </c>
      <c r="V10" s="306">
        <f t="shared" ca="1" si="3"/>
        <v>1.2242462308943922</v>
      </c>
      <c r="W10" s="304">
        <f t="shared" ca="1" si="4"/>
        <v>45.527715644994011</v>
      </c>
      <c r="Y10" s="314" t="str">
        <f t="shared" ca="1" si="22"/>
        <v/>
      </c>
      <c r="Z10" s="315" t="str">
        <f t="shared" ca="1" si="23"/>
        <v/>
      </c>
      <c r="AA10" s="316" t="str">
        <f t="shared" ca="1" si="24"/>
        <v/>
      </c>
      <c r="AC10" s="310" t="e">
        <f t="shared" ca="1" si="25"/>
        <v>#N/A</v>
      </c>
      <c r="AD10" s="323" t="e">
        <f t="shared" ca="1" si="26"/>
        <v>#N/A</v>
      </c>
      <c r="AE10" s="324">
        <f t="shared" ca="1" si="5"/>
        <v>6.1551108753382184</v>
      </c>
      <c r="AG10" s="306">
        <f t="shared" ca="1" si="27"/>
        <v>199.88050909266849</v>
      </c>
      <c r="AH10" s="304">
        <f t="shared" ca="1" si="28"/>
        <v>209.54120535482068</v>
      </c>
    </row>
    <row r="11" spans="1:248" x14ac:dyDescent="0.2">
      <c r="A11" s="347">
        <f t="shared" ca="1" si="6"/>
        <v>0.01</v>
      </c>
      <c r="B11" s="304">
        <f t="shared" ca="1" si="7"/>
        <v>7.0000000000000007E-2</v>
      </c>
      <c r="D11" s="306">
        <f t="shared" ca="1" si="8"/>
        <v>36.705325754869698</v>
      </c>
      <c r="E11" s="307">
        <f t="shared" ca="1" si="9"/>
        <v>197.97705521542835</v>
      </c>
      <c r="F11" s="304">
        <f t="shared" ca="1" si="10"/>
        <v>201.35092582489872</v>
      </c>
      <c r="G11" s="306">
        <f t="shared" ca="1" si="11"/>
        <v>19.511373823424293</v>
      </c>
      <c r="H11" s="307">
        <f t="shared" ca="1" si="12"/>
        <v>110.35483364380117</v>
      </c>
      <c r="I11" s="304">
        <f t="shared" ca="1" si="13"/>
        <v>112.06642234419924</v>
      </c>
      <c r="J11" s="306">
        <f t="shared" ca="1" si="14"/>
        <v>1.2789362088938869</v>
      </c>
      <c r="K11" s="307">
        <f t="shared" ca="1" si="15"/>
        <v>7.248760359015459</v>
      </c>
      <c r="L11" s="304">
        <f t="shared" ca="1" si="0"/>
        <v>7.3607203838247921</v>
      </c>
      <c r="M11" s="306">
        <f t="shared" ca="1" si="16"/>
        <v>1.3957990657576116</v>
      </c>
      <c r="N11" s="304">
        <f t="shared" ca="1" si="17"/>
        <v>79.97339551621441</v>
      </c>
      <c r="P11" s="310">
        <f t="shared" ca="1" si="18"/>
        <v>4</v>
      </c>
      <c r="Q11" s="304">
        <f t="shared" ca="1" si="19"/>
        <v>1249.048</v>
      </c>
      <c r="R11" s="306">
        <f t="shared" ca="1" si="20"/>
        <v>0.61382184117856753</v>
      </c>
      <c r="S11" s="307">
        <f t="shared" ca="1" si="21"/>
        <v>5.7037760649218372</v>
      </c>
      <c r="T11" s="304">
        <f t="shared" ca="1" si="1"/>
        <v>55.954043196883227</v>
      </c>
      <c r="U11" s="311">
        <f t="shared" ca="1" si="2"/>
        <v>0</v>
      </c>
      <c r="V11" s="306">
        <f t="shared" ca="1" si="3"/>
        <v>1.2241123485746439</v>
      </c>
      <c r="W11" s="304">
        <f t="shared" ca="1" si="4"/>
        <v>47.203666418031773</v>
      </c>
      <c r="Y11" s="314" t="str">
        <f t="shared" ca="1" si="22"/>
        <v/>
      </c>
      <c r="Z11" s="315" t="str">
        <f t="shared" ca="1" si="23"/>
        <v/>
      </c>
      <c r="AA11" s="316" t="str">
        <f t="shared" ca="1" si="24"/>
        <v/>
      </c>
      <c r="AC11" s="310" t="e">
        <f t="shared" ca="1" si="25"/>
        <v>#N/A</v>
      </c>
      <c r="AD11" s="323" t="e">
        <f t="shared" ca="1" si="26"/>
        <v>#N/A</v>
      </c>
      <c r="AE11" s="324">
        <f t="shared" ca="1" si="5"/>
        <v>7.248760359015459</v>
      </c>
      <c r="AG11" s="306">
        <f t="shared" ca="1" si="27"/>
        <v>201.34369415728068</v>
      </c>
      <c r="AH11" s="304">
        <f t="shared" ca="1" si="28"/>
        <v>211.00412615366216</v>
      </c>
    </row>
    <row r="12" spans="1:248" x14ac:dyDescent="0.2">
      <c r="A12" s="347">
        <f t="shared" ca="1" si="6"/>
        <v>0.01</v>
      </c>
      <c r="B12" s="304">
        <f t="shared" ca="1" si="7"/>
        <v>0.08</v>
      </c>
      <c r="D12" s="306">
        <f t="shared" ca="1" si="8"/>
        <v>36.991214135086977</v>
      </c>
      <c r="E12" s="307">
        <f t="shared" ca="1" si="9"/>
        <v>199.40946958234846</v>
      </c>
      <c r="F12" s="304">
        <f t="shared" ca="1" si="10"/>
        <v>202.81145550067288</v>
      </c>
      <c r="G12" s="306">
        <f t="shared" ca="1" si="11"/>
        <v>19.881285964775163</v>
      </c>
      <c r="H12" s="307">
        <f t="shared" ca="1" si="12"/>
        <v>112.34892833962465</v>
      </c>
      <c r="I12" s="304">
        <f t="shared" ca="1" si="13"/>
        <v>114.09446625790086</v>
      </c>
      <c r="J12" s="306">
        <f t="shared" ca="1" si="14"/>
        <v>1.4758995078348842</v>
      </c>
      <c r="K12" s="307">
        <f t="shared" ca="1" si="15"/>
        <v>8.3622791689325879</v>
      </c>
      <c r="L12" s="304">
        <f t="shared" ca="1" si="0"/>
        <v>8.4915247309532784</v>
      </c>
      <c r="M12" s="306">
        <f t="shared" ca="1" si="16"/>
        <v>1.3956493674914865</v>
      </c>
      <c r="N12" s="304">
        <f t="shared" ca="1" si="17"/>
        <v>79.964818437365011</v>
      </c>
      <c r="P12" s="310">
        <f t="shared" ca="1" si="18"/>
        <v>4</v>
      </c>
      <c r="Q12" s="304">
        <f t="shared" ca="1" si="19"/>
        <v>1257.74</v>
      </c>
      <c r="R12" s="306">
        <f t="shared" ca="1" si="20"/>
        <v>0.61809336592663489</v>
      </c>
      <c r="S12" s="307">
        <f t="shared" ca="1" si="21"/>
        <v>5.6975951312625712</v>
      </c>
      <c r="T12" s="304">
        <f t="shared" ca="1" si="1"/>
        <v>55.893408237685826</v>
      </c>
      <c r="U12" s="311">
        <f t="shared" ca="1" si="2"/>
        <v>0</v>
      </c>
      <c r="V12" s="306">
        <f t="shared" ca="1" si="3"/>
        <v>1.2239760489300409</v>
      </c>
      <c r="W12" s="304">
        <f t="shared" ca="1" si="4"/>
        <v>48.922148328796183</v>
      </c>
      <c r="Y12" s="314" t="str">
        <f t="shared" ca="1" si="22"/>
        <v/>
      </c>
      <c r="Z12" s="315" t="str">
        <f t="shared" ca="1" si="23"/>
        <v/>
      </c>
      <c r="AA12" s="316" t="str">
        <f t="shared" ca="1" si="24"/>
        <v/>
      </c>
      <c r="AC12" s="310" t="e">
        <f t="shared" ca="1" si="25"/>
        <v>#N/A</v>
      </c>
      <c r="AD12" s="323" t="e">
        <f t="shared" ca="1" si="26"/>
        <v>#N/A</v>
      </c>
      <c r="AE12" s="324">
        <f t="shared" ca="1" si="5"/>
        <v>8.3622791689325879</v>
      </c>
      <c r="AG12" s="306">
        <f t="shared" ca="1" si="27"/>
        <v>202.80426352976312</v>
      </c>
      <c r="AH12" s="304">
        <f t="shared" ca="1" si="28"/>
        <v>212.46443555453487</v>
      </c>
    </row>
    <row r="13" spans="1:248" x14ac:dyDescent="0.2">
      <c r="A13" s="347">
        <f t="shared" ca="1" si="6"/>
        <v>0.01</v>
      </c>
      <c r="B13" s="304">
        <f t="shared" ca="1" si="7"/>
        <v>0.09</v>
      </c>
      <c r="D13" s="306">
        <f t="shared" ca="1" si="8"/>
        <v>37.276526887973212</v>
      </c>
      <c r="E13" s="307">
        <f t="shared" ca="1" si="9"/>
        <v>200.83924348993719</v>
      </c>
      <c r="F13" s="304">
        <f t="shared" ca="1" si="10"/>
        <v>204.26928594979734</v>
      </c>
      <c r="G13" s="306">
        <f t="shared" ca="1" si="11"/>
        <v>20.254051233654895</v>
      </c>
      <c r="H13" s="307">
        <f t="shared" ca="1" si="12"/>
        <v>114.35732077452403</v>
      </c>
      <c r="I13" s="304">
        <f t="shared" ca="1" si="13"/>
        <v>116.1370888480631</v>
      </c>
      <c r="J13" s="306">
        <f t="shared" ca="1" si="14"/>
        <v>1.6765761938270345</v>
      </c>
      <c r="K13" s="307">
        <f t="shared" ca="1" si="15"/>
        <v>9.4958104145033317</v>
      </c>
      <c r="L13" s="304">
        <f t="shared" ca="1" si="0"/>
        <v>9.6426823634244787</v>
      </c>
      <c r="M13" s="306">
        <f t="shared" ca="1" si="16"/>
        <v>1.3955021776070202</v>
      </c>
      <c r="N13" s="304">
        <f t="shared" ca="1" si="17"/>
        <v>79.956385078198082</v>
      </c>
      <c r="P13" s="310">
        <f t="shared" ca="1" si="18"/>
        <v>4</v>
      </c>
      <c r="Q13" s="304">
        <f t="shared" ca="1" si="19"/>
        <v>1266.432</v>
      </c>
      <c r="R13" s="306">
        <f t="shared" ca="1" si="20"/>
        <v>0.62236489067470235</v>
      </c>
      <c r="S13" s="307">
        <f t="shared" ca="1" si="21"/>
        <v>5.6913714823558239</v>
      </c>
      <c r="T13" s="304">
        <f t="shared" ca="1" si="1"/>
        <v>55.832354241910636</v>
      </c>
      <c r="U13" s="311">
        <f t="shared" ca="1" si="2"/>
        <v>0</v>
      </c>
      <c r="V13" s="306">
        <f t="shared" ca="1" si="3"/>
        <v>1.2238373152559183</v>
      </c>
      <c r="W13" s="304">
        <f t="shared" ca="1" si="4"/>
        <v>50.68378039315693</v>
      </c>
      <c r="Y13" s="314" t="str">
        <f t="shared" ca="1" si="22"/>
        <v/>
      </c>
      <c r="Z13" s="315" t="str">
        <f t="shared" ca="1" si="23"/>
        <v/>
      </c>
      <c r="AA13" s="316" t="str">
        <f t="shared" ca="1" si="24"/>
        <v/>
      </c>
      <c r="AC13" s="310" t="e">
        <f t="shared" ca="1" si="25"/>
        <v>#N/A</v>
      </c>
      <c r="AD13" s="323" t="e">
        <f t="shared" ca="1" si="26"/>
        <v>#N/A</v>
      </c>
      <c r="AE13" s="324">
        <f t="shared" ca="1" si="5"/>
        <v>9.4958104145033317</v>
      </c>
      <c r="AG13" s="306">
        <f t="shared" ca="1" si="27"/>
        <v>204.26213321152161</v>
      </c>
      <c r="AH13" s="304">
        <f t="shared" ca="1" si="28"/>
        <v>213.92204944725225</v>
      </c>
    </row>
    <row r="14" spans="1:248" x14ac:dyDescent="0.2">
      <c r="A14" s="347">
        <f t="shared" ca="1" si="6"/>
        <v>0.01</v>
      </c>
      <c r="B14" s="304">
        <f t="shared" ca="1" si="7"/>
        <v>9.9999999999999992E-2</v>
      </c>
      <c r="D14" s="306">
        <f t="shared" ca="1" si="8"/>
        <v>37.561251664751971</v>
      </c>
      <c r="E14" s="307">
        <f t="shared" ca="1" si="9"/>
        <v>202.26629307174173</v>
      </c>
      <c r="F14" s="304">
        <f t="shared" ca="1" si="10"/>
        <v>205.7243323955787</v>
      </c>
      <c r="G14" s="306">
        <f t="shared" ca="1" si="11"/>
        <v>20.629663750302413</v>
      </c>
      <c r="H14" s="307">
        <f t="shared" ca="1" si="12"/>
        <v>116.37998370524144</v>
      </c>
      <c r="I14" s="304">
        <f t="shared" ca="1" si="13"/>
        <v>118.19426227056374</v>
      </c>
      <c r="J14" s="306">
        <f t="shared" ca="1" si="14"/>
        <v>1.8809947687468209</v>
      </c>
      <c r="K14" s="307">
        <f t="shared" ca="1" si="15"/>
        <v>10.649496936902159</v>
      </c>
      <c r="L14" s="304">
        <f t="shared" ca="1" si="0"/>
        <v>10.814338922428007</v>
      </c>
      <c r="M14" s="306">
        <f t="shared" ca="1" si="16"/>
        <v>1.3953574292698887</v>
      </c>
      <c r="N14" s="304">
        <f t="shared" ca="1" si="17"/>
        <v>79.948091609388911</v>
      </c>
      <c r="P14" s="310">
        <f t="shared" ca="1" si="18"/>
        <v>4</v>
      </c>
      <c r="Q14" s="304">
        <f t="shared" ca="1" si="19"/>
        <v>1275.124</v>
      </c>
      <c r="R14" s="306">
        <f t="shared" ca="1" si="20"/>
        <v>0.62663641542276971</v>
      </c>
      <c r="S14" s="307">
        <f t="shared" ca="1" si="21"/>
        <v>5.6851051182015961</v>
      </c>
      <c r="T14" s="304">
        <f t="shared" ca="1" si="1"/>
        <v>55.770881209557658</v>
      </c>
      <c r="U14" s="311">
        <f t="shared" ca="1" si="2"/>
        <v>0</v>
      </c>
      <c r="V14" s="306">
        <f t="shared" ca="1" si="3"/>
        <v>1.2236961309027277</v>
      </c>
      <c r="W14" s="304">
        <f t="shared" ca="1" si="4"/>
        <v>52.489183110614846</v>
      </c>
      <c r="Y14" s="314" t="str">
        <f t="shared" ca="1" si="22"/>
        <v/>
      </c>
      <c r="Z14" s="315" t="str">
        <f t="shared" ca="1" si="23"/>
        <v/>
      </c>
      <c r="AA14" s="316" t="str">
        <f t="shared" ca="1" si="24"/>
        <v/>
      </c>
      <c r="AC14" s="310" t="e">
        <f t="shared" ca="1" si="25"/>
        <v>#N/A</v>
      </c>
      <c r="AD14" s="323" t="e">
        <f t="shared" ca="1" si="26"/>
        <v>#N/A</v>
      </c>
      <c r="AE14" s="324">
        <f t="shared" ca="1" si="5"/>
        <v>10.649496936902159</v>
      </c>
      <c r="AG14" s="306">
        <f t="shared" ca="1" si="27"/>
        <v>205.71721842927531</v>
      </c>
      <c r="AH14" s="304">
        <f t="shared" ca="1" si="28"/>
        <v>215.37688295096603</v>
      </c>
    </row>
    <row r="15" spans="1:248" x14ac:dyDescent="0.2">
      <c r="A15" s="347">
        <f t="shared" ca="1" si="6"/>
        <v>0.01</v>
      </c>
      <c r="B15" s="304">
        <f t="shared" ca="1" si="7"/>
        <v>0.10999999999999999</v>
      </c>
      <c r="D15" s="306">
        <f t="shared" ca="1" si="8"/>
        <v>37.760763489395757</v>
      </c>
      <c r="E15" s="307">
        <f t="shared" ca="1" si="9"/>
        <v>203.21320254875383</v>
      </c>
      <c r="F15" s="304">
        <f t="shared" ca="1" si="10"/>
        <v>206.69175346254852</v>
      </c>
      <c r="G15" s="306">
        <f t="shared" ca="1" si="11"/>
        <v>21.007271385196372</v>
      </c>
      <c r="H15" s="307">
        <f t="shared" ca="1" si="12"/>
        <v>118.41211573072898</v>
      </c>
      <c r="I15" s="304">
        <f t="shared" ca="1" si="13"/>
        <v>120.26111010164028</v>
      </c>
      <c r="J15" s="306">
        <f t="shared" ca="1" si="14"/>
        <v>2.0891794444243148</v>
      </c>
      <c r="K15" s="307">
        <f t="shared" ca="1" si="15"/>
        <v>11.823457434082011</v>
      </c>
      <c r="L15" s="304">
        <f t="shared" ca="1" si="0"/>
        <v>12.0066155283891</v>
      </c>
      <c r="M15" s="306">
        <f t="shared" ca="1" si="16"/>
        <v>1.3952150523624223</v>
      </c>
      <c r="N15" s="304">
        <f t="shared" ca="1" si="17"/>
        <v>79.939934013490955</v>
      </c>
      <c r="P15" s="310">
        <f t="shared" ca="1" si="18"/>
        <v>5</v>
      </c>
      <c r="Q15" s="304">
        <f t="shared" ca="1" si="19"/>
        <v>1281.066</v>
      </c>
      <c r="R15" s="306">
        <f t="shared" ca="1" si="20"/>
        <v>0.62955650286559262</v>
      </c>
      <c r="S15" s="307">
        <f t="shared" ca="1" si="21"/>
        <v>5.6788095531729406</v>
      </c>
      <c r="T15" s="304">
        <f t="shared" ca="1" si="1"/>
        <v>55.709121716626548</v>
      </c>
      <c r="U15" s="311">
        <f t="shared" ca="1" si="2"/>
        <v>0</v>
      </c>
      <c r="V15" s="306">
        <f t="shared" ca="1" si="3"/>
        <v>1.2235524821975812</v>
      </c>
      <c r="W15" s="304">
        <f t="shared" ca="1" si="4"/>
        <v>54.334597929200548</v>
      </c>
      <c r="Y15" s="314" t="str">
        <f t="shared" ca="1" si="22"/>
        <v/>
      </c>
      <c r="Z15" s="315" t="str">
        <f t="shared" ca="1" si="23"/>
        <v/>
      </c>
      <c r="AA15" s="316" t="str">
        <f t="shared" ca="1" si="24"/>
        <v/>
      </c>
      <c r="AC15" s="310" t="e">
        <f t="shared" ca="1" si="25"/>
        <v>#N/A</v>
      </c>
      <c r="AD15" s="323" t="e">
        <f t="shared" ca="1" si="26"/>
        <v>#N/A</v>
      </c>
      <c r="AE15" s="324">
        <f t="shared" ca="1" si="5"/>
        <v>11.823457434082011</v>
      </c>
      <c r="AG15" s="306">
        <f t="shared" ca="1" si="27"/>
        <v>206.68466121590114</v>
      </c>
      <c r="AH15" s="304">
        <f t="shared" ca="1" si="28"/>
        <v>216.34407799482167</v>
      </c>
    </row>
    <row r="16" spans="1:248" x14ac:dyDescent="0.2">
      <c r="A16" s="347">
        <f t="shared" ca="1" si="6"/>
        <v>0.01</v>
      </c>
      <c r="B16" s="304">
        <f t="shared" ca="1" si="7"/>
        <v>0.11999999999999998</v>
      </c>
      <c r="D16" s="306">
        <f t="shared" ca="1" si="8"/>
        <v>37.874606382373734</v>
      </c>
      <c r="E16" s="307">
        <f t="shared" ca="1" si="9"/>
        <v>203.67856745697352</v>
      </c>
      <c r="F16" s="304">
        <f t="shared" ca="1" si="10"/>
        <v>207.17008628164601</v>
      </c>
      <c r="G16" s="306">
        <f t="shared" ca="1" si="11"/>
        <v>21.386017449020109</v>
      </c>
      <c r="H16" s="307">
        <f t="shared" ca="1" si="12"/>
        <v>120.44890140529873</v>
      </c>
      <c r="I16" s="304">
        <f t="shared" ca="1" si="13"/>
        <v>122.33274129223609</v>
      </c>
      <c r="J16" s="306">
        <f t="shared" ca="1" si="14"/>
        <v>2.3011458885953973</v>
      </c>
      <c r="K16" s="307">
        <f t="shared" ca="1" si="15"/>
        <v>13.017762519762149</v>
      </c>
      <c r="L16" s="304">
        <f t="shared" ca="1" si="0"/>
        <v>13.219584464782683</v>
      </c>
      <c r="M16" s="306">
        <f t="shared" ca="1" si="16"/>
        <v>1.3950749741023651</v>
      </c>
      <c r="N16" s="304">
        <f t="shared" ca="1" si="17"/>
        <v>79.931908120388144</v>
      </c>
      <c r="P16" s="310">
        <f t="shared" ca="1" si="18"/>
        <v>5</v>
      </c>
      <c r="Q16" s="304">
        <f t="shared" ca="1" si="19"/>
        <v>1284.258</v>
      </c>
      <c r="R16" s="306">
        <f t="shared" ca="1" si="20"/>
        <v>0.63112515300317107</v>
      </c>
      <c r="S16" s="307">
        <f t="shared" ca="1" si="21"/>
        <v>5.6724983016429089</v>
      </c>
      <c r="T16" s="304">
        <f t="shared" ca="1" si="1"/>
        <v>55.647208339116936</v>
      </c>
      <c r="U16" s="311">
        <f t="shared" ca="1" si="2"/>
        <v>0</v>
      </c>
      <c r="V16" s="306">
        <f t="shared" ca="1" si="3"/>
        <v>1.2234063613717896</v>
      </c>
      <c r="W16" s="304">
        <f t="shared" ca="1" si="4"/>
        <v>56.215954406930564</v>
      </c>
      <c r="Y16" s="314" t="str">
        <f t="shared" ca="1" si="22"/>
        <v/>
      </c>
      <c r="Z16" s="315" t="str">
        <f t="shared" ca="1" si="23"/>
        <v/>
      </c>
      <c r="AA16" s="316" t="str">
        <f t="shared" ca="1" si="24"/>
        <v/>
      </c>
      <c r="AC16" s="310" t="e">
        <f t="shared" ca="1" si="25"/>
        <v>#N/A</v>
      </c>
      <c r="AD16" s="323" t="e">
        <f t="shared" ca="1" si="26"/>
        <v>#N/A</v>
      </c>
      <c r="AE16" s="324">
        <f t="shared" ca="1" si="5"/>
        <v>13.017762519762149</v>
      </c>
      <c r="AG16" s="306">
        <f t="shared" ca="1" si="27"/>
        <v>207.16299903942473</v>
      </c>
      <c r="AH16" s="304">
        <f t="shared" ca="1" si="28"/>
        <v>216.82217193693657</v>
      </c>
    </row>
    <row r="17" spans="1:34" x14ac:dyDescent="0.2">
      <c r="A17" s="347">
        <f t="shared" ca="1" si="6"/>
        <v>0.01</v>
      </c>
      <c r="B17" s="304">
        <f t="shared" ca="1" si="7"/>
        <v>0.12999999999999998</v>
      </c>
      <c r="D17" s="306">
        <f t="shared" ca="1" si="8"/>
        <v>37.98727319858618</v>
      </c>
      <c r="E17" s="307">
        <f t="shared" ca="1" si="9"/>
        <v>204.13938702634889</v>
      </c>
      <c r="F17" s="304">
        <f t="shared" ca="1" si="10"/>
        <v>207.64373879449744</v>
      </c>
      <c r="G17" s="306">
        <f t="shared" ca="1" si="11"/>
        <v>21.765890181005972</v>
      </c>
      <c r="H17" s="307">
        <f t="shared" ca="1" si="12"/>
        <v>122.49029527556222</v>
      </c>
      <c r="I17" s="304">
        <f t="shared" ca="1" si="13"/>
        <v>124.40910903975654</v>
      </c>
      <c r="J17" s="306">
        <f t="shared" ca="1" si="14"/>
        <v>2.5169054267455278</v>
      </c>
      <c r="K17" s="307">
        <f t="shared" ca="1" si="15"/>
        <v>14.232458503166454</v>
      </c>
      <c r="L17" s="304">
        <f t="shared" ca="1" si="0"/>
        <v>14.453293326143221</v>
      </c>
      <c r="M17" s="306">
        <f t="shared" ca="1" si="16"/>
        <v>1.3949371249696767</v>
      </c>
      <c r="N17" s="304">
        <f t="shared" ca="1" si="17"/>
        <v>79.924009946875557</v>
      </c>
      <c r="P17" s="310">
        <f t="shared" ca="1" si="18"/>
        <v>5</v>
      </c>
      <c r="Q17" s="304">
        <f t="shared" ca="1" si="19"/>
        <v>1287.45</v>
      </c>
      <c r="R17" s="306">
        <f t="shared" ca="1" si="20"/>
        <v>0.63269380314074941</v>
      </c>
      <c r="S17" s="307">
        <f t="shared" ca="1" si="21"/>
        <v>5.6661713636115012</v>
      </c>
      <c r="T17" s="304">
        <f t="shared" ca="1" si="1"/>
        <v>55.58514107702883</v>
      </c>
      <c r="U17" s="311">
        <f t="shared" ca="1" si="2"/>
        <v>0</v>
      </c>
      <c r="V17" s="306">
        <f t="shared" ca="1" si="3"/>
        <v>1.2232577636486905</v>
      </c>
      <c r="W17" s="304">
        <f t="shared" ca="1" si="4"/>
        <v>58.133407373393325</v>
      </c>
      <c r="Y17" s="314" t="str">
        <f t="shared" ca="1" si="22"/>
        <v/>
      </c>
      <c r="Z17" s="315" t="str">
        <f t="shared" ca="1" si="23"/>
        <v/>
      </c>
      <c r="AA17" s="316" t="str">
        <f t="shared" ca="1" si="24"/>
        <v/>
      </c>
      <c r="AC17" s="310" t="e">
        <f t="shared" ca="1" si="25"/>
        <v>#N/A</v>
      </c>
      <c r="AD17" s="323" t="e">
        <f t="shared" ca="1" si="26"/>
        <v>#N/A</v>
      </c>
      <c r="AE17" s="324">
        <f t="shared" ca="1" si="5"/>
        <v>14.232458503166454</v>
      </c>
      <c r="AG17" s="306">
        <f t="shared" ca="1" si="27"/>
        <v>207.63665654856493</v>
      </c>
      <c r="AH17" s="304">
        <f t="shared" ca="1" si="28"/>
        <v>217.29558931099925</v>
      </c>
    </row>
    <row r="18" spans="1:34" x14ac:dyDescent="0.2">
      <c r="A18" s="347">
        <f t="shared" ca="1" si="6"/>
        <v>0.01</v>
      </c>
      <c r="B18" s="304">
        <f t="shared" ca="1" si="7"/>
        <v>0.13999999999999999</v>
      </c>
      <c r="D18" s="306">
        <f t="shared" ca="1" si="8"/>
        <v>38.098766884042824</v>
      </c>
      <c r="E18" s="307">
        <f t="shared" ca="1" si="9"/>
        <v>204.59562120145418</v>
      </c>
      <c r="F18" s="304">
        <f t="shared" ca="1" si="10"/>
        <v>208.11267201420861</v>
      </c>
      <c r="G18" s="306">
        <f t="shared" ca="1" si="11"/>
        <v>22.146877849846401</v>
      </c>
      <c r="H18" s="307">
        <f t="shared" ca="1" si="12"/>
        <v>124.53625148757676</v>
      </c>
      <c r="I18" s="304">
        <f t="shared" ca="1" si="13"/>
        <v>126.49016615165378</v>
      </c>
      <c r="J18" s="306">
        <f t="shared" ca="1" si="14"/>
        <v>2.7364692668997899</v>
      </c>
      <c r="K18" s="307">
        <f t="shared" ca="1" si="15"/>
        <v>15.467591236982148</v>
      </c>
      <c r="L18" s="304">
        <f t="shared" ca="1" si="0"/>
        <v>15.707789237287788</v>
      </c>
      <c r="M18" s="306">
        <f t="shared" ca="1" si="16"/>
        <v>1.3948014385136285</v>
      </c>
      <c r="N18" s="304">
        <f t="shared" ca="1" si="17"/>
        <v>79.916235685606907</v>
      </c>
      <c r="P18" s="310">
        <f t="shared" ca="1" si="18"/>
        <v>5</v>
      </c>
      <c r="Q18" s="304">
        <f t="shared" ca="1" si="19"/>
        <v>1290.6420000000001</v>
      </c>
      <c r="R18" s="306">
        <f t="shared" ca="1" si="20"/>
        <v>0.63426245327832775</v>
      </c>
      <c r="S18" s="307">
        <f t="shared" ca="1" si="21"/>
        <v>5.6598287390787183</v>
      </c>
      <c r="T18" s="304">
        <f t="shared" ca="1" si="1"/>
        <v>55.522919930362228</v>
      </c>
      <c r="U18" s="311">
        <f t="shared" ca="1" si="2"/>
        <v>0</v>
      </c>
      <c r="V18" s="306">
        <f t="shared" ca="1" si="3"/>
        <v>1.2231066843251168</v>
      </c>
      <c r="W18" s="304">
        <f t="shared" ca="1" si="4"/>
        <v>60.08710831877552</v>
      </c>
      <c r="Y18" s="314" t="str">
        <f t="shared" ca="1" si="22"/>
        <v/>
      </c>
      <c r="Z18" s="315" t="str">
        <f t="shared" ca="1" si="23"/>
        <v/>
      </c>
      <c r="AA18" s="316" t="str">
        <f t="shared" ca="1" si="24"/>
        <v/>
      </c>
      <c r="AC18" s="310" t="e">
        <f t="shared" ca="1" si="25"/>
        <v>#N/A</v>
      </c>
      <c r="AD18" s="323" t="e">
        <f t="shared" ca="1" si="26"/>
        <v>#N/A</v>
      </c>
      <c r="AE18" s="324">
        <f t="shared" ca="1" si="5"/>
        <v>15.467591236982148</v>
      </c>
      <c r="AG18" s="306">
        <f t="shared" ca="1" si="27"/>
        <v>208.10559475037687</v>
      </c>
      <c r="AH18" s="304">
        <f t="shared" ca="1" si="28"/>
        <v>217.76429101408269</v>
      </c>
    </row>
    <row r="19" spans="1:34" x14ac:dyDescent="0.2">
      <c r="A19" s="347">
        <f t="shared" ca="1" si="6"/>
        <v>0.01</v>
      </c>
      <c r="B19" s="304">
        <f t="shared" ca="1" si="7"/>
        <v>0.15</v>
      </c>
      <c r="D19" s="306">
        <f t="shared" ca="1" si="8"/>
        <v>38.209089952365382</v>
      </c>
      <c r="E19" s="307">
        <f t="shared" ca="1" si="9"/>
        <v>205.04723033651993</v>
      </c>
      <c r="F19" s="304">
        <f t="shared" ca="1" si="10"/>
        <v>208.57684728575654</v>
      </c>
      <c r="G19" s="306">
        <f t="shared" ca="1" si="11"/>
        <v>22.528968749370055</v>
      </c>
      <c r="H19" s="307">
        <f t="shared" ca="1" si="12"/>
        <v>126.58672379094196</v>
      </c>
      <c r="I19" s="304">
        <f t="shared" ca="1" si="13"/>
        <v>128.57586504874982</v>
      </c>
      <c r="J19" s="306">
        <f t="shared" ca="1" si="14"/>
        <v>2.9598484998958723</v>
      </c>
      <c r="K19" s="307">
        <f t="shared" ca="1" si="15"/>
        <v>16.723206113374744</v>
      </c>
      <c r="L19" s="304">
        <f t="shared" ca="1" si="0"/>
        <v>16.983118849397194</v>
      </c>
      <c r="M19" s="306">
        <f t="shared" ca="1" si="16"/>
        <v>1.3946678511739934</v>
      </c>
      <c r="N19" s="304">
        <f t="shared" ca="1" si="17"/>
        <v>79.908581694849431</v>
      </c>
      <c r="P19" s="310">
        <f t="shared" ca="1" si="18"/>
        <v>5</v>
      </c>
      <c r="Q19" s="304">
        <f t="shared" ca="1" si="19"/>
        <v>1293.8340000000001</v>
      </c>
      <c r="R19" s="306">
        <f t="shared" ca="1" si="20"/>
        <v>0.6358311034159061</v>
      </c>
      <c r="S19" s="307">
        <f t="shared" ca="1" si="21"/>
        <v>5.6534704280445593</v>
      </c>
      <c r="T19" s="304">
        <f t="shared" ca="1" si="1"/>
        <v>55.460544899117131</v>
      </c>
      <c r="U19" s="311">
        <f t="shared" ca="1" si="2"/>
        <v>0</v>
      </c>
      <c r="V19" s="306">
        <f t="shared" ca="1" si="3"/>
        <v>1.2229531187719449</v>
      </c>
      <c r="W19" s="304">
        <f t="shared" ca="1" si="4"/>
        <v>62.077205347263273</v>
      </c>
      <c r="Y19" s="314" t="str">
        <f t="shared" ca="1" si="22"/>
        <v/>
      </c>
      <c r="Z19" s="315" t="str">
        <f t="shared" ca="1" si="23"/>
        <v/>
      </c>
      <c r="AA19" s="316" t="str">
        <f t="shared" ca="1" si="24"/>
        <v/>
      </c>
      <c r="AC19" s="310" t="e">
        <f t="shared" ca="1" si="25"/>
        <v>#N/A</v>
      </c>
      <c r="AD19" s="323" t="e">
        <f t="shared" ca="1" si="26"/>
        <v>#N/A</v>
      </c>
      <c r="AE19" s="324">
        <f t="shared" ca="1" si="5"/>
        <v>16.723206113374744</v>
      </c>
      <c r="AG19" s="306">
        <f t="shared" ca="1" si="27"/>
        <v>208.56977498407551</v>
      </c>
      <c r="AH19" s="304">
        <f t="shared" ca="1" si="28"/>
        <v>218.22823828017385</v>
      </c>
    </row>
    <row r="20" spans="1:34" x14ac:dyDescent="0.2">
      <c r="A20" s="347">
        <f t="shared" ca="1" si="6"/>
        <v>0.01</v>
      </c>
      <c r="B20" s="304">
        <f t="shared" ca="1" si="7"/>
        <v>0.16</v>
      </c>
      <c r="D20" s="306">
        <f t="shared" ca="1" si="8"/>
        <v>38.318244515867079</v>
      </c>
      <c r="E20" s="307">
        <f t="shared" ca="1" si="9"/>
        <v>205.49417519974017</v>
      </c>
      <c r="F20" s="304">
        <f t="shared" ca="1" si="10"/>
        <v>209.03622629534644</v>
      </c>
      <c r="G20" s="306">
        <f t="shared" ca="1" si="11"/>
        <v>22.912151194528725</v>
      </c>
      <c r="H20" s="307">
        <f t="shared" ca="1" si="12"/>
        <v>128.64166554293936</v>
      </c>
      <c r="I20" s="304">
        <f t="shared" ca="1" si="13"/>
        <v>130.66615776865262</v>
      </c>
      <c r="J20" s="306">
        <f t="shared" ca="1" si="14"/>
        <v>3.187054099615366</v>
      </c>
      <c r="K20" s="307">
        <f t="shared" ca="1" si="15"/>
        <v>17.999348060044149</v>
      </c>
      <c r="L20" s="304">
        <f t="shared" ca="1" si="0"/>
        <v>18.279328336142171</v>
      </c>
      <c r="M20" s="306">
        <f t="shared" ca="1" si="16"/>
        <v>1.3945363021151091</v>
      </c>
      <c r="N20" s="304">
        <f t="shared" ca="1" si="17"/>
        <v>79.901044488976453</v>
      </c>
      <c r="P20" s="310">
        <f t="shared" ca="1" si="18"/>
        <v>5</v>
      </c>
      <c r="Q20" s="304">
        <f t="shared" ca="1" si="19"/>
        <v>1297.0260000000001</v>
      </c>
      <c r="R20" s="306">
        <f t="shared" ca="1" si="20"/>
        <v>0.63739975355348455</v>
      </c>
      <c r="S20" s="307">
        <f t="shared" ca="1" si="21"/>
        <v>5.6470964305090243</v>
      </c>
      <c r="T20" s="304">
        <f t="shared" ca="1" si="1"/>
        <v>55.398015983293533</v>
      </c>
      <c r="U20" s="311">
        <f t="shared" ca="1" si="2"/>
        <v>0</v>
      </c>
      <c r="V20" s="306">
        <f t="shared" ca="1" si="3"/>
        <v>1.2227970624346447</v>
      </c>
      <c r="W20" s="304">
        <f t="shared" ca="1" si="4"/>
        <v>64.103843130953862</v>
      </c>
      <c r="Y20" s="314" t="str">
        <f t="shared" ca="1" si="22"/>
        <v/>
      </c>
      <c r="Z20" s="315" t="str">
        <f t="shared" ca="1" si="23"/>
        <v/>
      </c>
      <c r="AA20" s="316" t="str">
        <f t="shared" ca="1" si="24"/>
        <v/>
      </c>
      <c r="AC20" s="310" t="e">
        <f t="shared" ca="1" si="25"/>
        <v>#N/A</v>
      </c>
      <c r="AD20" s="323" t="e">
        <f t="shared" ca="1" si="26"/>
        <v>#N/A</v>
      </c>
      <c r="AE20" s="324">
        <f t="shared" ca="1" si="5"/>
        <v>17.999348060044149</v>
      </c>
      <c r="AG20" s="306">
        <f t="shared" ca="1" si="27"/>
        <v>209.02915893037547</v>
      </c>
      <c r="AH20" s="304">
        <f t="shared" ca="1" si="28"/>
        <v>218.68739268924074</v>
      </c>
    </row>
    <row r="21" spans="1:34" x14ac:dyDescent="0.2">
      <c r="A21" s="347">
        <f t="shared" ca="1" si="6"/>
        <v>0.01</v>
      </c>
      <c r="B21" s="304">
        <f t="shared" ca="1" si="7"/>
        <v>0.17</v>
      </c>
      <c r="D21" s="306">
        <f t="shared" ca="1" si="8"/>
        <v>38.426232314486086</v>
      </c>
      <c r="E21" s="307">
        <f t="shared" ca="1" si="9"/>
        <v>205.93641697789661</v>
      </c>
      <c r="F21" s="304">
        <f t="shared" ca="1" si="10"/>
        <v>209.49077107973267</v>
      </c>
      <c r="G21" s="306">
        <f t="shared" ca="1" si="11"/>
        <v>23.296413517673585</v>
      </c>
      <c r="H21" s="307">
        <f t="shared" ca="1" si="12"/>
        <v>130.70102971271834</v>
      </c>
      <c r="I21" s="304">
        <f t="shared" ca="1" si="13"/>
        <v>132.76099596926548</v>
      </c>
      <c r="J21" s="306">
        <f t="shared" ca="1" si="14"/>
        <v>3.4180969231763774</v>
      </c>
      <c r="K21" s="307">
        <f t="shared" ca="1" si="15"/>
        <v>19.296061536322437</v>
      </c>
      <c r="L21" s="304">
        <f t="shared" ca="1" si="0"/>
        <v>19.596463389850985</v>
      </c>
      <c r="M21" s="306">
        <f t="shared" ca="1" si="16"/>
        <v>1.3944067330717143</v>
      </c>
      <c r="N21" s="304">
        <f t="shared" ca="1" si="17"/>
        <v>79.893620729634378</v>
      </c>
      <c r="P21" s="310">
        <f t="shared" ca="1" si="18"/>
        <v>5</v>
      </c>
      <c r="Q21" s="304">
        <f t="shared" ca="1" si="19"/>
        <v>1300.2180000000001</v>
      </c>
      <c r="R21" s="306">
        <f t="shared" ca="1" si="20"/>
        <v>0.63896840369106289</v>
      </c>
      <c r="S21" s="307">
        <f t="shared" ca="1" si="21"/>
        <v>5.6407067464721141</v>
      </c>
      <c r="T21" s="304">
        <f t="shared" ca="1" si="1"/>
        <v>55.335333182891439</v>
      </c>
      <c r="U21" s="311">
        <f t="shared" ca="1" si="2"/>
        <v>0</v>
      </c>
      <c r="V21" s="306">
        <f t="shared" ca="1" si="3"/>
        <v>1.222638510833814</v>
      </c>
      <c r="W21" s="304">
        <f t="shared" ca="1" si="4"/>
        <v>66.167162864297296</v>
      </c>
      <c r="Y21" s="314" t="str">
        <f t="shared" ca="1" si="22"/>
        <v/>
      </c>
      <c r="Z21" s="315" t="str">
        <f t="shared" ca="1" si="23"/>
        <v/>
      </c>
      <c r="AA21" s="316" t="str">
        <f t="shared" ca="1" si="24"/>
        <v/>
      </c>
      <c r="AC21" s="310" t="e">
        <f t="shared" ca="1" si="25"/>
        <v>#N/A</v>
      </c>
      <c r="AD21" s="323" t="e">
        <f t="shared" ca="1" si="26"/>
        <v>#N/A</v>
      </c>
      <c r="AE21" s="324">
        <f t="shared" ca="1" si="5"/>
        <v>19.296061536322437</v>
      </c>
      <c r="AG21" s="306">
        <f t="shared" ca="1" si="27"/>
        <v>209.48370862079665</v>
      </c>
      <c r="AH21" s="304">
        <f t="shared" ca="1" si="28"/>
        <v>219.14171617628466</v>
      </c>
    </row>
    <row r="22" spans="1:34" x14ac:dyDescent="0.2">
      <c r="A22" s="347">
        <f t="shared" ca="1" si="6"/>
        <v>0.01</v>
      </c>
      <c r="B22" s="304">
        <f t="shared" ca="1" si="7"/>
        <v>0.18000000000000002</v>
      </c>
      <c r="D22" s="306">
        <f t="shared" ca="1" si="8"/>
        <v>38.533054742757805</v>
      </c>
      <c r="E22" s="307">
        <f t="shared" ca="1" si="9"/>
        <v>206.3739172812692</v>
      </c>
      <c r="F22" s="304">
        <f t="shared" ca="1" si="10"/>
        <v>209.94044403550384</v>
      </c>
      <c r="G22" s="306">
        <f t="shared" ca="1" si="11"/>
        <v>23.681744065101164</v>
      </c>
      <c r="H22" s="307">
        <f t="shared" ca="1" si="12"/>
        <v>132.76476888553103</v>
      </c>
      <c r="I22" s="304">
        <f t="shared" ca="1" si="13"/>
        <v>134.86033093238879</v>
      </c>
      <c r="J22" s="306">
        <f t="shared" ca="1" si="14"/>
        <v>3.6529877110902511</v>
      </c>
      <c r="K22" s="307">
        <f t="shared" ca="1" si="15"/>
        <v>20.613390529313683</v>
      </c>
      <c r="L22" s="304">
        <f t="shared" ca="1" si="0"/>
        <v>20.934569217716792</v>
      </c>
      <c r="M22" s="306">
        <f t="shared" ca="1" si="16"/>
        <v>1.3942790882055698</v>
      </c>
      <c r="N22" s="304">
        <f t="shared" ca="1" si="17"/>
        <v>79.886307217527786</v>
      </c>
      <c r="P22" s="310">
        <f t="shared" ca="1" si="18"/>
        <v>5</v>
      </c>
      <c r="Q22" s="304">
        <f t="shared" ca="1" si="19"/>
        <v>1303.4100000000001</v>
      </c>
      <c r="R22" s="306">
        <f t="shared" ca="1" si="20"/>
        <v>0.64053705382864123</v>
      </c>
      <c r="S22" s="307">
        <f t="shared" ca="1" si="21"/>
        <v>5.6343013759338278</v>
      </c>
      <c r="T22" s="304">
        <f t="shared" ca="1" si="1"/>
        <v>55.272496497910851</v>
      </c>
      <c r="U22" s="311">
        <f t="shared" ca="1" si="2"/>
        <v>0</v>
      </c>
      <c r="V22" s="306">
        <f t="shared" ca="1" si="3"/>
        <v>1.222477459565714</v>
      </c>
      <c r="W22" s="304">
        <f t="shared" ca="1" si="4"/>
        <v>68.267302219088208</v>
      </c>
      <c r="Y22" s="314" t="str">
        <f t="shared" ca="1" si="22"/>
        <v/>
      </c>
      <c r="Z22" s="315" t="str">
        <f t="shared" ca="1" si="23"/>
        <v/>
      </c>
      <c r="AA22" s="316" t="str">
        <f t="shared" ca="1" si="24"/>
        <v/>
      </c>
      <c r="AC22" s="310" t="e">
        <f t="shared" ca="1" si="25"/>
        <v>#N/A</v>
      </c>
      <c r="AD22" s="323" t="e">
        <f t="shared" ca="1" si="26"/>
        <v>#N/A</v>
      </c>
      <c r="AE22" s="324">
        <f t="shared" ca="1" si="5"/>
        <v>20.613390529313683</v>
      </c>
      <c r="AG22" s="306">
        <f t="shared" ca="1" si="27"/>
        <v>209.93338644693418</v>
      </c>
      <c r="AH22" s="304">
        <f t="shared" ca="1" si="28"/>
        <v>219.59117104037452</v>
      </c>
    </row>
    <row r="23" spans="1:34" x14ac:dyDescent="0.2">
      <c r="A23" s="347">
        <f t="shared" ca="1" si="6"/>
        <v>0.01</v>
      </c>
      <c r="B23" s="304">
        <f t="shared" ca="1" si="7"/>
        <v>0.19000000000000003</v>
      </c>
      <c r="D23" s="306">
        <f t="shared" ca="1" si="8"/>
        <v>38.638712874991086</v>
      </c>
      <c r="E23" s="307">
        <f t="shared" ca="1" si="9"/>
        <v>206.80663814880319</v>
      </c>
      <c r="F23" s="304">
        <f t="shared" ca="1" si="10"/>
        <v>210.3852079283285</v>
      </c>
      <c r="G23" s="306">
        <f t="shared" ca="1" si="11"/>
        <v>24.068131193851073</v>
      </c>
      <c r="H23" s="307">
        <f t="shared" ca="1" si="12"/>
        <v>134.83283526701905</v>
      </c>
      <c r="I23" s="304">
        <f t="shared" ca="1" si="13"/>
        <v>136.96411356741416</v>
      </c>
      <c r="J23" s="306">
        <f t="shared" ca="1" si="14"/>
        <v>3.8917370873850121</v>
      </c>
      <c r="K23" s="307">
        <f t="shared" ca="1" si="15"/>
        <v>21.951378550076434</v>
      </c>
      <c r="L23" s="304">
        <f t="shared" ca="1" si="0"/>
        <v>22.293690538044252</v>
      </c>
      <c r="M23" s="306">
        <f t="shared" ca="1" si="16"/>
        <v>1.3941533139719693</v>
      </c>
      <c r="N23" s="304">
        <f t="shared" ca="1" si="17"/>
        <v>79.879100884770992</v>
      </c>
      <c r="P23" s="310">
        <f t="shared" ca="1" si="18"/>
        <v>5</v>
      </c>
      <c r="Q23" s="304">
        <f t="shared" ca="1" si="19"/>
        <v>1306.6020000000001</v>
      </c>
      <c r="R23" s="306">
        <f t="shared" ca="1" si="20"/>
        <v>0.64210570396621969</v>
      </c>
      <c r="S23" s="307">
        <f t="shared" ca="1" si="21"/>
        <v>5.6278803188941655</v>
      </c>
      <c r="T23" s="304">
        <f t="shared" ca="1" si="1"/>
        <v>55.209505928351767</v>
      </c>
      <c r="U23" s="311">
        <f t="shared" ca="1" si="2"/>
        <v>0</v>
      </c>
      <c r="V23" s="306">
        <f t="shared" ca="1" si="3"/>
        <v>1.2223139043027895</v>
      </c>
      <c r="W23" s="304">
        <f t="shared" ca="1" si="4"/>
        <v>70.404395300026493</v>
      </c>
      <c r="Y23" s="314" t="str">
        <f t="shared" ca="1" si="22"/>
        <v/>
      </c>
      <c r="Z23" s="315" t="str">
        <f t="shared" ca="1" si="23"/>
        <v/>
      </c>
      <c r="AA23" s="316" t="str">
        <f t="shared" ca="1" si="24"/>
        <v/>
      </c>
      <c r="AC23" s="310" t="e">
        <f t="shared" ca="1" si="25"/>
        <v>#N/A</v>
      </c>
      <c r="AD23" s="323" t="e">
        <f t="shared" ca="1" si="26"/>
        <v>#N/A</v>
      </c>
      <c r="AE23" s="324">
        <f t="shared" ca="1" si="5"/>
        <v>21.951378550076434</v>
      </c>
      <c r="AG23" s="306">
        <f t="shared" ca="1" si="27"/>
        <v>210.37815516969098</v>
      </c>
      <c r="AH23" s="304">
        <f t="shared" ca="1" si="28"/>
        <v>220.03571995366011</v>
      </c>
    </row>
    <row r="24" spans="1:34" x14ac:dyDescent="0.2">
      <c r="A24" s="347">
        <f t="shared" ca="1" si="6"/>
        <v>0.01</v>
      </c>
      <c r="B24" s="304">
        <f t="shared" ca="1" si="7"/>
        <v>0.20000000000000004</v>
      </c>
      <c r="D24" s="306">
        <f t="shared" ca="1" si="8"/>
        <v>38.743207488798852</v>
      </c>
      <c r="E24" s="307">
        <f t="shared" ca="1" si="9"/>
        <v>207.23454205350782</v>
      </c>
      <c r="F24" s="304">
        <f t="shared" ca="1" si="10"/>
        <v>210.82502590216185</v>
      </c>
      <c r="G24" s="306">
        <f t="shared" ca="1" si="11"/>
        <v>24.455563268739063</v>
      </c>
      <c r="H24" s="307">
        <f t="shared" ca="1" si="12"/>
        <v>136.90518068755412</v>
      </c>
      <c r="I24" s="304">
        <f t="shared" ca="1" si="13"/>
        <v>139.07229441511038</v>
      </c>
      <c r="J24" s="306">
        <f t="shared" ca="1" si="14"/>
        <v>4.1343555596979629</v>
      </c>
      <c r="K24" s="307">
        <f t="shared" ca="1" si="15"/>
        <v>23.310068629849301</v>
      </c>
      <c r="L24" s="304">
        <f t="shared" ca="1" si="0"/>
        <v>23.673871576535383</v>
      </c>
      <c r="M24" s="306">
        <f t="shared" ca="1" si="16"/>
        <v>1.3940293589953312</v>
      </c>
      <c r="N24" s="304">
        <f t="shared" ca="1" si="17"/>
        <v>79.871998787759978</v>
      </c>
      <c r="P24" s="310">
        <f t="shared" ca="1" si="18"/>
        <v>5</v>
      </c>
      <c r="Q24" s="304">
        <f t="shared" ca="1" si="19"/>
        <v>1309.7940000000001</v>
      </c>
      <c r="R24" s="306">
        <f t="shared" ca="1" si="20"/>
        <v>0.64367435410379803</v>
      </c>
      <c r="S24" s="307">
        <f t="shared" ca="1" si="21"/>
        <v>5.6214435753531271</v>
      </c>
      <c r="T24" s="304">
        <f t="shared" ca="1" si="1"/>
        <v>55.146361474214181</v>
      </c>
      <c r="U24" s="311">
        <f t="shared" ca="1" si="2"/>
        <v>0</v>
      </c>
      <c r="V24" s="306">
        <f t="shared" ca="1" si="3"/>
        <v>1.222147840794185</v>
      </c>
      <c r="W24" s="304">
        <f t="shared" ca="1" si="4"/>
        <v>72.57857260086756</v>
      </c>
      <c r="Y24" s="314" t="str">
        <f t="shared" ca="1" si="22"/>
        <v/>
      </c>
      <c r="Z24" s="315" t="str">
        <f t="shared" ca="1" si="23"/>
        <v/>
      </c>
      <c r="AA24" s="316" t="str">
        <f t="shared" ca="1" si="24"/>
        <v/>
      </c>
      <c r="AC24" s="310" t="e">
        <f t="shared" ca="1" si="25"/>
        <v>#N/A</v>
      </c>
      <c r="AD24" s="323" t="e">
        <f t="shared" ca="1" si="26"/>
        <v>#N/A</v>
      </c>
      <c r="AE24" s="324">
        <f t="shared" ca="1" si="5"/>
        <v>23.310068629849301</v>
      </c>
      <c r="AG24" s="306">
        <f t="shared" ca="1" si="27"/>
        <v>210.81797792847132</v>
      </c>
      <c r="AH24" s="304">
        <f t="shared" ca="1" si="28"/>
        <v>220.47532597036124</v>
      </c>
    </row>
    <row r="25" spans="1:34" x14ac:dyDescent="0.2">
      <c r="A25" s="347">
        <f t="shared" ca="1" si="6"/>
        <v>0.01</v>
      </c>
      <c r="B25" s="304">
        <f t="shared" ca="1" si="7"/>
        <v>0.21000000000000005</v>
      </c>
      <c r="D25" s="306">
        <f t="shared" ca="1" si="8"/>
        <v>38.812177806919628</v>
      </c>
      <c r="E25" s="307">
        <f t="shared" ca="1" si="9"/>
        <v>207.46523333416883</v>
      </c>
      <c r="F25" s="304">
        <f t="shared" ca="1" si="10"/>
        <v>211.06446453279875</v>
      </c>
      <c r="G25" s="306">
        <f t="shared" ca="1" si="11"/>
        <v>24.843685046808258</v>
      </c>
      <c r="H25" s="307">
        <f t="shared" ca="1" si="12"/>
        <v>138.9798330208958</v>
      </c>
      <c r="I25" s="304">
        <f t="shared" ca="1" si="13"/>
        <v>141.18286961675304</v>
      </c>
      <c r="J25" s="306">
        <f t="shared" ca="1" si="14"/>
        <v>4.3808518012756998</v>
      </c>
      <c r="K25" s="307">
        <f t="shared" ca="1" si="15"/>
        <v>24.689493698391551</v>
      </c>
      <c r="L25" s="304">
        <f t="shared" ca="1" si="0"/>
        <v>25.075146292447762</v>
      </c>
      <c r="M25" s="306">
        <f t="shared" ca="1" si="16"/>
        <v>1.3939071722620406</v>
      </c>
      <c r="N25" s="304">
        <f t="shared" ca="1" si="17"/>
        <v>79.864998003629935</v>
      </c>
      <c r="P25" s="310">
        <f t="shared" ca="1" si="18"/>
        <v>6</v>
      </c>
      <c r="Q25" s="304">
        <f t="shared" ca="1" si="19"/>
        <v>1311.89</v>
      </c>
      <c r="R25" s="306">
        <f t="shared" ca="1" si="20"/>
        <v>0.64470439504626798</v>
      </c>
      <c r="S25" s="307">
        <f t="shared" ca="1" si="21"/>
        <v>5.6149965314026646</v>
      </c>
      <c r="T25" s="304">
        <f t="shared" ca="1" si="1"/>
        <v>55.083115973060146</v>
      </c>
      <c r="U25" s="311">
        <f t="shared" ca="1" si="2"/>
        <v>0</v>
      </c>
      <c r="V25" s="306">
        <f t="shared" ca="1" si="3"/>
        <v>1.2219792660415487</v>
      </c>
      <c r="W25" s="304">
        <f t="shared" ca="1" si="4"/>
        <v>74.787890822342419</v>
      </c>
      <c r="Y25" s="314" t="str">
        <f t="shared" ca="1" si="22"/>
        <v/>
      </c>
      <c r="Z25" s="315" t="str">
        <f t="shared" ca="1" si="23"/>
        <v/>
      </c>
      <c r="AA25" s="316" t="str">
        <f t="shared" ca="1" si="24"/>
        <v/>
      </c>
      <c r="AC25" s="310" t="e">
        <f t="shared" ca="1" si="25"/>
        <v>#N/A</v>
      </c>
      <c r="AD25" s="323" t="e">
        <f t="shared" ca="1" si="26"/>
        <v>#N/A</v>
      </c>
      <c r="AE25" s="324">
        <f t="shared" ca="1" si="5"/>
        <v>24.689493698391551</v>
      </c>
      <c r="AG25" s="306">
        <f t="shared" ca="1" si="27"/>
        <v>211.05741477409234</v>
      </c>
      <c r="AH25" s="304">
        <f t="shared" ca="1" si="28"/>
        <v>220.71454905948875</v>
      </c>
    </row>
    <row r="26" spans="1:34" x14ac:dyDescent="0.2">
      <c r="A26" s="347">
        <f t="shared" ca="1" si="6"/>
        <v>0.01</v>
      </c>
      <c r="B26" s="304">
        <f t="shared" ca="1" si="7"/>
        <v>0.22000000000000006</v>
      </c>
      <c r="D26" s="306">
        <f t="shared" ca="1" si="8"/>
        <v>38.845462598710071</v>
      </c>
      <c r="E26" s="307">
        <f t="shared" ca="1" si="9"/>
        <v>207.49817692368742</v>
      </c>
      <c r="F26" s="304">
        <f t="shared" ca="1" si="10"/>
        <v>211.10296869338828</v>
      </c>
      <c r="G26" s="306">
        <f t="shared" ca="1" si="11"/>
        <v>25.232139672795359</v>
      </c>
      <c r="H26" s="307">
        <f t="shared" ca="1" si="12"/>
        <v>141.05481479013267</v>
      </c>
      <c r="I26" s="304">
        <f t="shared" ca="1" si="13"/>
        <v>143.29382976229675</v>
      </c>
      <c r="J26" s="306">
        <f t="shared" ca="1" si="14"/>
        <v>4.6312309248737176</v>
      </c>
      <c r="K26" s="307">
        <f t="shared" ca="1" si="15"/>
        <v>26.089666937446694</v>
      </c>
      <c r="L26" s="304">
        <f t="shared" ca="1" si="0"/>
        <v>26.497528578839308</v>
      </c>
      <c r="M26" s="306">
        <f t="shared" ca="1" si="16"/>
        <v>1.3937867032001794</v>
      </c>
      <c r="N26" s="304">
        <f t="shared" ca="1" si="17"/>
        <v>79.858095634823385</v>
      </c>
      <c r="P26" s="310">
        <f t="shared" ca="1" si="18"/>
        <v>6</v>
      </c>
      <c r="Q26" s="304">
        <f t="shared" ca="1" si="19"/>
        <v>1312.89</v>
      </c>
      <c r="R26" s="306">
        <f t="shared" ca="1" si="20"/>
        <v>0.64519582679362963</v>
      </c>
      <c r="S26" s="307">
        <f t="shared" ca="1" si="21"/>
        <v>5.6085445731347283</v>
      </c>
      <c r="T26" s="304">
        <f t="shared" ca="1" si="1"/>
        <v>55.01982226245169</v>
      </c>
      <c r="U26" s="311">
        <f t="shared" ca="1" si="2"/>
        <v>0</v>
      </c>
      <c r="V26" s="306">
        <f t="shared" ca="1" si="3"/>
        <v>1.2218081794768818</v>
      </c>
      <c r="W26" s="304">
        <f t="shared" ca="1" si="4"/>
        <v>77.030274735440898</v>
      </c>
      <c r="Y26" s="314" t="str">
        <f t="shared" ca="1" si="22"/>
        <v/>
      </c>
      <c r="Z26" s="315" t="str">
        <f t="shared" ca="1" si="23"/>
        <v/>
      </c>
      <c r="AA26" s="316" t="str">
        <f t="shared" ca="1" si="24"/>
        <v/>
      </c>
      <c r="AC26" s="310" t="e">
        <f t="shared" ca="1" si="25"/>
        <v>#N/A</v>
      </c>
      <c r="AD26" s="323" t="e">
        <f t="shared" ca="1" si="26"/>
        <v>#N/A</v>
      </c>
      <c r="AE26" s="324">
        <f t="shared" ca="1" si="5"/>
        <v>26.089666937446694</v>
      </c>
      <c r="AG26" s="306">
        <f t="shared" ca="1" si="27"/>
        <v>211.0959105746764</v>
      </c>
      <c r="AH26" s="304">
        <f t="shared" ca="1" si="28"/>
        <v>220.75283400763945</v>
      </c>
    </row>
    <row r="27" spans="1:34" x14ac:dyDescent="0.2">
      <c r="A27" s="347">
        <f t="shared" ca="1" si="6"/>
        <v>0.01</v>
      </c>
      <c r="B27" s="304">
        <f t="shared" ca="1" si="7"/>
        <v>0.23000000000000007</v>
      </c>
      <c r="D27" s="306">
        <f t="shared" ca="1" si="8"/>
        <v>38.87739300136586</v>
      </c>
      <c r="E27" s="307">
        <f t="shared" ca="1" si="9"/>
        <v>207.52564970882759</v>
      </c>
      <c r="F27" s="304">
        <f t="shared" ca="1" si="10"/>
        <v>211.13584957001893</v>
      </c>
      <c r="G27" s="306">
        <f t="shared" ca="1" si="11"/>
        <v>25.620913602809019</v>
      </c>
      <c r="H27" s="307">
        <f t="shared" ca="1" si="12"/>
        <v>143.13007128722094</v>
      </c>
      <c r="I27" s="304">
        <f t="shared" ca="1" si="13"/>
        <v>145.4051186187321</v>
      </c>
      <c r="J27" s="306">
        <f t="shared" ca="1" si="14"/>
        <v>4.8854961912517396</v>
      </c>
      <c r="K27" s="307">
        <f t="shared" ca="1" si="15"/>
        <v>27.510591367833463</v>
      </c>
      <c r="L27" s="304">
        <f t="shared" ca="1" si="0"/>
        <v>27.941022000682946</v>
      </c>
      <c r="M27" s="306">
        <f t="shared" ca="1" si="16"/>
        <v>1.3936679033471566</v>
      </c>
      <c r="N27" s="304">
        <f t="shared" ca="1" si="17"/>
        <v>79.851288904638409</v>
      </c>
      <c r="P27" s="310">
        <f t="shared" ca="1" si="18"/>
        <v>6</v>
      </c>
      <c r="Q27" s="304">
        <f t="shared" ca="1" si="19"/>
        <v>1313.89</v>
      </c>
      <c r="R27" s="306">
        <f t="shared" ca="1" si="20"/>
        <v>0.64568725854099129</v>
      </c>
      <c r="S27" s="307">
        <f t="shared" ca="1" si="21"/>
        <v>5.6020877005493181</v>
      </c>
      <c r="T27" s="304">
        <f t="shared" ca="1" si="1"/>
        <v>54.956480342388815</v>
      </c>
      <c r="U27" s="311">
        <f t="shared" ca="1" si="2"/>
        <v>0</v>
      </c>
      <c r="V27" s="306">
        <f t="shared" ca="1" si="3"/>
        <v>1.2216345817896987</v>
      </c>
      <c r="W27" s="304">
        <f t="shared" ca="1" si="4"/>
        <v>79.305653224551165</v>
      </c>
      <c r="Y27" s="314" t="str">
        <f t="shared" ca="1" si="22"/>
        <v/>
      </c>
      <c r="Z27" s="315" t="str">
        <f t="shared" ca="1" si="23"/>
        <v/>
      </c>
      <c r="AA27" s="316" t="str">
        <f t="shared" ca="1" si="24"/>
        <v/>
      </c>
      <c r="AC27" s="310" t="e">
        <f t="shared" ca="1" si="25"/>
        <v>#N/A</v>
      </c>
      <c r="AD27" s="323" t="e">
        <f t="shared" ca="1" si="26"/>
        <v>#N/A</v>
      </c>
      <c r="AE27" s="324">
        <f t="shared" ca="1" si="5"/>
        <v>27.510591367833463</v>
      </c>
      <c r="AG27" s="306">
        <f t="shared" ca="1" si="27"/>
        <v>211.12878303546805</v>
      </c>
      <c r="AH27" s="304">
        <f t="shared" ca="1" si="28"/>
        <v>220.78549843896192</v>
      </c>
    </row>
    <row r="28" spans="1:34" x14ac:dyDescent="0.2">
      <c r="A28" s="347">
        <f t="shared" ca="1" si="6"/>
        <v>0.01</v>
      </c>
      <c r="B28" s="304">
        <f t="shared" ca="1" si="7"/>
        <v>0.24000000000000007</v>
      </c>
      <c r="D28" s="306">
        <f t="shared" ca="1" si="8"/>
        <v>38.907976233031683</v>
      </c>
      <c r="E28" s="307">
        <f t="shared" ca="1" si="9"/>
        <v>207.54764376742443</v>
      </c>
      <c r="F28" s="304">
        <f t="shared" ca="1" si="10"/>
        <v>211.16310058331658</v>
      </c>
      <c r="G28" s="306">
        <f t="shared" ca="1" si="11"/>
        <v>26.009993365139337</v>
      </c>
      <c r="H28" s="307">
        <f t="shared" ca="1" si="12"/>
        <v>145.20554772489518</v>
      </c>
      <c r="I28" s="304">
        <f t="shared" ca="1" si="13"/>
        <v>147.51667988719581</v>
      </c>
      <c r="J28" s="306">
        <f t="shared" ca="1" si="14"/>
        <v>5.1436507260914812</v>
      </c>
      <c r="K28" s="307">
        <f t="shared" ca="1" si="15"/>
        <v>28.952269462894044</v>
      </c>
      <c r="L28" s="304">
        <f t="shared" ca="1" si="0"/>
        <v>29.405629560409828</v>
      </c>
      <c r="M28" s="306">
        <f t="shared" ca="1" si="16"/>
        <v>1.3935507262335274</v>
      </c>
      <c r="N28" s="304">
        <f t="shared" ca="1" si="17"/>
        <v>79.844575150571927</v>
      </c>
      <c r="P28" s="310">
        <f t="shared" ca="1" si="18"/>
        <v>6</v>
      </c>
      <c r="Q28" s="304">
        <f t="shared" ca="1" si="19"/>
        <v>1314.89</v>
      </c>
      <c r="R28" s="306">
        <f t="shared" ca="1" si="20"/>
        <v>0.64617869028835295</v>
      </c>
      <c r="S28" s="307">
        <f t="shared" ca="1" si="21"/>
        <v>5.595625913646435</v>
      </c>
      <c r="T28" s="304">
        <f t="shared" ca="1" si="1"/>
        <v>54.893090212871527</v>
      </c>
      <c r="U28" s="311">
        <f t="shared" ca="1" si="2"/>
        <v>0</v>
      </c>
      <c r="V28" s="306">
        <f t="shared" ca="1" si="3"/>
        <v>1.2214584737519079</v>
      </c>
      <c r="W28" s="304">
        <f t="shared" ca="1" si="4"/>
        <v>81.613951159986627</v>
      </c>
      <c r="Y28" s="314" t="str">
        <f t="shared" ca="1" si="22"/>
        <v/>
      </c>
      <c r="Z28" s="315" t="str">
        <f t="shared" ca="1" si="23"/>
        <v/>
      </c>
      <c r="AA28" s="316" t="str">
        <f t="shared" ca="1" si="24"/>
        <v/>
      </c>
      <c r="AC28" s="310" t="e">
        <f t="shared" ca="1" si="25"/>
        <v>#N/A</v>
      </c>
      <c r="AD28" s="323" t="e">
        <f t="shared" ca="1" si="26"/>
        <v>#N/A</v>
      </c>
      <c r="AE28" s="324">
        <f t="shared" ca="1" si="5"/>
        <v>28.952269462894044</v>
      </c>
      <c r="AG28" s="306">
        <f t="shared" ca="1" si="27"/>
        <v>211.15602557266132</v>
      </c>
      <c r="AH28" s="304">
        <f t="shared" ca="1" si="28"/>
        <v>220.81253569187766</v>
      </c>
    </row>
    <row r="29" spans="1:34" x14ac:dyDescent="0.2">
      <c r="A29" s="347">
        <f t="shared" ca="1" si="6"/>
        <v>0.01</v>
      </c>
      <c r="B29" s="304">
        <f t="shared" ca="1" si="7"/>
        <v>0.25000000000000006</v>
      </c>
      <c r="D29" s="306">
        <f t="shared" ca="1" si="8"/>
        <v>38.937219251496927</v>
      </c>
      <c r="E29" s="307">
        <f t="shared" ca="1" si="9"/>
        <v>207.56415188562679</v>
      </c>
      <c r="F29" s="304">
        <f t="shared" ca="1" si="10"/>
        <v>211.18471580831479</v>
      </c>
      <c r="G29" s="306">
        <f t="shared" ca="1" si="11"/>
        <v>26.399365557654306</v>
      </c>
      <c r="H29" s="307">
        <f t="shared" ca="1" si="12"/>
        <v>147.28118924375144</v>
      </c>
      <c r="I29" s="304">
        <f t="shared" ca="1" si="13"/>
        <v>149.62845720951742</v>
      </c>
      <c r="J29" s="306">
        <f t="shared" ca="1" si="14"/>
        <v>5.4056975207054494</v>
      </c>
      <c r="K29" s="307">
        <f t="shared" ca="1" si="15"/>
        <v>30.414703147737278</v>
      </c>
      <c r="L29" s="304">
        <f t="shared" ca="1" si="0"/>
        <v>30.891353697278156</v>
      </c>
      <c r="M29" s="306">
        <f t="shared" ca="1" si="16"/>
        <v>1.3934351272747194</v>
      </c>
      <c r="N29" s="304">
        <f t="shared" ca="1" si="17"/>
        <v>79.837951818116125</v>
      </c>
      <c r="P29" s="310">
        <f t="shared" ca="1" si="18"/>
        <v>6</v>
      </c>
      <c r="Q29" s="304">
        <f t="shared" ca="1" si="19"/>
        <v>1315.89</v>
      </c>
      <c r="R29" s="306">
        <f t="shared" ca="1" si="20"/>
        <v>0.64667012203571461</v>
      </c>
      <c r="S29" s="307">
        <f t="shared" ca="1" si="21"/>
        <v>5.589159212426078</v>
      </c>
      <c r="T29" s="304">
        <f t="shared" ca="1" si="1"/>
        <v>54.829651873899827</v>
      </c>
      <c r="U29" s="311">
        <f t="shared" ca="1" si="2"/>
        <v>0</v>
      </c>
      <c r="V29" s="306">
        <f t="shared" ca="1" si="3"/>
        <v>1.2212798562178424</v>
      </c>
      <c r="W29" s="304">
        <f t="shared" ca="1" si="4"/>
        <v>83.955089403377045</v>
      </c>
      <c r="Y29" s="314" t="str">
        <f t="shared" ca="1" si="22"/>
        <v/>
      </c>
      <c r="Z29" s="315" t="str">
        <f t="shared" ca="1" si="23"/>
        <v/>
      </c>
      <c r="AA29" s="316" t="str">
        <f t="shared" ca="1" si="24"/>
        <v/>
      </c>
      <c r="AC29" s="310" t="e">
        <f t="shared" ca="1" si="25"/>
        <v>#N/A</v>
      </c>
      <c r="AD29" s="323" t="e">
        <f t="shared" ca="1" si="26"/>
        <v>#N/A</v>
      </c>
      <c r="AE29" s="324">
        <f t="shared" ca="1" si="5"/>
        <v>30.414703147737278</v>
      </c>
      <c r="AG29" s="306">
        <f t="shared" ca="1" si="27"/>
        <v>211.17763225701594</v>
      </c>
      <c r="AH29" s="304">
        <f t="shared" ca="1" si="28"/>
        <v>220.83393976251631</v>
      </c>
    </row>
    <row r="30" spans="1:34" x14ac:dyDescent="0.2">
      <c r="A30" s="347">
        <f t="shared" ca="1" si="6"/>
        <v>0.01</v>
      </c>
      <c r="B30" s="304">
        <f t="shared" ca="1" si="7"/>
        <v>0.26000000000000006</v>
      </c>
      <c r="D30" s="306">
        <f t="shared" ca="1" si="8"/>
        <v>38.965128775932868</v>
      </c>
      <c r="E30" s="307">
        <f t="shared" ca="1" si="9"/>
        <v>207.57516755723239</v>
      </c>
      <c r="F30" s="304">
        <f t="shared" ca="1" si="10"/>
        <v>211.20068997741964</v>
      </c>
      <c r="G30" s="306">
        <f t="shared" ca="1" si="11"/>
        <v>26.789016845413634</v>
      </c>
      <c r="H30" s="307">
        <f t="shared" ca="1" si="12"/>
        <v>149.35694091932376</v>
      </c>
      <c r="I30" s="304">
        <f t="shared" ca="1" si="13"/>
        <v>151.7403941747952</v>
      </c>
      <c r="J30" s="306">
        <f t="shared" ca="1" si="14"/>
        <v>5.6716394327207889</v>
      </c>
      <c r="K30" s="307">
        <f t="shared" ca="1" si="15"/>
        <v>31.897893798552655</v>
      </c>
      <c r="L30" s="304">
        <f t="shared" ca="1" si="0"/>
        <v>32.398196286807966</v>
      </c>
      <c r="M30" s="306">
        <f t="shared" ca="1" si="16"/>
        <v>1.3933210636700351</v>
      </c>
      <c r="N30" s="304">
        <f t="shared" ca="1" si="17"/>
        <v>79.831416454971659</v>
      </c>
      <c r="P30" s="310">
        <f t="shared" ca="1" si="18"/>
        <v>6</v>
      </c>
      <c r="Q30" s="304">
        <f t="shared" ca="1" si="19"/>
        <v>1316.89</v>
      </c>
      <c r="R30" s="306">
        <f t="shared" ca="1" si="20"/>
        <v>0.64716155378307627</v>
      </c>
      <c r="S30" s="307">
        <f t="shared" ca="1" si="21"/>
        <v>5.5826875968882472</v>
      </c>
      <c r="T30" s="304">
        <f t="shared" ca="1" si="1"/>
        <v>54.766165325473708</v>
      </c>
      <c r="U30" s="311">
        <f t="shared" ca="1" si="2"/>
        <v>0</v>
      </c>
      <c r="V30" s="306">
        <f t="shared" ca="1" si="3"/>
        <v>1.2210987301242862</v>
      </c>
      <c r="W30" s="304">
        <f t="shared" ca="1" si="4"/>
        <v>86.328984814095392</v>
      </c>
      <c r="Y30" s="314" t="str">
        <f t="shared" ca="1" si="22"/>
        <v/>
      </c>
      <c r="Z30" s="315" t="str">
        <f t="shared" ca="1" si="23"/>
        <v/>
      </c>
      <c r="AA30" s="316" t="str">
        <f t="shared" ca="1" si="24"/>
        <v/>
      </c>
      <c r="AC30" s="310" t="e">
        <f t="shared" ca="1" si="25"/>
        <v>#N/A</v>
      </c>
      <c r="AD30" s="323" t="e">
        <f t="shared" ca="1" si="26"/>
        <v>#N/A</v>
      </c>
      <c r="AE30" s="324">
        <f t="shared" ca="1" si="5"/>
        <v>31.897893798552655</v>
      </c>
      <c r="AG30" s="306">
        <f t="shared" ca="1" si="27"/>
        <v>211.19359781681331</v>
      </c>
      <c r="AH30" s="304">
        <f t="shared" ca="1" si="28"/>
        <v>220.84970530750326</v>
      </c>
    </row>
    <row r="31" spans="1:34" x14ac:dyDescent="0.2">
      <c r="A31" s="347">
        <f t="shared" ca="1" si="6"/>
        <v>0.01</v>
      </c>
      <c r="B31" s="304">
        <f t="shared" ca="1" si="7"/>
        <v>0.27000000000000007</v>
      </c>
      <c r="D31" s="306">
        <f t="shared" ca="1" si="8"/>
        <v>38.991711307169112</v>
      </c>
      <c r="E31" s="307">
        <f t="shared" ca="1" si="9"/>
        <v>207.58068498309657</v>
      </c>
      <c r="F31" s="304">
        <f t="shared" ca="1" si="10"/>
        <v>211.21101848320603</v>
      </c>
      <c r="G31" s="306">
        <f t="shared" ca="1" si="11"/>
        <v>27.178933958485324</v>
      </c>
      <c r="H31" s="307">
        <f t="shared" ca="1" si="12"/>
        <v>151.43274776915473</v>
      </c>
      <c r="I31" s="304">
        <f t="shared" ca="1" si="13"/>
        <v>153.85243432600001</v>
      </c>
      <c r="J31" s="306">
        <f t="shared" ca="1" si="14"/>
        <v>5.9414791867402839</v>
      </c>
      <c r="K31" s="307">
        <f t="shared" ca="1" si="15"/>
        <v>33.401842241995048</v>
      </c>
      <c r="L31" s="304">
        <f t="shared" ca="1" si="0"/>
        <v>33.926158640282175</v>
      </c>
      <c r="M31" s="306">
        <f t="shared" ca="1" si="16"/>
        <v>1.3932084943083454</v>
      </c>
      <c r="N31" s="304">
        <f t="shared" ca="1" si="17"/>
        <v>79.824966705644371</v>
      </c>
      <c r="P31" s="310">
        <f t="shared" ca="1" si="18"/>
        <v>6</v>
      </c>
      <c r="Q31" s="304">
        <f t="shared" ca="1" si="19"/>
        <v>1317.89</v>
      </c>
      <c r="R31" s="306">
        <f t="shared" ca="1" si="20"/>
        <v>0.64765298553043793</v>
      </c>
      <c r="S31" s="307">
        <f t="shared" ca="1" si="21"/>
        <v>5.5762110670329426</v>
      </c>
      <c r="T31" s="304">
        <f t="shared" ca="1" si="1"/>
        <v>54.702630567593168</v>
      </c>
      <c r="U31" s="311">
        <f t="shared" ca="1" si="2"/>
        <v>0</v>
      </c>
      <c r="V31" s="306">
        <f t="shared" ca="1" si="3"/>
        <v>1.2209150964904858</v>
      </c>
      <c r="W31" s="304">
        <f t="shared" ca="1" si="4"/>
        <v>88.735550256721837</v>
      </c>
      <c r="Y31" s="314" t="str">
        <f t="shared" ca="1" si="22"/>
        <v/>
      </c>
      <c r="Z31" s="315" t="str">
        <f t="shared" ca="1" si="23"/>
        <v/>
      </c>
      <c r="AA31" s="316" t="str">
        <f t="shared" ca="1" si="24"/>
        <v/>
      </c>
      <c r="AC31" s="310" t="e">
        <f t="shared" ca="1" si="25"/>
        <v>#N/A</v>
      </c>
      <c r="AD31" s="323" t="e">
        <f t="shared" ca="1" si="26"/>
        <v>#N/A</v>
      </c>
      <c r="AE31" s="324">
        <f t="shared" ca="1" si="5"/>
        <v>33.401842241995048</v>
      </c>
      <c r="AG31" s="306">
        <f t="shared" ca="1" si="27"/>
        <v>211.20391764064445</v>
      </c>
      <c r="AH31" s="304">
        <f t="shared" ca="1" si="28"/>
        <v>220.85982764659025</v>
      </c>
    </row>
    <row r="32" spans="1:34" x14ac:dyDescent="0.2">
      <c r="A32" s="347">
        <f t="shared" ca="1" si="6"/>
        <v>0.01</v>
      </c>
      <c r="B32" s="304">
        <f t="shared" ca="1" si="7"/>
        <v>0.28000000000000008</v>
      </c>
      <c r="D32" s="306">
        <f t="shared" ca="1" si="8"/>
        <v>39.016973146623926</v>
      </c>
      <c r="E32" s="307">
        <f t="shared" ca="1" si="9"/>
        <v>207.58069907059237</v>
      </c>
      <c r="F32" s="304">
        <f t="shared" ca="1" si="10"/>
        <v>211.21569738104267</v>
      </c>
      <c r="G32" s="306">
        <f t="shared" ca="1" si="11"/>
        <v>27.569103689951564</v>
      </c>
      <c r="H32" s="307">
        <f t="shared" ca="1" si="12"/>
        <v>153.50855475986066</v>
      </c>
      <c r="I32" s="304">
        <f t="shared" ca="1" si="13"/>
        <v>155.96452116660521</v>
      </c>
      <c r="J32" s="306">
        <f t="shared" ca="1" si="14"/>
        <v>6.2152193749824685</v>
      </c>
      <c r="K32" s="307">
        <f t="shared" ca="1" si="15"/>
        <v>34.926548754640123</v>
      </c>
      <c r="L32" s="304">
        <f t="shared" ca="1" si="0"/>
        <v>35.47524150431412</v>
      </c>
      <c r="M32" s="306">
        <f t="shared" ca="1" si="16"/>
        <v>1.3930973796799511</v>
      </c>
      <c r="N32" s="304">
        <f t="shared" ca="1" si="17"/>
        <v>79.818600306395211</v>
      </c>
      <c r="P32" s="310">
        <f t="shared" ca="1" si="18"/>
        <v>6</v>
      </c>
      <c r="Q32" s="304">
        <f t="shared" ca="1" si="19"/>
        <v>1318.89</v>
      </c>
      <c r="R32" s="306">
        <f t="shared" ca="1" si="20"/>
        <v>0.64814441727779959</v>
      </c>
      <c r="S32" s="307">
        <f t="shared" ca="1" si="21"/>
        <v>5.5697296228601649</v>
      </c>
      <c r="T32" s="304">
        <f t="shared" ca="1" si="1"/>
        <v>54.639047600258223</v>
      </c>
      <c r="U32" s="311">
        <f t="shared" ca="1" si="2"/>
        <v>0</v>
      </c>
      <c r="V32" s="306">
        <f t="shared" ca="1" si="3"/>
        <v>1.2207289564181516</v>
      </c>
      <c r="W32" s="304">
        <f t="shared" ca="1" si="4"/>
        <v>91.174694609545128</v>
      </c>
      <c r="Y32" s="314" t="str">
        <f t="shared" ca="1" si="22"/>
        <v/>
      </c>
      <c r="Z32" s="315" t="str">
        <f t="shared" ca="1" si="23"/>
        <v/>
      </c>
      <c r="AA32" s="316" t="str">
        <f t="shared" ca="1" si="24"/>
        <v/>
      </c>
      <c r="AC32" s="310" t="e">
        <f t="shared" ca="1" si="25"/>
        <v>#N/A</v>
      </c>
      <c r="AD32" s="323" t="e">
        <f t="shared" ca="1" si="26"/>
        <v>#N/A</v>
      </c>
      <c r="AE32" s="324">
        <f t="shared" ca="1" si="5"/>
        <v>34.926548754640123</v>
      </c>
      <c r="AG32" s="306">
        <f t="shared" ca="1" si="27"/>
        <v>211.20858778002767</v>
      </c>
      <c r="AH32" s="304">
        <f t="shared" ca="1" si="28"/>
        <v>220.86430276512596</v>
      </c>
    </row>
    <row r="33" spans="1:34" x14ac:dyDescent="0.2">
      <c r="A33" s="347">
        <f t="shared" ca="1" si="6"/>
        <v>0.01</v>
      </c>
      <c r="B33" s="304">
        <f t="shared" ca="1" si="7"/>
        <v>0.29000000000000009</v>
      </c>
      <c r="D33" s="306">
        <f t="shared" ca="1" si="8"/>
        <v>39.040920413992652</v>
      </c>
      <c r="E33" s="307">
        <f t="shared" ca="1" si="9"/>
        <v>207.57520543310702</v>
      </c>
      <c r="F33" s="304">
        <f t="shared" ca="1" si="10"/>
        <v>211.21472339154838</v>
      </c>
      <c r="G33" s="306">
        <f t="shared" ca="1" si="11"/>
        <v>27.959512894091493</v>
      </c>
      <c r="H33" s="307">
        <f t="shared" ca="1" si="12"/>
        <v>155.58430681419173</v>
      </c>
      <c r="I33" s="304">
        <f t="shared" ca="1" si="13"/>
        <v>158.07659816724112</v>
      </c>
      <c r="J33" s="306">
        <f t="shared" ca="1" si="14"/>
        <v>6.4928624579026835</v>
      </c>
      <c r="K33" s="307">
        <f t="shared" ca="1" si="15"/>
        <v>36.472013062510385</v>
      </c>
      <c r="L33" s="304">
        <f t="shared" ca="1" si="0"/>
        <v>37.045445060481732</v>
      </c>
      <c r="M33" s="306">
        <f t="shared" ca="1" si="16"/>
        <v>1.3929876817941345</v>
      </c>
      <c r="N33" s="304">
        <f t="shared" ca="1" si="17"/>
        <v>79.812315080516413</v>
      </c>
      <c r="P33" s="310">
        <f t="shared" ca="1" si="18"/>
        <v>6</v>
      </c>
      <c r="Q33" s="304">
        <f t="shared" ca="1" si="19"/>
        <v>1319.89</v>
      </c>
      <c r="R33" s="306">
        <f t="shared" ca="1" si="20"/>
        <v>0.64863584902516114</v>
      </c>
      <c r="S33" s="307">
        <f t="shared" ca="1" si="21"/>
        <v>5.5632432643699135</v>
      </c>
      <c r="T33" s="304">
        <f t="shared" ca="1" si="1"/>
        <v>54.575416423468852</v>
      </c>
      <c r="U33" s="311">
        <f t="shared" ca="1" si="2"/>
        <v>0</v>
      </c>
      <c r="V33" s="306">
        <f t="shared" ca="1" si="3"/>
        <v>1.220540311091449</v>
      </c>
      <c r="W33" s="304">
        <f t="shared" ca="1" si="4"/>
        <v>93.646322774102103</v>
      </c>
      <c r="Y33" s="314" t="str">
        <f t="shared" ca="1" si="22"/>
        <v/>
      </c>
      <c r="Z33" s="315" t="str">
        <f t="shared" ca="1" si="23"/>
        <v/>
      </c>
      <c r="AA33" s="316" t="str">
        <f t="shared" ca="1" si="24"/>
        <v/>
      </c>
      <c r="AC33" s="310" t="e">
        <f t="shared" ca="1" si="25"/>
        <v>#N/A</v>
      </c>
      <c r="AD33" s="323" t="e">
        <f t="shared" ca="1" si="26"/>
        <v>#N/A</v>
      </c>
      <c r="AE33" s="324">
        <f t="shared" ca="1" si="5"/>
        <v>36.472013062510385</v>
      </c>
      <c r="AG33" s="306">
        <f t="shared" ca="1" si="27"/>
        <v>211.20760495185738</v>
      </c>
      <c r="AH33" s="304">
        <f t="shared" ca="1" si="28"/>
        <v>220.86312731636727</v>
      </c>
    </row>
    <row r="34" spans="1:34" x14ac:dyDescent="0.2">
      <c r="A34" s="347">
        <f t="shared" ca="1" si="6"/>
        <v>0.01</v>
      </c>
      <c r="B34" s="304">
        <f t="shared" ca="1" si="7"/>
        <v>0.3000000000000001</v>
      </c>
      <c r="D34" s="306">
        <f t="shared" ca="1" si="8"/>
        <v>39.063559063787636</v>
      </c>
      <c r="E34" s="307">
        <f t="shared" ca="1" si="9"/>
        <v>207.56420038955656</v>
      </c>
      <c r="F34" s="304">
        <f t="shared" ca="1" si="10"/>
        <v>211.20809390287582</v>
      </c>
      <c r="G34" s="306">
        <f t="shared" ca="1" si="11"/>
        <v>28.35014848472937</v>
      </c>
      <c r="H34" s="307">
        <f t="shared" ca="1" si="12"/>
        <v>157.65994881808729</v>
      </c>
      <c r="I34" s="304">
        <f t="shared" ca="1" si="13"/>
        <v>160.18860877237216</v>
      </c>
      <c r="J34" s="306">
        <f t="shared" ca="1" si="14"/>
        <v>6.7744107647967882</v>
      </c>
      <c r="K34" s="307">
        <f t="shared" ca="1" si="15"/>
        <v>38.038234340671778</v>
      </c>
      <c r="L34" s="304">
        <f t="shared" ca="1" si="0"/>
        <v>38.636768925028612</v>
      </c>
      <c r="M34" s="306">
        <f t="shared" ca="1" si="16"/>
        <v>1.3928793641019608</v>
      </c>
      <c r="N34" s="304">
        <f t="shared" ca="1" si="17"/>
        <v>79.806108933908263</v>
      </c>
      <c r="P34" s="310">
        <f t="shared" ca="1" si="18"/>
        <v>6</v>
      </c>
      <c r="Q34" s="304">
        <f t="shared" ca="1" si="19"/>
        <v>1320.89</v>
      </c>
      <c r="R34" s="306">
        <f t="shared" ca="1" si="20"/>
        <v>0.6491272807725228</v>
      </c>
      <c r="S34" s="307">
        <f t="shared" ca="1" si="21"/>
        <v>5.5567519915621881</v>
      </c>
      <c r="T34" s="304">
        <f t="shared" ca="1" si="1"/>
        <v>54.511737037225068</v>
      </c>
      <c r="U34" s="311">
        <f t="shared" ca="1" si="2"/>
        <v>0</v>
      </c>
      <c r="V34" s="306">
        <f t="shared" ca="1" si="3"/>
        <v>1.2203491617769782</v>
      </c>
      <c r="W34" s="304">
        <f t="shared" ca="1" si="4"/>
        <v>96.150335685754456</v>
      </c>
      <c r="Y34" s="314" t="str">
        <f t="shared" ca="1" si="22"/>
        <v/>
      </c>
      <c r="Z34" s="315" t="str">
        <f t="shared" ca="1" si="23"/>
        <v/>
      </c>
      <c r="AA34" s="316" t="str">
        <f t="shared" ca="1" si="24"/>
        <v/>
      </c>
      <c r="AC34" s="310" t="e">
        <f t="shared" ca="1" si="25"/>
        <v>#N/A</v>
      </c>
      <c r="AD34" s="323" t="e">
        <f t="shared" ca="1" si="26"/>
        <v>#N/A</v>
      </c>
      <c r="AE34" s="324">
        <f t="shared" ca="1" si="5"/>
        <v>38.038234340671778</v>
      </c>
      <c r="AG34" s="306">
        <f t="shared" ca="1" si="27"/>
        <v>211.20096654068135</v>
      </c>
      <c r="AH34" s="304">
        <f t="shared" ca="1" si="28"/>
        <v>220.85629862362794</v>
      </c>
    </row>
    <row r="35" spans="1:34" x14ac:dyDescent="0.2">
      <c r="A35" s="347">
        <f t="shared" ca="1" si="6"/>
        <v>0.01</v>
      </c>
      <c r="B35" s="304">
        <f t="shared" ca="1" si="7"/>
        <v>0.31000000000000011</v>
      </c>
      <c r="D35" s="306">
        <f t="shared" ca="1" si="8"/>
        <v>39.084894900817012</v>
      </c>
      <c r="E35" s="307">
        <f t="shared" ca="1" si="9"/>
        <v>207.54768096390453</v>
      </c>
      <c r="F35" s="304">
        <f t="shared" ca="1" si="10"/>
        <v>211.19580697282464</v>
      </c>
      <c r="G35" s="306">
        <f t="shared" ca="1" si="11"/>
        <v>28.74099743373754</v>
      </c>
      <c r="H35" s="307">
        <f t="shared" ca="1" si="12"/>
        <v>159.73542562772633</v>
      </c>
      <c r="I35" s="304">
        <f t="shared" ca="1" si="13"/>
        <v>162.30049640699499</v>
      </c>
      <c r="J35" s="306">
        <f t="shared" ca="1" si="14"/>
        <v>7.0598664943891229</v>
      </c>
      <c r="K35" s="307">
        <f t="shared" ca="1" si="15"/>
        <v>39.625211212900844</v>
      </c>
      <c r="L35" s="304">
        <f t="shared" ca="1" si="0"/>
        <v>40.249212148632189</v>
      </c>
      <c r="M35" s="306">
        <f t="shared" ca="1" si="16"/>
        <v>1.3927723914239387</v>
      </c>
      <c r="N35" s="304">
        <f t="shared" ca="1" si="17"/>
        <v>79.799979850934378</v>
      </c>
      <c r="P35" s="310">
        <f t="shared" ca="1" si="18"/>
        <v>6</v>
      </c>
      <c r="Q35" s="304">
        <f t="shared" ca="1" si="19"/>
        <v>1321.89</v>
      </c>
      <c r="R35" s="306">
        <f t="shared" ca="1" si="20"/>
        <v>0.64961871251988446</v>
      </c>
      <c r="S35" s="307">
        <f t="shared" ca="1" si="21"/>
        <v>5.550255804436989</v>
      </c>
      <c r="T35" s="304">
        <f t="shared" ca="1" si="1"/>
        <v>54.448009441526864</v>
      </c>
      <c r="U35" s="311">
        <f t="shared" ca="1" si="2"/>
        <v>0</v>
      </c>
      <c r="V35" s="306">
        <f t="shared" ca="1" si="3"/>
        <v>1.2201555098237424</v>
      </c>
      <c r="W35" s="304">
        <f t="shared" ca="1" si="4"/>
        <v>98.686630325302332</v>
      </c>
      <c r="Y35" s="314" t="str">
        <f t="shared" ca="1" si="22"/>
        <v/>
      </c>
      <c r="Z35" s="315" t="str">
        <f t="shared" ca="1" si="23"/>
        <v/>
      </c>
      <c r="AA35" s="316" t="str">
        <f t="shared" ca="1" si="24"/>
        <v/>
      </c>
      <c r="AC35" s="310" t="e">
        <f t="shared" ca="1" si="25"/>
        <v>#N/A</v>
      </c>
      <c r="AD35" s="323" t="e">
        <f t="shared" ca="1" si="26"/>
        <v>#N/A</v>
      </c>
      <c r="AE35" s="324">
        <f t="shared" ca="1" si="5"/>
        <v>39.625211212900844</v>
      </c>
      <c r="AG35" s="306">
        <f t="shared" ca="1" si="27"/>
        <v>211.18867060080734</v>
      </c>
      <c r="AH35" s="304">
        <f t="shared" ca="1" si="28"/>
        <v>220.84381468226456</v>
      </c>
    </row>
    <row r="36" spans="1:34" x14ac:dyDescent="0.2">
      <c r="A36" s="347">
        <f t="shared" ca="1" si="6"/>
        <v>0.01</v>
      </c>
      <c r="B36" s="304">
        <f t="shared" ca="1" si="7"/>
        <v>0.32000000000000012</v>
      </c>
      <c r="D36" s="306">
        <f t="shared" ca="1" si="8"/>
        <v>39.104933594679075</v>
      </c>
      <c r="E36" s="307">
        <f t="shared" ca="1" si="9"/>
        <v>207.52564488467149</v>
      </c>
      <c r="F36" s="304">
        <f t="shared" ca="1" si="10"/>
        <v>211.17786133078212</v>
      </c>
      <c r="G36" s="306">
        <f t="shared" ca="1" si="11"/>
        <v>29.132046769684329</v>
      </c>
      <c r="H36" s="307">
        <f t="shared" ca="1" si="12"/>
        <v>161.81068207657304</v>
      </c>
      <c r="I36" s="304">
        <f t="shared" ca="1" si="13"/>
        <v>164.41220448335602</v>
      </c>
      <c r="J36" s="306">
        <f t="shared" ca="1" si="14"/>
        <v>7.3492317154062325</v>
      </c>
      <c r="K36" s="307">
        <f t="shared" ca="1" si="15"/>
        <v>41.232941751422338</v>
      </c>
      <c r="L36" s="304">
        <f t="shared" ca="1" si="0"/>
        <v>41.882773216239158</v>
      </c>
      <c r="M36" s="306">
        <f t="shared" ca="1" si="16"/>
        <v>1.3926667298821716</v>
      </c>
      <c r="N36" s="304">
        <f t="shared" ca="1" si="17"/>
        <v>79.793925890534283</v>
      </c>
      <c r="P36" s="310">
        <f t="shared" ca="1" si="18"/>
        <v>6</v>
      </c>
      <c r="Q36" s="304">
        <f t="shared" ca="1" si="19"/>
        <v>1322.89</v>
      </c>
      <c r="R36" s="306">
        <f t="shared" ca="1" si="20"/>
        <v>0.65011014426724612</v>
      </c>
      <c r="S36" s="307">
        <f t="shared" ca="1" si="21"/>
        <v>5.5437547029943168</v>
      </c>
      <c r="T36" s="304">
        <f t="shared" ca="1" si="1"/>
        <v>54.384233636374248</v>
      </c>
      <c r="U36" s="311">
        <f t="shared" ca="1" si="2"/>
        <v>0</v>
      </c>
      <c r="V36" s="306">
        <f t="shared" ca="1" si="3"/>
        <v>1.2199593566631057</v>
      </c>
      <c r="W36" s="304">
        <f t="shared" ca="1" si="4"/>
        <v>101.25509973163368</v>
      </c>
      <c r="Y36" s="314" t="str">
        <f t="shared" ca="1" si="22"/>
        <v/>
      </c>
      <c r="Z36" s="315" t="str">
        <f t="shared" ca="1" si="23"/>
        <v/>
      </c>
      <c r="AA36" s="316" t="str">
        <f t="shared" ca="1" si="24"/>
        <v/>
      </c>
      <c r="AC36" s="310" t="e">
        <f t="shared" ca="1" si="25"/>
        <v>#N/A</v>
      </c>
      <c r="AD36" s="323" t="e">
        <f t="shared" ca="1" si="26"/>
        <v>#N/A</v>
      </c>
      <c r="AE36" s="324">
        <f t="shared" ca="1" si="5"/>
        <v>41.232941751422338</v>
      </c>
      <c r="AG36" s="306">
        <f t="shared" ca="1" si="27"/>
        <v>211.17071585823811</v>
      </c>
      <c r="AH36" s="304">
        <f t="shared" ca="1" si="28"/>
        <v>220.82567416149848</v>
      </c>
    </row>
    <row r="37" spans="1:34" x14ac:dyDescent="0.2">
      <c r="A37" s="347">
        <f t="shared" ca="1" si="6"/>
        <v>0.01</v>
      </c>
      <c r="B37" s="304">
        <f t="shared" ca="1" si="7"/>
        <v>0.33000000000000013</v>
      </c>
      <c r="D37" s="306">
        <f t="shared" ca="1" si="8"/>
        <v>39.123680693344994</v>
      </c>
      <c r="E37" s="307">
        <f t="shared" ca="1" si="9"/>
        <v>207.49809058442276</v>
      </c>
      <c r="F37" s="304">
        <f t="shared" ca="1" si="10"/>
        <v>211.15425637949173</v>
      </c>
      <c r="G37" s="306">
        <f t="shared" ca="1" si="11"/>
        <v>29.523283576617779</v>
      </c>
      <c r="H37" s="307">
        <f t="shared" ca="1" si="12"/>
        <v>163.88566298241727</v>
      </c>
      <c r="I37" s="304">
        <f t="shared" ca="1" si="13"/>
        <v>166.52367640768637</v>
      </c>
      <c r="J37" s="306">
        <f t="shared" ca="1" si="14"/>
        <v>7.6425083671377427</v>
      </c>
      <c r="K37" s="307">
        <f t="shared" ca="1" si="15"/>
        <v>42.861423476717292</v>
      </c>
      <c r="L37" s="304">
        <f t="shared" ca="1" si="0"/>
        <v>43.537450046968331</v>
      </c>
      <c r="M37" s="306">
        <f t="shared" ca="1" si="16"/>
        <v>1.392562346836673</v>
      </c>
      <c r="N37" s="304">
        <f t="shared" ca="1" si="17"/>
        <v>79.787945182574489</v>
      </c>
      <c r="P37" s="310">
        <f t="shared" ca="1" si="18"/>
        <v>6</v>
      </c>
      <c r="Q37" s="304">
        <f t="shared" ca="1" si="19"/>
        <v>1323.89</v>
      </c>
      <c r="R37" s="306">
        <f t="shared" ca="1" si="20"/>
        <v>0.65060157601460777</v>
      </c>
      <c r="S37" s="307">
        <f t="shared" ca="1" si="21"/>
        <v>5.5372486872341709</v>
      </c>
      <c r="T37" s="304">
        <f t="shared" ca="1" si="1"/>
        <v>54.320409621767219</v>
      </c>
      <c r="U37" s="311">
        <f t="shared" ca="1" si="2"/>
        <v>0</v>
      </c>
      <c r="V37" s="306">
        <f t="shared" ca="1" si="3"/>
        <v>1.219760703808741</v>
      </c>
      <c r="W37" s="304">
        <f t="shared" ca="1" si="4"/>
        <v>103.85563301540731</v>
      </c>
      <c r="Y37" s="314" t="str">
        <f t="shared" ca="1" si="22"/>
        <v/>
      </c>
      <c r="Z37" s="315" t="str">
        <f t="shared" ca="1" si="23"/>
        <v/>
      </c>
      <c r="AA37" s="316" t="str">
        <f t="shared" ca="1" si="24"/>
        <v/>
      </c>
      <c r="AC37" s="310" t="e">
        <f t="shared" ca="1" si="25"/>
        <v>#N/A</v>
      </c>
      <c r="AD37" s="323" t="e">
        <f t="shared" ca="1" si="26"/>
        <v>#N/A</v>
      </c>
      <c r="AE37" s="324">
        <f t="shared" ca="1" si="5"/>
        <v>42.861423476717292</v>
      </c>
      <c r="AG37" s="306">
        <f t="shared" ca="1" si="27"/>
        <v>211.14710171243422</v>
      </c>
      <c r="AH37" s="304">
        <f t="shared" ca="1" si="28"/>
        <v>220.80187640607247</v>
      </c>
    </row>
    <row r="38" spans="1:34" x14ac:dyDescent="0.2">
      <c r="A38" s="347">
        <f t="shared" ca="1" si="6"/>
        <v>0.01</v>
      </c>
      <c r="B38" s="304">
        <f t="shared" ca="1" si="7"/>
        <v>0.34000000000000014</v>
      </c>
      <c r="D38" s="306">
        <f t="shared" ca="1" si="8"/>
        <v>39.141141635893781</v>
      </c>
      <c r="E38" s="307">
        <f t="shared" ca="1" si="9"/>
        <v>207.46501719922253</v>
      </c>
      <c r="F38" s="304">
        <f t="shared" ca="1" si="10"/>
        <v>211.12499219664829</v>
      </c>
      <c r="G38" s="306">
        <f t="shared" ca="1" si="11"/>
        <v>29.914694992976717</v>
      </c>
      <c r="H38" s="307">
        <f t="shared" ca="1" si="12"/>
        <v>165.9603131544095</v>
      </c>
      <c r="I38" s="304">
        <f t="shared" ca="1" si="13"/>
        <v>168.63485558695299</v>
      </c>
      <c r="J38" s="306">
        <f t="shared" ca="1" si="14"/>
        <v>7.9396982599857155</v>
      </c>
      <c r="K38" s="307">
        <f t="shared" ca="1" si="15"/>
        <v>44.510653357401424</v>
      </c>
      <c r="L38" s="304">
        <f t="shared" ca="1" si="0"/>
        <v>45.213239994081057</v>
      </c>
      <c r="M38" s="306">
        <f t="shared" ca="1" si="16"/>
        <v>1.3924592108255383</v>
      </c>
      <c r="N38" s="304">
        <f t="shared" ca="1" si="17"/>
        <v>79.782035924420654</v>
      </c>
      <c r="P38" s="310">
        <f t="shared" ca="1" si="18"/>
        <v>6</v>
      </c>
      <c r="Q38" s="304">
        <f t="shared" ca="1" si="19"/>
        <v>1324.89</v>
      </c>
      <c r="R38" s="306">
        <f t="shared" ca="1" si="20"/>
        <v>0.65109300776196943</v>
      </c>
      <c r="S38" s="307">
        <f t="shared" ca="1" si="21"/>
        <v>5.530737757156551</v>
      </c>
      <c r="T38" s="304">
        <f t="shared" ca="1" si="1"/>
        <v>54.25653739770577</v>
      </c>
      <c r="U38" s="311">
        <f t="shared" ca="1" si="2"/>
        <v>0</v>
      </c>
      <c r="V38" s="306">
        <f t="shared" ca="1" si="3"/>
        <v>1.2195595528565641</v>
      </c>
      <c r="W38" s="304">
        <f t="shared" ca="1" si="4"/>
        <v>106.48811537376811</v>
      </c>
      <c r="Y38" s="314" t="str">
        <f t="shared" ca="1" si="22"/>
        <v/>
      </c>
      <c r="Z38" s="315" t="str">
        <f t="shared" ca="1" si="23"/>
        <v/>
      </c>
      <c r="AA38" s="316" t="str">
        <f t="shared" ca="1" si="24"/>
        <v/>
      </c>
      <c r="AC38" s="310" t="e">
        <f t="shared" ca="1" si="25"/>
        <v>#N/A</v>
      </c>
      <c r="AD38" s="323" t="e">
        <f t="shared" ca="1" si="26"/>
        <v>#N/A</v>
      </c>
      <c r="AE38" s="324">
        <f t="shared" ca="1" si="5"/>
        <v>44.510653357401424</v>
      </c>
      <c r="AG38" s="306">
        <f t="shared" ca="1" si="27"/>
        <v>211.11782823790401</v>
      </c>
      <c r="AH38" s="304">
        <f t="shared" ca="1" si="28"/>
        <v>220.77242143774106</v>
      </c>
    </row>
    <row r="39" spans="1:34" x14ac:dyDescent="0.2">
      <c r="A39" s="347">
        <f t="shared" ca="1" si="6"/>
        <v>0.01</v>
      </c>
      <c r="B39" s="304">
        <f t="shared" ca="1" si="7"/>
        <v>0.35000000000000014</v>
      </c>
      <c r="D39" s="306">
        <f t="shared" ca="1" si="8"/>
        <v>39.15732176446059</v>
      </c>
      <c r="E39" s="307">
        <f t="shared" ca="1" si="9"/>
        <v>207.42642456804469</v>
      </c>
      <c r="F39" s="304">
        <f t="shared" ca="1" si="10"/>
        <v>211.09006953631956</v>
      </c>
      <c r="G39" s="306">
        <f t="shared" ca="1" si="11"/>
        <v>30.306268210621322</v>
      </c>
      <c r="H39" s="307">
        <f t="shared" ca="1" si="12"/>
        <v>168.03457740008994</v>
      </c>
      <c r="I39" s="304">
        <f t="shared" ca="1" si="13"/>
        <v>170.74568543562361</v>
      </c>
      <c r="J39" s="306">
        <f t="shared" ca="1" si="14"/>
        <v>8.2408030760037061</v>
      </c>
      <c r="K39" s="307">
        <f t="shared" ca="1" si="15"/>
        <v>46.180627810173924</v>
      </c>
      <c r="L39" s="304">
        <f t="shared" ca="1" si="0"/>
        <v>46.910139845019451</v>
      </c>
      <c r="M39" s="306">
        <f t="shared" ca="1" si="16"/>
        <v>1.3923572915087006</v>
      </c>
      <c r="N39" s="304">
        <f t="shared" ca="1" si="17"/>
        <v>79.776196377714996</v>
      </c>
      <c r="P39" s="310">
        <f t="shared" ca="1" si="18"/>
        <v>6</v>
      </c>
      <c r="Q39" s="304">
        <f t="shared" ca="1" si="19"/>
        <v>1325.89</v>
      </c>
      <c r="R39" s="306">
        <f t="shared" ca="1" si="20"/>
        <v>0.65158443950933109</v>
      </c>
      <c r="S39" s="307">
        <f t="shared" ca="1" si="21"/>
        <v>5.5242219127614574</v>
      </c>
      <c r="T39" s="304">
        <f t="shared" ca="1" si="1"/>
        <v>54.192616964189902</v>
      </c>
      <c r="U39" s="311">
        <f t="shared" ca="1" si="2"/>
        <v>0</v>
      </c>
      <c r="V39" s="306">
        <f t="shared" ca="1" si="3"/>
        <v>1.219355905484661</v>
      </c>
      <c r="W39" s="304">
        <f t="shared" ca="1" si="4"/>
        <v>109.15242810609116</v>
      </c>
      <c r="Y39" s="314" t="str">
        <f t="shared" ca="1" si="22"/>
        <v/>
      </c>
      <c r="Z39" s="315" t="str">
        <f t="shared" ca="1" si="23"/>
        <v/>
      </c>
      <c r="AA39" s="316" t="str">
        <f t="shared" ca="1" si="24"/>
        <v/>
      </c>
      <c r="AC39" s="310" t="e">
        <f t="shared" ca="1" si="25"/>
        <v>#N/A</v>
      </c>
      <c r="AD39" s="323" t="e">
        <f t="shared" ca="1" si="26"/>
        <v>#N/A</v>
      </c>
      <c r="AE39" s="324">
        <f t="shared" ca="1" si="5"/>
        <v>46.180627810173924</v>
      </c>
      <c r="AG39" s="306">
        <f t="shared" ca="1" si="27"/>
        <v>211.08289618562037</v>
      </c>
      <c r="AH39" s="304">
        <f t="shared" ca="1" si="28"/>
        <v>220.73730995659358</v>
      </c>
    </row>
    <row r="40" spans="1:34" x14ac:dyDescent="0.2">
      <c r="A40" s="347">
        <f t="shared" ca="1" si="6"/>
        <v>0.01</v>
      </c>
      <c r="B40" s="304">
        <f t="shared" ca="1" si="7"/>
        <v>0.36000000000000015</v>
      </c>
      <c r="D40" s="306">
        <f t="shared" ca="1" si="8"/>
        <v>39.172226335451242</v>
      </c>
      <c r="E40" s="307">
        <f t="shared" ca="1" si="9"/>
        <v>207.38231323213034</v>
      </c>
      <c r="F40" s="304">
        <f t="shared" ca="1" si="10"/>
        <v>211.04948983019418</v>
      </c>
      <c r="G40" s="306">
        <f t="shared" ca="1" si="11"/>
        <v>30.697990473975835</v>
      </c>
      <c r="H40" s="307">
        <f t="shared" ca="1" si="12"/>
        <v>170.10840053241125</v>
      </c>
      <c r="I40" s="304">
        <f t="shared" ca="1" si="13"/>
        <v>172.85610938244434</v>
      </c>
      <c r="J40" s="306">
        <f t="shared" ca="1" si="14"/>
        <v>8.5458243694266915</v>
      </c>
      <c r="K40" s="307">
        <f t="shared" ca="1" si="15"/>
        <v>47.871342699836433</v>
      </c>
      <c r="L40" s="304">
        <f t="shared" ca="1" si="0"/>
        <v>48.628145821512355</v>
      </c>
      <c r="M40" s="306">
        <f t="shared" ca="1" si="16"/>
        <v>1.39225655961501</v>
      </c>
      <c r="N40" s="304">
        <f t="shared" ca="1" si="17"/>
        <v>79.770424865344168</v>
      </c>
      <c r="P40" s="310">
        <f t="shared" ca="1" si="18"/>
        <v>6</v>
      </c>
      <c r="Q40" s="304">
        <f t="shared" ca="1" si="19"/>
        <v>1326.89</v>
      </c>
      <c r="R40" s="306">
        <f t="shared" ca="1" si="20"/>
        <v>0.65207587125669264</v>
      </c>
      <c r="S40" s="307">
        <f t="shared" ca="1" si="21"/>
        <v>5.5177011540488907</v>
      </c>
      <c r="T40" s="304">
        <f t="shared" ca="1" si="1"/>
        <v>54.128648321219622</v>
      </c>
      <c r="U40" s="311">
        <f t="shared" ca="1" si="2"/>
        <v>0</v>
      </c>
      <c r="V40" s="306">
        <f t="shared" ca="1" si="3"/>
        <v>1.2191497634532005</v>
      </c>
      <c r="W40" s="304">
        <f t="shared" ca="1" si="4"/>
        <v>111.84844863075254</v>
      </c>
      <c r="Y40" s="314" t="str">
        <f t="shared" ca="1" si="22"/>
        <v/>
      </c>
      <c r="Z40" s="315" t="str">
        <f t="shared" ca="1" si="23"/>
        <v/>
      </c>
      <c r="AA40" s="316" t="str">
        <f t="shared" ca="1" si="24"/>
        <v/>
      </c>
      <c r="AC40" s="310" t="e">
        <f t="shared" ca="1" si="25"/>
        <v>#N/A</v>
      </c>
      <c r="AD40" s="323" t="e">
        <f t="shared" ca="1" si="26"/>
        <v>#N/A</v>
      </c>
      <c r="AE40" s="324">
        <f t="shared" ca="1" si="5"/>
        <v>47.871342699836433</v>
      </c>
      <c r="AG40" s="306">
        <f t="shared" ca="1" si="27"/>
        <v>211.042306984264</v>
      </c>
      <c r="AH40" s="304">
        <f t="shared" ca="1" si="28"/>
        <v>220.69654334220925</v>
      </c>
    </row>
    <row r="41" spans="1:34" x14ac:dyDescent="0.2">
      <c r="A41" s="347">
        <f t="shared" ca="1" si="6"/>
        <v>0.01</v>
      </c>
      <c r="B41" s="304">
        <f t="shared" ca="1" si="7"/>
        <v>0.37000000000000016</v>
      </c>
      <c r="D41" s="306">
        <f t="shared" ca="1" si="8"/>
        <v>39.185860530074891</v>
      </c>
      <c r="E41" s="307">
        <f t="shared" ca="1" si="9"/>
        <v>207.33268443428366</v>
      </c>
      <c r="F41" s="304">
        <f t="shared" ca="1" si="10"/>
        <v>211.00325518865515</v>
      </c>
      <c r="G41" s="306">
        <f t="shared" ca="1" si="11"/>
        <v>31.089849079276583</v>
      </c>
      <c r="H41" s="307">
        <f t="shared" ca="1" si="12"/>
        <v>172.18172737675408</v>
      </c>
      <c r="I41" s="304">
        <f t="shared" ca="1" si="13"/>
        <v>174.96607087722768</v>
      </c>
      <c r="J41" s="306">
        <f t="shared" ca="1" si="14"/>
        <v>8.8547635671929541</v>
      </c>
      <c r="K41" s="307">
        <f t="shared" ca="1" si="15"/>
        <v>49.582793339382256</v>
      </c>
      <c r="L41" s="304">
        <f t="shared" ca="1" si="0"/>
        <v>50.367253579749381</v>
      </c>
      <c r="M41" s="306">
        <f t="shared" ca="1" si="16"/>
        <v>1.3921569868924084</v>
      </c>
      <c r="N41" s="304">
        <f t="shared" ca="1" si="17"/>
        <v>79.76471976858447</v>
      </c>
      <c r="P41" s="310">
        <f t="shared" ca="1" si="18"/>
        <v>6</v>
      </c>
      <c r="Q41" s="304">
        <f t="shared" ca="1" si="19"/>
        <v>1327.89</v>
      </c>
      <c r="R41" s="306">
        <f t="shared" ca="1" si="20"/>
        <v>0.6525673030040543</v>
      </c>
      <c r="S41" s="307">
        <f t="shared" ca="1" si="21"/>
        <v>5.5111754810188502</v>
      </c>
      <c r="T41" s="304">
        <f t="shared" ca="1" si="1"/>
        <v>54.064631468794921</v>
      </c>
      <c r="U41" s="311">
        <f t="shared" ca="1" si="2"/>
        <v>0</v>
      </c>
      <c r="V41" s="306">
        <f t="shared" ca="1" si="3"/>
        <v>1.2189411286043399</v>
      </c>
      <c r="W41" s="304">
        <f t="shared" ca="1" si="4"/>
        <v>114.57605050292237</v>
      </c>
      <c r="Y41" s="314" t="str">
        <f t="shared" ca="1" si="22"/>
        <v/>
      </c>
      <c r="Z41" s="315" t="str">
        <f t="shared" ca="1" si="23"/>
        <v/>
      </c>
      <c r="AA41" s="316" t="str">
        <f t="shared" ca="1" si="24"/>
        <v/>
      </c>
      <c r="AC41" s="310" t="e">
        <f t="shared" ca="1" si="25"/>
        <v>#N/A</v>
      </c>
      <c r="AD41" s="323" t="e">
        <f t="shared" ca="1" si="26"/>
        <v>#N/A</v>
      </c>
      <c r="AE41" s="324">
        <f t="shared" ca="1" si="5"/>
        <v>49.582793339382256</v>
      </c>
      <c r="AG41" s="306">
        <f t="shared" ca="1" si="27"/>
        <v>210.99606274129246</v>
      </c>
      <c r="AH41" s="304">
        <f t="shared" ca="1" si="28"/>
        <v>220.65012365464329</v>
      </c>
    </row>
    <row r="42" spans="1:34" x14ac:dyDescent="0.2">
      <c r="A42" s="347">
        <f t="shared" ca="1" si="6"/>
        <v>0.01</v>
      </c>
      <c r="B42" s="304">
        <f t="shared" ca="1" si="7"/>
        <v>0.38000000000000017</v>
      </c>
      <c r="D42" s="306">
        <f t="shared" ca="1" si="8"/>
        <v>39.198229464239027</v>
      </c>
      <c r="E42" s="307">
        <f t="shared" ca="1" si="9"/>
        <v>207.27754011809745</v>
      </c>
      <c r="F42" s="304">
        <f t="shared" ca="1" si="10"/>
        <v>210.95136840167839</v>
      </c>
      <c r="G42" s="306">
        <f t="shared" ca="1" si="11"/>
        <v>31.481831373918972</v>
      </c>
      <c r="H42" s="307">
        <f t="shared" ca="1" si="12"/>
        <v>174.25450277793504</v>
      </c>
      <c r="I42" s="304">
        <f t="shared" ca="1" si="13"/>
        <v>177.07551339764976</v>
      </c>
      <c r="J42" s="306">
        <f t="shared" ca="1" si="14"/>
        <v>9.1676219694589314</v>
      </c>
      <c r="K42" s="307">
        <f t="shared" ca="1" si="15"/>
        <v>51.314974490155706</v>
      </c>
      <c r="L42" s="304">
        <f t="shared" ca="1" si="0"/>
        <v>52.127458210622905</v>
      </c>
      <c r="M42" s="306">
        <f t="shared" ca="1" si="16"/>
        <v>1.3920585460609805</v>
      </c>
      <c r="N42" s="304">
        <f t="shared" ca="1" si="17"/>
        <v>79.759079524411888</v>
      </c>
      <c r="P42" s="310">
        <f t="shared" ca="1" si="18"/>
        <v>6</v>
      </c>
      <c r="Q42" s="304">
        <f t="shared" ca="1" si="19"/>
        <v>1328.89</v>
      </c>
      <c r="R42" s="306">
        <f t="shared" ca="1" si="20"/>
        <v>0.65305873475141596</v>
      </c>
      <c r="S42" s="307">
        <f t="shared" ca="1" si="21"/>
        <v>5.5046448936713359</v>
      </c>
      <c r="T42" s="304">
        <f t="shared" ca="1" si="1"/>
        <v>54.000566406915809</v>
      </c>
      <c r="U42" s="311">
        <f t="shared" ca="1" si="2"/>
        <v>0</v>
      </c>
      <c r="V42" s="306">
        <f t="shared" ca="1" si="3"/>
        <v>1.2187300028621151</v>
      </c>
      <c r="W42" s="304">
        <f t="shared" ca="1" si="4"/>
        <v>117.33510343337706</v>
      </c>
      <c r="Y42" s="314" t="str">
        <f t="shared" ca="1" si="22"/>
        <v/>
      </c>
      <c r="Z42" s="315" t="str">
        <f t="shared" ca="1" si="23"/>
        <v/>
      </c>
      <c r="AA42" s="316" t="str">
        <f t="shared" ca="1" si="24"/>
        <v/>
      </c>
      <c r="AC42" s="310" t="e">
        <f t="shared" ca="1" si="25"/>
        <v>#N/A</v>
      </c>
      <c r="AD42" s="323" t="e">
        <f t="shared" ca="1" si="26"/>
        <v>#N/A</v>
      </c>
      <c r="AE42" s="324">
        <f t="shared" ca="1" si="5"/>
        <v>51.314974490155706</v>
      </c>
      <c r="AG42" s="306">
        <f t="shared" ca="1" si="27"/>
        <v>210.94416624383484</v>
      </c>
      <c r="AH42" s="304">
        <f t="shared" ca="1" si="28"/>
        <v>220.59805363524336</v>
      </c>
    </row>
    <row r="43" spans="1:34" x14ac:dyDescent="0.2">
      <c r="A43" s="347">
        <f t="shared" ca="1" si="6"/>
        <v>0.01</v>
      </c>
      <c r="B43" s="304">
        <f t="shared" ca="1" si="7"/>
        <v>0.39000000000000018</v>
      </c>
      <c r="D43" s="306">
        <f t="shared" ca="1" si="8"/>
        <v>39.20933819785008</v>
      </c>
      <c r="E43" s="307">
        <f t="shared" ca="1" si="9"/>
        <v>207.21688292710152</v>
      </c>
      <c r="F43" s="304">
        <f t="shared" ca="1" si="10"/>
        <v>210.89383293955629</v>
      </c>
      <c r="G43" s="306">
        <f t="shared" ca="1" si="11"/>
        <v>31.873924755897473</v>
      </c>
      <c r="H43" s="307">
        <f t="shared" ca="1" si="12"/>
        <v>176.32667160720607</v>
      </c>
      <c r="I43" s="304">
        <f t="shared" ca="1" si="13"/>
        <v>179.18438045605455</v>
      </c>
      <c r="J43" s="306">
        <f t="shared" ca="1" si="14"/>
        <v>9.4844007501080139</v>
      </c>
      <c r="K43" s="307">
        <f t="shared" ca="1" si="15"/>
        <v>53.067880362081411</v>
      </c>
      <c r="L43" s="304">
        <f t="shared" ca="1" si="0"/>
        <v>53.908754240038185</v>
      </c>
      <c r="M43" s="306">
        <f t="shared" ca="1" si="16"/>
        <v>1.3919612107686856</v>
      </c>
      <c r="N43" s="304">
        <f t="shared" ca="1" si="17"/>
        <v>79.753502622965726</v>
      </c>
      <c r="P43" s="310">
        <f t="shared" ca="1" si="18"/>
        <v>6</v>
      </c>
      <c r="Q43" s="304">
        <f t="shared" ca="1" si="19"/>
        <v>1329.89</v>
      </c>
      <c r="R43" s="306">
        <f t="shared" ca="1" si="20"/>
        <v>0.65355016649877762</v>
      </c>
      <c r="S43" s="307">
        <f t="shared" ca="1" si="21"/>
        <v>5.4981093920063477</v>
      </c>
      <c r="T43" s="304">
        <f t="shared" ca="1" si="1"/>
        <v>53.936453135582276</v>
      </c>
      <c r="U43" s="311">
        <f t="shared" ca="1" si="2"/>
        <v>0</v>
      </c>
      <c r="V43" s="306">
        <f t="shared" ca="1" si="3"/>
        <v>1.2185163882323251</v>
      </c>
      <c r="W43" s="304">
        <f t="shared" ca="1" si="4"/>
        <v>120.12547330832591</v>
      </c>
      <c r="Y43" s="314" t="str">
        <f t="shared" ca="1" si="22"/>
        <v/>
      </c>
      <c r="Z43" s="315" t="str">
        <f t="shared" ca="1" si="23"/>
        <v/>
      </c>
      <c r="AA43" s="316" t="str">
        <f t="shared" ca="1" si="24"/>
        <v/>
      </c>
      <c r="AC43" s="310" t="e">
        <f t="shared" ca="1" si="25"/>
        <v>#N/A</v>
      </c>
      <c r="AD43" s="323" t="e">
        <f t="shared" ca="1" si="26"/>
        <v>#N/A</v>
      </c>
      <c r="AE43" s="324">
        <f t="shared" ca="1" si="5"/>
        <v>53.067880362081411</v>
      </c>
      <c r="AG43" s="306">
        <f t="shared" ca="1" si="27"/>
        <v>210.88662095941135</v>
      </c>
      <c r="AH43" s="304">
        <f t="shared" ca="1" si="28"/>
        <v>220.54033670729538</v>
      </c>
    </row>
    <row r="44" spans="1:34" x14ac:dyDescent="0.2">
      <c r="A44" s="347">
        <f t="shared" ca="1" si="6"/>
        <v>0.01</v>
      </c>
      <c r="B44" s="304">
        <f t="shared" ca="1" si="7"/>
        <v>0.40000000000000019</v>
      </c>
      <c r="D44" s="306">
        <f t="shared" ca="1" si="8"/>
        <v>39.219191743558078</v>
      </c>
      <c r="E44" s="307">
        <f t="shared" ca="1" si="9"/>
        <v>207.15071620382724</v>
      </c>
      <c r="F44" s="304">
        <f t="shared" ca="1" si="10"/>
        <v>210.83065295344639</v>
      </c>
      <c r="G44" s="306">
        <f t="shared" ca="1" si="11"/>
        <v>32.266116673333052</v>
      </c>
      <c r="H44" s="307">
        <f t="shared" ca="1" si="12"/>
        <v>178.39817876924434</v>
      </c>
      <c r="I44" s="304">
        <f t="shared" ca="1" si="13"/>
        <v>181.29261560626347</v>
      </c>
      <c r="J44" s="306">
        <f t="shared" ca="1" si="14"/>
        <v>9.805100957254167</v>
      </c>
      <c r="K44" s="307">
        <f t="shared" ca="1" si="15"/>
        <v>54.841504613963664</v>
      </c>
      <c r="L44" s="304">
        <f t="shared" ca="1" si="0"/>
        <v>55.711135629291789</v>
      </c>
      <c r="M44" s="306">
        <f t="shared" ca="1" si="16"/>
        <v>1.3918649555495901</v>
      </c>
      <c r="N44" s="304">
        <f t="shared" ca="1" si="17"/>
        <v>79.747987605155444</v>
      </c>
      <c r="P44" s="310">
        <f t="shared" ca="1" si="18"/>
        <v>6</v>
      </c>
      <c r="Q44" s="304">
        <f t="shared" ca="1" si="19"/>
        <v>1330.89</v>
      </c>
      <c r="R44" s="306">
        <f t="shared" ca="1" si="20"/>
        <v>0.65404159824613928</v>
      </c>
      <c r="S44" s="307">
        <f t="shared" ca="1" si="21"/>
        <v>5.4915689760238866</v>
      </c>
      <c r="T44" s="304">
        <f t="shared" ca="1" si="1"/>
        <v>53.872291654794331</v>
      </c>
      <c r="U44" s="311">
        <f t="shared" ca="1" si="2"/>
        <v>0</v>
      </c>
      <c r="V44" s="306">
        <f t="shared" ca="1" si="3"/>
        <v>1.2183002868024015</v>
      </c>
      <c r="W44" s="304">
        <f t="shared" ca="1" si="4"/>
        <v>122.94702221024676</v>
      </c>
      <c r="Y44" s="314" t="str">
        <f t="shared" ca="1" si="22"/>
        <v/>
      </c>
      <c r="Z44" s="315" t="str">
        <f t="shared" ca="1" si="23"/>
        <v/>
      </c>
      <c r="AA44" s="316" t="str">
        <f t="shared" ca="1" si="24"/>
        <v/>
      </c>
      <c r="AC44" s="310" t="e">
        <f t="shared" ca="1" si="25"/>
        <v>#N/A</v>
      </c>
      <c r="AD44" s="323" t="e">
        <f t="shared" ca="1" si="26"/>
        <v>#N/A</v>
      </c>
      <c r="AE44" s="324">
        <f t="shared" ca="1" si="5"/>
        <v>54.841504613963664</v>
      </c>
      <c r="AG44" s="306">
        <f t="shared" ca="1" si="27"/>
        <v>210.82343103647813</v>
      </c>
      <c r="AH44" s="304">
        <f t="shared" ca="1" si="28"/>
        <v>220.47697697649895</v>
      </c>
    </row>
    <row r="45" spans="1:34" x14ac:dyDescent="0.2">
      <c r="A45" s="347">
        <f t="shared" ca="1" si="6"/>
        <v>0.01</v>
      </c>
      <c r="B45" s="304">
        <f t="shared" ca="1" si="7"/>
        <v>0.4100000000000002</v>
      </c>
      <c r="D45" s="306">
        <f t="shared" ca="1" si="8"/>
        <v>39.200464579155508</v>
      </c>
      <c r="E45" s="307">
        <f t="shared" ca="1" si="9"/>
        <v>206.92793467713307</v>
      </c>
      <c r="F45" s="304">
        <f t="shared" ca="1" si="10"/>
        <v>210.60827755092029</v>
      </c>
      <c r="G45" s="306">
        <f t="shared" ca="1" si="11"/>
        <v>32.658121319124604</v>
      </c>
      <c r="H45" s="307">
        <f t="shared" ca="1" si="12"/>
        <v>180.46745811601568</v>
      </c>
      <c r="I45" s="304">
        <f t="shared" ca="1" si="13"/>
        <v>183.39862684041702</v>
      </c>
      <c r="J45" s="306">
        <f t="shared" ca="1" si="14"/>
        <v>10.129722147216455</v>
      </c>
      <c r="K45" s="307">
        <f t="shared" ca="1" si="15"/>
        <v>56.635832798389963</v>
      </c>
      <c r="L45" s="304">
        <f t="shared" ca="1" si="0"/>
        <v>57.534588097482647</v>
      </c>
      <c r="M45" s="306">
        <f t="shared" ca="1" si="16"/>
        <v>1.3917697549873138</v>
      </c>
      <c r="N45" s="304">
        <f t="shared" ca="1" si="17"/>
        <v>79.742533014729744</v>
      </c>
      <c r="P45" s="310">
        <f t="shared" ca="1" si="18"/>
        <v>7</v>
      </c>
      <c r="Q45" s="304">
        <f t="shared" ca="1" si="19"/>
        <v>1331.0486250000001</v>
      </c>
      <c r="R45" s="306">
        <f t="shared" ca="1" si="20"/>
        <v>0.65411955160706448</v>
      </c>
      <c r="S45" s="307">
        <f t="shared" ca="1" si="21"/>
        <v>5.4850277805078163</v>
      </c>
      <c r="T45" s="304">
        <f t="shared" ca="1" si="1"/>
        <v>53.808122526781681</v>
      </c>
      <c r="U45" s="311">
        <f t="shared" ca="1" si="2"/>
        <v>0</v>
      </c>
      <c r="V45" s="306">
        <f t="shared" ca="1" si="3"/>
        <v>1.2180817016615944</v>
      </c>
      <c r="W45" s="304">
        <f t="shared" ca="1" si="4"/>
        <v>125.79750190278494</v>
      </c>
      <c r="Y45" s="314" t="str">
        <f t="shared" ca="1" si="22"/>
        <v/>
      </c>
      <c r="Z45" s="315" t="str">
        <f t="shared" ca="1" si="23"/>
        <v/>
      </c>
      <c r="AA45" s="316" t="str">
        <f t="shared" ca="1" si="24"/>
        <v/>
      </c>
      <c r="AC45" s="310" t="e">
        <f t="shared" ca="1" si="25"/>
        <v>#N/A</v>
      </c>
      <c r="AD45" s="323" t="e">
        <f t="shared" ca="1" si="26"/>
        <v>#N/A</v>
      </c>
      <c r="AE45" s="324">
        <f t="shared" ca="1" si="5"/>
        <v>56.635832798389963</v>
      </c>
      <c r="AG45" s="306">
        <f t="shared" ca="1" si="27"/>
        <v>210.60104030691971</v>
      </c>
      <c r="AH45" s="304">
        <f t="shared" ca="1" si="28"/>
        <v>220.25441823339398</v>
      </c>
    </row>
    <row r="46" spans="1:34" x14ac:dyDescent="0.2">
      <c r="A46" s="347">
        <f t="shared" ca="1" si="6"/>
        <v>0.01</v>
      </c>
      <c r="B46" s="304">
        <f t="shared" ca="1" si="7"/>
        <v>0.42000000000000021</v>
      </c>
      <c r="D46" s="306">
        <f t="shared" ca="1" si="8"/>
        <v>39.153059654374381</v>
      </c>
      <c r="E46" s="307">
        <f t="shared" ca="1" si="9"/>
        <v>206.54822478104123</v>
      </c>
      <c r="F46" s="304">
        <f t="shared" ca="1" si="10"/>
        <v>210.22638093374135</v>
      </c>
      <c r="G46" s="306">
        <f t="shared" ca="1" si="11"/>
        <v>33.049651915668349</v>
      </c>
      <c r="H46" s="307">
        <f t="shared" ca="1" si="12"/>
        <v>182.5329403638261</v>
      </c>
      <c r="I46" s="304">
        <f t="shared" ca="1" si="13"/>
        <v>185.50081889202252</v>
      </c>
      <c r="J46" s="306">
        <f t="shared" ca="1" si="14"/>
        <v>10.45826101339042</v>
      </c>
      <c r="K46" s="307">
        <f t="shared" ca="1" si="15"/>
        <v>58.450834790789173</v>
      </c>
      <c r="L46" s="304">
        <f t="shared" ca="1" si="0"/>
        <v>59.379081427421319</v>
      </c>
      <c r="M46" s="306">
        <f t="shared" ca="1" si="16"/>
        <v>1.3916755837459647</v>
      </c>
      <c r="N46" s="304">
        <f t="shared" ca="1" si="17"/>
        <v>79.737137400048923</v>
      </c>
      <c r="P46" s="310">
        <f t="shared" ca="1" si="18"/>
        <v>7</v>
      </c>
      <c r="Q46" s="304">
        <f t="shared" ca="1" si="19"/>
        <v>1330.3658750000002</v>
      </c>
      <c r="R46" s="306">
        <f t="shared" ca="1" si="20"/>
        <v>0.65378402658155343</v>
      </c>
      <c r="S46" s="307">
        <f t="shared" ca="1" si="21"/>
        <v>5.4784899402420004</v>
      </c>
      <c r="T46" s="304">
        <f t="shared" ca="1" si="1"/>
        <v>53.74398631377403</v>
      </c>
      <c r="U46" s="311">
        <f t="shared" ca="1" si="2"/>
        <v>0</v>
      </c>
      <c r="V46" s="306">
        <f t="shared" ca="1" si="3"/>
        <v>1.2178606378220871</v>
      </c>
      <c r="W46" s="304">
        <f t="shared" ca="1" si="4"/>
        <v>128.67456084954415</v>
      </c>
      <c r="Y46" s="314" t="str">
        <f t="shared" ca="1" si="22"/>
        <v/>
      </c>
      <c r="Z46" s="315" t="str">
        <f t="shared" ca="1" si="23"/>
        <v/>
      </c>
      <c r="AA46" s="316" t="str">
        <f t="shared" ca="1" si="24"/>
        <v/>
      </c>
      <c r="AC46" s="310" t="e">
        <f t="shared" ca="1" si="25"/>
        <v>#N/A</v>
      </c>
      <c r="AD46" s="323" t="e">
        <f t="shared" ca="1" si="26"/>
        <v>#N/A</v>
      </c>
      <c r="AE46" s="324">
        <f t="shared" ca="1" si="5"/>
        <v>58.450834790789173</v>
      </c>
      <c r="AG46" s="306">
        <f t="shared" ca="1" si="27"/>
        <v>210.21912290741864</v>
      </c>
      <c r="AH46" s="304">
        <f t="shared" ca="1" si="28"/>
        <v>219.87233457327588</v>
      </c>
    </row>
    <row r="47" spans="1:34" x14ac:dyDescent="0.2">
      <c r="A47" s="347">
        <f t="shared" ca="1" si="6"/>
        <v>0.01</v>
      </c>
      <c r="B47" s="304">
        <f t="shared" ca="1" si="7"/>
        <v>0.43000000000000022</v>
      </c>
      <c r="D47" s="306">
        <f t="shared" ca="1" si="8"/>
        <v>39.104308422287879</v>
      </c>
      <c r="E47" s="307">
        <f t="shared" ca="1" si="9"/>
        <v>206.16275564134452</v>
      </c>
      <c r="F47" s="304">
        <f t="shared" ca="1" si="10"/>
        <v>209.83857784215502</v>
      </c>
      <c r="G47" s="306">
        <f t="shared" ca="1" si="11"/>
        <v>33.440694999891228</v>
      </c>
      <c r="H47" s="307">
        <f t="shared" ca="1" si="12"/>
        <v>184.59456792023954</v>
      </c>
      <c r="I47" s="304">
        <f t="shared" ca="1" si="13"/>
        <v>187.5991326945188</v>
      </c>
      <c r="J47" s="306">
        <f t="shared" ca="1" si="14"/>
        <v>10.790712747968218</v>
      </c>
      <c r="K47" s="307">
        <f t="shared" ca="1" si="15"/>
        <v>60.286472332209499</v>
      </c>
      <c r="L47" s="304">
        <f t="shared" ca="1" si="0"/>
        <v>61.24457713031763</v>
      </c>
      <c r="M47" s="306">
        <f t="shared" ca="1" si="16"/>
        <v>1.3915824173618427</v>
      </c>
      <c r="N47" s="304">
        <f t="shared" ca="1" si="17"/>
        <v>79.731799359446242</v>
      </c>
      <c r="P47" s="310">
        <f t="shared" ca="1" si="18"/>
        <v>7</v>
      </c>
      <c r="Q47" s="304">
        <f t="shared" ca="1" si="19"/>
        <v>1329.683125</v>
      </c>
      <c r="R47" s="306">
        <f t="shared" ca="1" si="20"/>
        <v>0.65344850155604217</v>
      </c>
      <c r="S47" s="307">
        <f t="shared" ca="1" si="21"/>
        <v>5.47195545522644</v>
      </c>
      <c r="T47" s="304">
        <f t="shared" ca="1" si="1"/>
        <v>53.679883015771381</v>
      </c>
      <c r="U47" s="311">
        <f t="shared" ca="1" si="2"/>
        <v>0</v>
      </c>
      <c r="V47" s="306">
        <f t="shared" ca="1" si="3"/>
        <v>1.2176371012987464</v>
      </c>
      <c r="W47" s="304">
        <f t="shared" ca="1" si="4"/>
        <v>131.57790385963193</v>
      </c>
      <c r="Y47" s="314" t="str">
        <f t="shared" ca="1" si="22"/>
        <v/>
      </c>
      <c r="Z47" s="315" t="str">
        <f t="shared" ca="1" si="23"/>
        <v/>
      </c>
      <c r="AA47" s="316" t="str">
        <f t="shared" ca="1" si="24"/>
        <v/>
      </c>
      <c r="AC47" s="310" t="e">
        <f t="shared" ca="1" si="25"/>
        <v>#N/A</v>
      </c>
      <c r="AD47" s="323" t="e">
        <f t="shared" ca="1" si="26"/>
        <v>#N/A</v>
      </c>
      <c r="AE47" s="324">
        <f t="shared" ca="1" si="5"/>
        <v>60.286472332209499</v>
      </c>
      <c r="AG47" s="306">
        <f t="shared" ca="1" si="27"/>
        <v>209.83129883184074</v>
      </c>
      <c r="AH47" s="304">
        <f t="shared" ca="1" si="28"/>
        <v>219.48434594863781</v>
      </c>
    </row>
    <row r="48" spans="1:34" x14ac:dyDescent="0.2">
      <c r="A48" s="347">
        <f t="shared" ca="1" si="6"/>
        <v>0.01</v>
      </c>
      <c r="B48" s="304">
        <f t="shared" ca="1" si="7"/>
        <v>0.44000000000000022</v>
      </c>
      <c r="D48" s="306">
        <f t="shared" ca="1" si="8"/>
        <v>39.054221686864963</v>
      </c>
      <c r="E48" s="307">
        <f t="shared" ca="1" si="9"/>
        <v>205.77155946733563</v>
      </c>
      <c r="F48" s="304">
        <f t="shared" ca="1" si="10"/>
        <v>209.44490186487241</v>
      </c>
      <c r="G48" s="306">
        <f t="shared" ca="1" si="11"/>
        <v>33.831237216759881</v>
      </c>
      <c r="H48" s="307">
        <f t="shared" ca="1" si="12"/>
        <v>186.65228351491291</v>
      </c>
      <c r="I48" s="304">
        <f t="shared" ca="1" si="13"/>
        <v>189.69350951718963</v>
      </c>
      <c r="J48" s="306">
        <f t="shared" ca="1" si="14"/>
        <v>11.127072409051474</v>
      </c>
      <c r="K48" s="307">
        <f t="shared" ca="1" si="15"/>
        <v>62.142706589385263</v>
      </c>
      <c r="L48" s="304">
        <f t="shared" ca="1" si="0"/>
        <v>63.131036128442418</v>
      </c>
      <c r="M48" s="306">
        <f t="shared" ca="1" si="16"/>
        <v>1.3914902322036862</v>
      </c>
      <c r="N48" s="304">
        <f t="shared" ca="1" si="17"/>
        <v>79.72651753895012</v>
      </c>
      <c r="P48" s="310">
        <f t="shared" ca="1" si="18"/>
        <v>7</v>
      </c>
      <c r="Q48" s="304">
        <f t="shared" ca="1" si="19"/>
        <v>1329.0003750000001</v>
      </c>
      <c r="R48" s="306">
        <f t="shared" ca="1" si="20"/>
        <v>0.65311297653053102</v>
      </c>
      <c r="S48" s="307">
        <f t="shared" ca="1" si="21"/>
        <v>5.465424325461135</v>
      </c>
      <c r="T48" s="304">
        <f t="shared" ca="1" si="1"/>
        <v>53.615812632773739</v>
      </c>
      <c r="U48" s="311">
        <f t="shared" ca="1" si="2"/>
        <v>0</v>
      </c>
      <c r="V48" s="306">
        <f t="shared" ca="1" si="3"/>
        <v>1.2174110981877333</v>
      </c>
      <c r="W48" s="304">
        <f t="shared" ca="1" si="4"/>
        <v>134.507232768287</v>
      </c>
      <c r="Y48" s="314" t="str">
        <f t="shared" ca="1" si="22"/>
        <v/>
      </c>
      <c r="Z48" s="315" t="str">
        <f t="shared" ca="1" si="23"/>
        <v/>
      </c>
      <c r="AA48" s="316" t="str">
        <f t="shared" ca="1" si="24"/>
        <v/>
      </c>
      <c r="AC48" s="310" t="e">
        <f t="shared" ca="1" si="25"/>
        <v>#N/A</v>
      </c>
      <c r="AD48" s="323" t="e">
        <f t="shared" ca="1" si="26"/>
        <v>#N/A</v>
      </c>
      <c r="AE48" s="324">
        <f t="shared" ca="1" si="5"/>
        <v>62.142706589385263</v>
      </c>
      <c r="AG48" s="306">
        <f t="shared" ca="1" si="27"/>
        <v>209.4376016653261</v>
      </c>
      <c r="AH48" s="304">
        <f t="shared" ca="1" si="28"/>
        <v>219.09048590464892</v>
      </c>
    </row>
    <row r="49" spans="1:34" x14ac:dyDescent="0.2">
      <c r="A49" s="347">
        <f t="shared" ca="1" si="6"/>
        <v>0.01</v>
      </c>
      <c r="B49" s="304">
        <f t="shared" ca="1" si="7"/>
        <v>0.45000000000000023</v>
      </c>
      <c r="D49" s="306">
        <f t="shared" ca="1" si="8"/>
        <v>39.002810211678458</v>
      </c>
      <c r="E49" s="307">
        <f t="shared" ca="1" si="9"/>
        <v>205.3746692116267</v>
      </c>
      <c r="F49" s="304">
        <f t="shared" ca="1" si="10"/>
        <v>209.04538731623163</v>
      </c>
      <c r="G49" s="306">
        <f t="shared" ca="1" si="11"/>
        <v>34.221265318876668</v>
      </c>
      <c r="H49" s="307">
        <f t="shared" ca="1" si="12"/>
        <v>188.70603020702919</v>
      </c>
      <c r="I49" s="304">
        <f t="shared" ca="1" si="13"/>
        <v>191.78389097242021</v>
      </c>
      <c r="J49" s="306">
        <f t="shared" ca="1" si="14"/>
        <v>11.467334921729657</v>
      </c>
      <c r="K49" s="307">
        <f t="shared" ca="1" si="15"/>
        <v>64.019498157994974</v>
      </c>
      <c r="L49" s="304">
        <f t="shared" ca="1" si="0"/>
        <v>65.03841875852028</v>
      </c>
      <c r="M49" s="306">
        <f t="shared" ca="1" si="16"/>
        <v>1.3913990054351646</v>
      </c>
      <c r="N49" s="304">
        <f t="shared" ca="1" si="17"/>
        <v>79.721290630135229</v>
      </c>
      <c r="P49" s="310">
        <f t="shared" ca="1" si="18"/>
        <v>7</v>
      </c>
      <c r="Q49" s="304">
        <f t="shared" ca="1" si="19"/>
        <v>1328.3176250000001</v>
      </c>
      <c r="R49" s="306">
        <f t="shared" ca="1" si="20"/>
        <v>0.65277745150501987</v>
      </c>
      <c r="S49" s="307">
        <f t="shared" ca="1" si="21"/>
        <v>5.4588965509460845</v>
      </c>
      <c r="T49" s="304">
        <f t="shared" ca="1" si="1"/>
        <v>53.551775164781091</v>
      </c>
      <c r="U49" s="311">
        <f t="shared" ca="1" si="2"/>
        <v>0</v>
      </c>
      <c r="V49" s="306">
        <f t="shared" ca="1" si="3"/>
        <v>1.217182634665926</v>
      </c>
      <c r="W49" s="304">
        <f t="shared" ca="1" si="4"/>
        <v>137.4622465011104</v>
      </c>
      <c r="Y49" s="314" t="str">
        <f t="shared" ca="1" si="22"/>
        <v/>
      </c>
      <c r="Z49" s="315" t="str">
        <f t="shared" ca="1" si="23"/>
        <v/>
      </c>
      <c r="AA49" s="316" t="str">
        <f t="shared" ca="1" si="24"/>
        <v/>
      </c>
      <c r="AC49" s="310" t="e">
        <f t="shared" ca="1" si="25"/>
        <v>#N/A</v>
      </c>
      <c r="AD49" s="323" t="e">
        <f t="shared" ca="1" si="26"/>
        <v>#N/A</v>
      </c>
      <c r="AE49" s="324">
        <f t="shared" ca="1" si="5"/>
        <v>64.019498157994974</v>
      </c>
      <c r="AG49" s="306">
        <f t="shared" ca="1" si="27"/>
        <v>209.03806571868122</v>
      </c>
      <c r="AH49" s="304">
        <f t="shared" ca="1" si="28"/>
        <v>218.69078871348336</v>
      </c>
    </row>
    <row r="50" spans="1:34" x14ac:dyDescent="0.2">
      <c r="A50" s="347">
        <f t="shared" ca="1" si="6"/>
        <v>0.01</v>
      </c>
      <c r="B50" s="304">
        <f t="shared" ca="1" si="7"/>
        <v>0.46000000000000024</v>
      </c>
      <c r="D50" s="306">
        <f t="shared" ca="1" si="8"/>
        <v>38.950084726872412</v>
      </c>
      <c r="E50" s="307">
        <f t="shared" ca="1" si="9"/>
        <v>204.9721185612668</v>
      </c>
      <c r="F50" s="304">
        <f t="shared" ca="1" si="10"/>
        <v>208.64006922862288</v>
      </c>
      <c r="G50" s="306">
        <f t="shared" ca="1" si="11"/>
        <v>34.610766166145389</v>
      </c>
      <c r="H50" s="307">
        <f t="shared" ca="1" si="12"/>
        <v>190.75575139264186</v>
      </c>
      <c r="I50" s="304">
        <f t="shared" ca="1" si="13"/>
        <v>193.87021902287876</v>
      </c>
      <c r="J50" s="306">
        <f t="shared" ca="1" si="14"/>
        <v>11.811495079154767</v>
      </c>
      <c r="K50" s="307">
        <f t="shared" ca="1" si="15"/>
        <v>65.916807065993325</v>
      </c>
      <c r="L50" s="304">
        <f t="shared" ca="1" si="0"/>
        <v>66.966684775194636</v>
      </c>
      <c r="M50" s="306">
        <f t="shared" ca="1" si="16"/>
        <v>1.3913087149794663</v>
      </c>
      <c r="N50" s="304">
        <f t="shared" ca="1" si="17"/>
        <v>79.716117368093393</v>
      </c>
      <c r="P50" s="310">
        <f t="shared" ca="1" si="18"/>
        <v>7</v>
      </c>
      <c r="Q50" s="304">
        <f t="shared" ca="1" si="19"/>
        <v>1327.634875</v>
      </c>
      <c r="R50" s="306">
        <f t="shared" ca="1" si="20"/>
        <v>0.6524419264795086</v>
      </c>
      <c r="S50" s="307">
        <f t="shared" ca="1" si="21"/>
        <v>5.4523721316812894</v>
      </c>
      <c r="T50" s="304">
        <f t="shared" ca="1" si="1"/>
        <v>53.487770611793451</v>
      </c>
      <c r="U50" s="311">
        <f t="shared" ca="1" si="2"/>
        <v>0</v>
      </c>
      <c r="V50" s="306">
        <f t="shared" ca="1" si="3"/>
        <v>1.2169517169903339</v>
      </c>
      <c r="W50" s="304">
        <f t="shared" ca="1" si="4"/>
        <v>140.44264113899172</v>
      </c>
      <c r="Y50" s="314" t="str">
        <f t="shared" ca="1" si="22"/>
        <v/>
      </c>
      <c r="Z50" s="315" t="str">
        <f t="shared" ca="1" si="23"/>
        <v/>
      </c>
      <c r="AA50" s="316" t="str">
        <f t="shared" ca="1" si="24"/>
        <v/>
      </c>
      <c r="AC50" s="310" t="e">
        <f t="shared" ca="1" si="25"/>
        <v>#N/A</v>
      </c>
      <c r="AD50" s="323" t="e">
        <f t="shared" ca="1" si="26"/>
        <v>#N/A</v>
      </c>
      <c r="AE50" s="324">
        <f t="shared" ca="1" si="5"/>
        <v>65.916807065993325</v>
      </c>
      <c r="AG50" s="306">
        <f t="shared" ca="1" si="27"/>
        <v>208.63272602080147</v>
      </c>
      <c r="AH50" s="304">
        <f t="shared" ca="1" si="28"/>
        <v>218.28528936668317</v>
      </c>
    </row>
    <row r="51" spans="1:34" x14ac:dyDescent="0.2">
      <c r="A51" s="347">
        <f t="shared" ca="1" si="6"/>
        <v>0.01</v>
      </c>
      <c r="B51" s="304">
        <f t="shared" ca="1" si="7"/>
        <v>0.47000000000000025</v>
      </c>
      <c r="D51" s="306">
        <f t="shared" ca="1" si="8"/>
        <v>38.896055935627238</v>
      </c>
      <c r="E51" s="307">
        <f t="shared" ca="1" si="9"/>
        <v>204.5639419287501</v>
      </c>
      <c r="F51" s="304">
        <f t="shared" ca="1" si="10"/>
        <v>208.22898334472194</v>
      </c>
      <c r="G51" s="306">
        <f t="shared" ca="1" si="11"/>
        <v>34.99972672550166</v>
      </c>
      <c r="H51" s="307">
        <f t="shared" ca="1" si="12"/>
        <v>192.80139081192937</v>
      </c>
      <c r="I51" s="304">
        <f t="shared" ca="1" si="13"/>
        <v>195.95243598861973</v>
      </c>
      <c r="J51" s="306">
        <f t="shared" ca="1" si="14"/>
        <v>12.159547543613002</v>
      </c>
      <c r="K51" s="307">
        <f t="shared" ca="1" si="15"/>
        <v>67.834592777016184</v>
      </c>
      <c r="L51" s="304">
        <f t="shared" ca="1" si="0"/>
        <v>68.915793354564244</v>
      </c>
      <c r="M51" s="306">
        <f t="shared" ca="1" si="16"/>
        <v>1.3912193394858414</v>
      </c>
      <c r="N51" s="304">
        <f t="shared" ca="1" si="17"/>
        <v>79.710996529516791</v>
      </c>
      <c r="P51" s="310">
        <f t="shared" ca="1" si="18"/>
        <v>7</v>
      </c>
      <c r="Q51" s="304">
        <f t="shared" ca="1" si="19"/>
        <v>1326.952125</v>
      </c>
      <c r="R51" s="306">
        <f t="shared" ca="1" si="20"/>
        <v>0.65210640145399745</v>
      </c>
      <c r="S51" s="307">
        <f t="shared" ca="1" si="21"/>
        <v>5.4458510676667498</v>
      </c>
      <c r="T51" s="304">
        <f t="shared" ca="1" si="1"/>
        <v>53.423798973810818</v>
      </c>
      <c r="U51" s="311">
        <f t="shared" ca="1" si="2"/>
        <v>0</v>
      </c>
      <c r="V51" s="306">
        <f t="shared" ca="1" si="3"/>
        <v>1.2167183514975</v>
      </c>
      <c r="W51" s="304">
        <f t="shared" ca="1" si="4"/>
        <v>143.44810998370386</v>
      </c>
      <c r="Y51" s="314" t="str">
        <f t="shared" ca="1" si="22"/>
        <v/>
      </c>
      <c r="Z51" s="315" t="str">
        <f t="shared" ca="1" si="23"/>
        <v/>
      </c>
      <c r="AA51" s="316" t="str">
        <f t="shared" ca="1" si="24"/>
        <v/>
      </c>
      <c r="AC51" s="310" t="e">
        <f t="shared" ca="1" si="25"/>
        <v>#N/A</v>
      </c>
      <c r="AD51" s="323" t="e">
        <f t="shared" ca="1" si="26"/>
        <v>#N/A</v>
      </c>
      <c r="AE51" s="324">
        <f t="shared" ca="1" si="5"/>
        <v>67.834592777016184</v>
      </c>
      <c r="AG51" s="306">
        <f t="shared" ca="1" si="27"/>
        <v>208.22161831090173</v>
      </c>
      <c r="AH51" s="304">
        <f t="shared" ca="1" si="28"/>
        <v>217.8740235673325</v>
      </c>
    </row>
    <row r="52" spans="1:34" x14ac:dyDescent="0.2">
      <c r="A52" s="347">
        <f t="shared" ca="1" si="6"/>
        <v>0.01</v>
      </c>
      <c r="B52" s="304">
        <f t="shared" ca="1" si="7"/>
        <v>0.48000000000000026</v>
      </c>
      <c r="D52" s="306">
        <f t="shared" ca="1" si="8"/>
        <v>38.840734520153781</v>
      </c>
      <c r="E52" s="307">
        <f t="shared" ca="1" si="9"/>
        <v>204.15017444291141</v>
      </c>
      <c r="F52" s="304">
        <f t="shared" ca="1" si="10"/>
        <v>207.81216610953319</v>
      </c>
      <c r="G52" s="306">
        <f t="shared" ca="1" si="11"/>
        <v>35.388134070703195</v>
      </c>
      <c r="H52" s="307">
        <f t="shared" ca="1" si="12"/>
        <v>194.84289255635849</v>
      </c>
      <c r="I52" s="304">
        <f t="shared" ca="1" si="13"/>
        <v>198.0304845541078</v>
      </c>
      <c r="J52" s="306">
        <f t="shared" ca="1" si="14"/>
        <v>12.511486847594027</v>
      </c>
      <c r="K52" s="307">
        <f t="shared" ca="1" si="15"/>
        <v>69.772814193857627</v>
      </c>
      <c r="L52" s="304">
        <f t="shared" ca="1" si="0"/>
        <v>70.885703097790454</v>
      </c>
      <c r="M52" s="306">
        <f t="shared" ca="1" si="16"/>
        <v>1.3911308582979709</v>
      </c>
      <c r="N52" s="304">
        <f t="shared" ca="1" si="17"/>
        <v>79.705926930885511</v>
      </c>
      <c r="P52" s="310">
        <f t="shared" ca="1" si="18"/>
        <v>7</v>
      </c>
      <c r="Q52" s="304">
        <f t="shared" ca="1" si="19"/>
        <v>1326.2693750000001</v>
      </c>
      <c r="R52" s="306">
        <f t="shared" ca="1" si="20"/>
        <v>0.65177087642848641</v>
      </c>
      <c r="S52" s="307">
        <f t="shared" ca="1" si="21"/>
        <v>5.4393333589024646</v>
      </c>
      <c r="T52" s="304">
        <f t="shared" ca="1" si="1"/>
        <v>53.359860250833179</v>
      </c>
      <c r="U52" s="311">
        <f t="shared" ca="1" si="2"/>
        <v>0</v>
      </c>
      <c r="V52" s="306">
        <f t="shared" ca="1" si="3"/>
        <v>1.216482544602894</v>
      </c>
      <c r="W52" s="304">
        <f t="shared" ca="1" si="4"/>
        <v>146.47834362414093</v>
      </c>
      <c r="Y52" s="314" t="str">
        <f t="shared" ca="1" si="22"/>
        <v/>
      </c>
      <c r="Z52" s="315" t="str">
        <f t="shared" ca="1" si="23"/>
        <v/>
      </c>
      <c r="AA52" s="316" t="str">
        <f t="shared" ca="1" si="24"/>
        <v/>
      </c>
      <c r="AC52" s="310" t="e">
        <f t="shared" ca="1" si="25"/>
        <v>#N/A</v>
      </c>
      <c r="AD52" s="323" t="e">
        <f t="shared" ca="1" si="26"/>
        <v>#N/A</v>
      </c>
      <c r="AE52" s="324">
        <f t="shared" ca="1" si="5"/>
        <v>69.772814193857627</v>
      </c>
      <c r="AG52" s="306">
        <f t="shared" ca="1" si="27"/>
        <v>207.80477903055683</v>
      </c>
      <c r="AH52" s="304">
        <f t="shared" ca="1" si="28"/>
        <v>217.45702772204476</v>
      </c>
    </row>
    <row r="53" spans="1:34" x14ac:dyDescent="0.2">
      <c r="A53" s="347">
        <f t="shared" ca="1" si="6"/>
        <v>0.01</v>
      </c>
      <c r="B53" s="304">
        <f t="shared" ca="1" si="7"/>
        <v>0.49000000000000027</v>
      </c>
      <c r="D53" s="306">
        <f t="shared" ca="1" si="8"/>
        <v>38.784131147246292</v>
      </c>
      <c r="E53" s="307">
        <f t="shared" ca="1" si="9"/>
        <v>203.73085193970962</v>
      </c>
      <c r="F53" s="304">
        <f t="shared" ca="1" si="10"/>
        <v>207.38965466224849</v>
      </c>
      <c r="G53" s="306">
        <f t="shared" ca="1" si="11"/>
        <v>35.775975382175659</v>
      </c>
      <c r="H53" s="307">
        <f t="shared" ca="1" si="12"/>
        <v>196.88020107575559</v>
      </c>
      <c r="I53" s="304">
        <f t="shared" ca="1" si="13"/>
        <v>200.10430777516009</v>
      </c>
      <c r="J53" s="306">
        <f t="shared" ca="1" si="14"/>
        <v>12.86730739485842</v>
      </c>
      <c r="K53" s="307">
        <f t="shared" ca="1" si="15"/>
        <v>71.731429662018201</v>
      </c>
      <c r="L53" s="304">
        <f t="shared" ca="1" si="0"/>
        <v>72.876372034774363</v>
      </c>
      <c r="M53" s="306">
        <f t="shared" ca="1" si="16"/>
        <v>1.3910432514240456</v>
      </c>
      <c r="N53" s="304">
        <f t="shared" ca="1" si="17"/>
        <v>79.700907426753261</v>
      </c>
      <c r="P53" s="310">
        <f t="shared" ca="1" si="18"/>
        <v>7</v>
      </c>
      <c r="Q53" s="304">
        <f t="shared" ca="1" si="19"/>
        <v>1325.5866250000001</v>
      </c>
      <c r="R53" s="306">
        <f t="shared" ca="1" si="20"/>
        <v>0.65143535140297526</v>
      </c>
      <c r="S53" s="307">
        <f t="shared" ca="1" si="21"/>
        <v>5.4328190053884349</v>
      </c>
      <c r="T53" s="304">
        <f t="shared" ca="1" si="1"/>
        <v>53.295954442860548</v>
      </c>
      <c r="U53" s="311">
        <f t="shared" ca="1" si="2"/>
        <v>0</v>
      </c>
      <c r="V53" s="306">
        <f t="shared" ca="1" si="3"/>
        <v>1.2162443028002941</v>
      </c>
      <c r="W53" s="304">
        <f t="shared" ca="1" si="4"/>
        <v>149.53303000317283</v>
      </c>
      <c r="Y53" s="314" t="str">
        <f t="shared" ca="1" si="22"/>
        <v/>
      </c>
      <c r="Z53" s="315" t="str">
        <f t="shared" ca="1" si="23"/>
        <v/>
      </c>
      <c r="AA53" s="316" t="str">
        <f t="shared" ca="1" si="24"/>
        <v/>
      </c>
      <c r="AC53" s="310" t="e">
        <f t="shared" ca="1" si="25"/>
        <v>#N/A</v>
      </c>
      <c r="AD53" s="323" t="e">
        <f t="shared" ca="1" si="26"/>
        <v>#N/A</v>
      </c>
      <c r="AE53" s="324">
        <f t="shared" ca="1" si="5"/>
        <v>71.731429662018201</v>
      </c>
      <c r="AG53" s="306">
        <f t="shared" ca="1" si="27"/>
        <v>207.38224531555753</v>
      </c>
      <c r="AH53" s="304">
        <f t="shared" ca="1" si="28"/>
        <v>217.03433893276838</v>
      </c>
    </row>
    <row r="54" spans="1:34" x14ac:dyDescent="0.2">
      <c r="A54" s="347">
        <f t="shared" ca="1" si="6"/>
        <v>0.01</v>
      </c>
      <c r="B54" s="304">
        <f t="shared" ca="1" si="7"/>
        <v>0.50000000000000022</v>
      </c>
      <c r="D54" s="306">
        <f t="shared" ca="1" si="8"/>
        <v>38.726256473420456</v>
      </c>
      <c r="E54" s="307">
        <f t="shared" ca="1" si="9"/>
        <v>203.30601095289643</v>
      </c>
      <c r="F54" s="304">
        <f t="shared" ca="1" si="10"/>
        <v>206.96148682792261</v>
      </c>
      <c r="G54" s="306">
        <f t="shared" ca="1" si="11"/>
        <v>36.163237946909867</v>
      </c>
      <c r="H54" s="307">
        <f t="shared" ca="1" si="12"/>
        <v>198.91326118528457</v>
      </c>
      <c r="I54" s="304">
        <f t="shared" ca="1" si="13"/>
        <v>202.1738490858055</v>
      </c>
      <c r="J54" s="306">
        <f t="shared" ca="1" si="14"/>
        <v>13.227003461503848</v>
      </c>
      <c r="K54" s="307">
        <f t="shared" ca="1" si="15"/>
        <v>73.710396973323398</v>
      </c>
      <c r="L54" s="304">
        <f t="shared" ca="1" si="0"/>
        <v>74.887757627903085</v>
      </c>
      <c r="M54" s="306">
        <f t="shared" ca="1" si="16"/>
        <v>1.3909564995084429</v>
      </c>
      <c r="N54" s="304">
        <f t="shared" ca="1" si="17"/>
        <v>79.695936908124551</v>
      </c>
      <c r="P54" s="310">
        <f t="shared" ca="1" si="18"/>
        <v>7</v>
      </c>
      <c r="Q54" s="304">
        <f t="shared" ca="1" si="19"/>
        <v>1324.903875</v>
      </c>
      <c r="R54" s="306">
        <f t="shared" ca="1" si="20"/>
        <v>0.651099826377464</v>
      </c>
      <c r="S54" s="307">
        <f t="shared" ca="1" si="21"/>
        <v>5.4263080071246605</v>
      </c>
      <c r="T54" s="304">
        <f t="shared" ca="1" si="1"/>
        <v>53.232081549892925</v>
      </c>
      <c r="U54" s="311">
        <f t="shared" ca="1" si="2"/>
        <v>0</v>
      </c>
      <c r="V54" s="306">
        <f t="shared" ca="1" si="3"/>
        <v>1.2160036326611614</v>
      </c>
      <c r="W54" s="304">
        <f t="shared" ca="1" si="4"/>
        <v>152.6118544850905</v>
      </c>
      <c r="Y54" s="314" t="str">
        <f t="shared" ca="1" si="22"/>
        <v/>
      </c>
      <c r="Z54" s="315" t="str">
        <f t="shared" ca="1" si="23"/>
        <v/>
      </c>
      <c r="AA54" s="316" t="str">
        <f t="shared" ca="1" si="24"/>
        <v/>
      </c>
      <c r="AC54" s="310" t="e">
        <f t="shared" ca="1" si="25"/>
        <v>#N/A</v>
      </c>
      <c r="AD54" s="323" t="e">
        <f t="shared" ca="1" si="26"/>
        <v>#N/A</v>
      </c>
      <c r="AE54" s="324">
        <f t="shared" ca="1" si="5"/>
        <v>73.710396973323398</v>
      </c>
      <c r="AG54" s="306">
        <f t="shared" ca="1" si="27"/>
        <v>206.95405498758407</v>
      </c>
      <c r="AH54" s="304">
        <f t="shared" ca="1" si="28"/>
        <v>216.60599498841256</v>
      </c>
    </row>
    <row r="55" spans="1:34" x14ac:dyDescent="0.2">
      <c r="A55" s="347">
        <f t="shared" ca="1" si="6"/>
        <v>0.01</v>
      </c>
      <c r="B55" s="304">
        <f t="shared" ca="1" si="7"/>
        <v>0.51000000000000023</v>
      </c>
      <c r="D55" s="306">
        <f t="shared" ca="1" si="8"/>
        <v>38.667121149662272</v>
      </c>
      <c r="E55" s="307">
        <f t="shared" ca="1" si="9"/>
        <v>202.87568870457125</v>
      </c>
      <c r="F55" s="304">
        <f t="shared" ca="1" si="10"/>
        <v>206.52770110897171</v>
      </c>
      <c r="G55" s="306">
        <f t="shared" ca="1" si="11"/>
        <v>36.549909158406493</v>
      </c>
      <c r="H55" s="307">
        <f t="shared" ca="1" si="12"/>
        <v>200.94201807233028</v>
      </c>
      <c r="I55" s="304">
        <f t="shared" ca="1" si="13"/>
        <v>204.23905230505864</v>
      </c>
      <c r="J55" s="306">
        <f t="shared" ca="1" si="14"/>
        <v>13.59056919703043</v>
      </c>
      <c r="K55" s="307">
        <f t="shared" ca="1" si="15"/>
        <v>75.709673369611465</v>
      </c>
      <c r="L55" s="304">
        <f t="shared" ca="1" si="0"/>
        <v>76.919816775864248</v>
      </c>
      <c r="M55" s="306">
        <f t="shared" ca="1" si="16"/>
        <v>1.3908705838049018</v>
      </c>
      <c r="N55" s="304">
        <f t="shared" ca="1" si="17"/>
        <v>79.691014300917743</v>
      </c>
      <c r="P55" s="310">
        <f t="shared" ca="1" si="18"/>
        <v>7</v>
      </c>
      <c r="Q55" s="304">
        <f t="shared" ca="1" si="19"/>
        <v>1324.221125</v>
      </c>
      <c r="R55" s="306">
        <f t="shared" ca="1" si="20"/>
        <v>0.65076430135195285</v>
      </c>
      <c r="S55" s="307">
        <f t="shared" ca="1" si="21"/>
        <v>5.4198003641111407</v>
      </c>
      <c r="T55" s="304">
        <f t="shared" ca="1" si="1"/>
        <v>53.168241571930295</v>
      </c>
      <c r="U55" s="311">
        <f t="shared" ca="1" si="2"/>
        <v>0</v>
      </c>
      <c r="V55" s="306">
        <f t="shared" ca="1" si="3"/>
        <v>1.2157605408340011</v>
      </c>
      <c r="W55" s="304">
        <f t="shared" ca="1" si="4"/>
        <v>155.71449992361474</v>
      </c>
      <c r="Y55" s="314" t="str">
        <f t="shared" ca="1" si="22"/>
        <v/>
      </c>
      <c r="Z55" s="315" t="str">
        <f t="shared" ca="1" si="23"/>
        <v/>
      </c>
      <c r="AA55" s="316" t="str">
        <f t="shared" ca="1" si="24"/>
        <v/>
      </c>
      <c r="AC55" s="310" t="e">
        <f t="shared" ca="1" si="25"/>
        <v>#N/A</v>
      </c>
      <c r="AD55" s="323" t="e">
        <f t="shared" ca="1" si="26"/>
        <v>#N/A</v>
      </c>
      <c r="AE55" s="324">
        <f t="shared" ca="1" si="5"/>
        <v>75.709673369611465</v>
      </c>
      <c r="AG55" s="306">
        <f t="shared" ca="1" si="27"/>
        <v>206.52024654570195</v>
      </c>
      <c r="AH55" s="304">
        <f t="shared" ca="1" si="28"/>
        <v>216.1720343562979</v>
      </c>
    </row>
    <row r="56" spans="1:34" x14ac:dyDescent="0.2">
      <c r="A56" s="347">
        <f t="shared" ca="1" si="6"/>
        <v>0.01</v>
      </c>
      <c r="B56" s="304">
        <f t="shared" ca="1" si="7"/>
        <v>0.52000000000000024</v>
      </c>
      <c r="D56" s="306">
        <f t="shared" ca="1" si="8"/>
        <v>38.606735825810539</v>
      </c>
      <c r="E56" s="307">
        <f t="shared" ca="1" si="9"/>
        <v>202.43992309562077</v>
      </c>
      <c r="F56" s="304">
        <f t="shared" ca="1" si="10"/>
        <v>206.08833667649603</v>
      </c>
      <c r="G56" s="306">
        <f t="shared" ca="1" si="11"/>
        <v>36.935976516664596</v>
      </c>
      <c r="H56" s="307">
        <f t="shared" ca="1" si="12"/>
        <v>202.96641730328651</v>
      </c>
      <c r="I56" s="304">
        <f t="shared" ca="1" si="13"/>
        <v>206.2998616436071</v>
      </c>
      <c r="J56" s="306">
        <f t="shared" ca="1" si="14"/>
        <v>13.957998625405786</v>
      </c>
      <c r="K56" s="307">
        <f t="shared" ca="1" si="15"/>
        <v>77.729215546489556</v>
      </c>
      <c r="L56" s="304">
        <f t="shared" ca="1" si="0"/>
        <v>78.972505817527804</v>
      </c>
      <c r="M56" s="306">
        <f t="shared" ca="1" si="16"/>
        <v>1.3907854861510995</v>
      </c>
      <c r="N56" s="304">
        <f t="shared" ca="1" si="17"/>
        <v>79.686138564508411</v>
      </c>
      <c r="P56" s="310">
        <f t="shared" ca="1" si="18"/>
        <v>7</v>
      </c>
      <c r="Q56" s="304">
        <f t="shared" ca="1" si="19"/>
        <v>1323.5383750000001</v>
      </c>
      <c r="R56" s="306">
        <f t="shared" ca="1" si="20"/>
        <v>0.65042877632644169</v>
      </c>
      <c r="S56" s="307">
        <f t="shared" ca="1" si="21"/>
        <v>5.4132960763478764</v>
      </c>
      <c r="T56" s="304">
        <f t="shared" ca="1" si="1"/>
        <v>53.104434508972666</v>
      </c>
      <c r="U56" s="311">
        <f t="shared" ca="1" si="2"/>
        <v>0</v>
      </c>
      <c r="V56" s="306">
        <f t="shared" ca="1" si="3"/>
        <v>1.2155150340437184</v>
      </c>
      <c r="W56" s="304">
        <f t="shared" ca="1" si="4"/>
        <v>158.84064673044242</v>
      </c>
      <c r="Y56" s="314" t="str">
        <f t="shared" ca="1" si="22"/>
        <v/>
      </c>
      <c r="Z56" s="315" t="str">
        <f t="shared" ca="1" si="23"/>
        <v/>
      </c>
      <c r="AA56" s="316" t="str">
        <f t="shared" ca="1" si="24"/>
        <v/>
      </c>
      <c r="AC56" s="310" t="e">
        <f t="shared" ca="1" si="25"/>
        <v>#N/A</v>
      </c>
      <c r="AD56" s="323" t="e">
        <f t="shared" ca="1" si="26"/>
        <v>#N/A</v>
      </c>
      <c r="AE56" s="324">
        <f t="shared" ca="1" si="5"/>
        <v>77.729215546489556</v>
      </c>
      <c r="AG56" s="306">
        <f t="shared" ca="1" si="27"/>
        <v>206.0808591576826</v>
      </c>
      <c r="AH56" s="304">
        <f t="shared" ca="1" si="28"/>
        <v>215.73249617343433</v>
      </c>
    </row>
    <row r="57" spans="1:34" x14ac:dyDescent="0.2">
      <c r="A57" s="347">
        <f t="shared" ca="1" si="6"/>
        <v>0.01</v>
      </c>
      <c r="B57" s="304">
        <f t="shared" ca="1" si="7"/>
        <v>0.53000000000000025</v>
      </c>
      <c r="D57" s="306">
        <f t="shared" ca="1" si="8"/>
        <v>38.545111154595091</v>
      </c>
      <c r="E57" s="307">
        <f t="shared" ca="1" si="9"/>
        <v>201.99875269604433</v>
      </c>
      <c r="F57" s="304">
        <f t="shared" ca="1" si="10"/>
        <v>205.6434333614321</v>
      </c>
      <c r="G57" s="306">
        <f t="shared" ca="1" si="11"/>
        <v>37.321427628210543</v>
      </c>
      <c r="H57" s="307">
        <f t="shared" ca="1" si="12"/>
        <v>204.98640483024695</v>
      </c>
      <c r="I57" s="304">
        <f t="shared" ca="1" si="13"/>
        <v>208.35622171041027</v>
      </c>
      <c r="J57" s="306">
        <f t="shared" ca="1" si="14"/>
        <v>14.329285646130161</v>
      </c>
      <c r="K57" s="307">
        <f t="shared" ca="1" si="15"/>
        <v>79.768979657157217</v>
      </c>
      <c r="L57" s="304">
        <f t="shared" ca="1" si="0"/>
        <v>81.045780535894366</v>
      </c>
      <c r="M57" s="306">
        <f t="shared" ca="1" si="16"/>
        <v>1.3907011889445458</v>
      </c>
      <c r="N57" s="304">
        <f t="shared" ca="1" si="17"/>
        <v>79.681308690348132</v>
      </c>
      <c r="P57" s="310">
        <f t="shared" ca="1" si="18"/>
        <v>7</v>
      </c>
      <c r="Q57" s="304">
        <f t="shared" ca="1" si="19"/>
        <v>1322.8556249999999</v>
      </c>
      <c r="R57" s="306">
        <f t="shared" ca="1" si="20"/>
        <v>0.65009325130093043</v>
      </c>
      <c r="S57" s="307">
        <f t="shared" ca="1" si="21"/>
        <v>5.4067951438348674</v>
      </c>
      <c r="T57" s="304">
        <f t="shared" ca="1" si="1"/>
        <v>53.040660361020052</v>
      </c>
      <c r="U57" s="311">
        <f t="shared" ca="1" si="2"/>
        <v>0</v>
      </c>
      <c r="V57" s="306">
        <f t="shared" ca="1" si="3"/>
        <v>1.2152671190909601</v>
      </c>
      <c r="W57" s="304">
        <f t="shared" ca="1" si="4"/>
        <v>161.98997294430225</v>
      </c>
      <c r="Y57" s="314" t="str">
        <f t="shared" ca="1" si="22"/>
        <v/>
      </c>
      <c r="Z57" s="315" t="str">
        <f t="shared" ca="1" si="23"/>
        <v/>
      </c>
      <c r="AA57" s="316" t="str">
        <f t="shared" ca="1" si="24"/>
        <v/>
      </c>
      <c r="AC57" s="310" t="e">
        <f t="shared" ca="1" si="25"/>
        <v>#N/A</v>
      </c>
      <c r="AD57" s="323" t="e">
        <f t="shared" ca="1" si="26"/>
        <v>#N/A</v>
      </c>
      <c r="AE57" s="324">
        <f t="shared" ca="1" si="5"/>
        <v>79.768979657157217</v>
      </c>
      <c r="AG57" s="306">
        <f t="shared" ca="1" si="27"/>
        <v>205.63593265115341</v>
      </c>
      <c r="AH57" s="304">
        <f t="shared" ca="1" si="28"/>
        <v>215.28742023763061</v>
      </c>
    </row>
    <row r="58" spans="1:34" x14ac:dyDescent="0.2">
      <c r="A58" s="347">
        <f t="shared" ca="1" si="6"/>
        <v>0.01</v>
      </c>
      <c r="B58" s="304">
        <f t="shared" ca="1" si="7"/>
        <v>0.54000000000000026</v>
      </c>
      <c r="D58" s="306">
        <f t="shared" ca="1" si="8"/>
        <v>38.482257795350414</v>
      </c>
      <c r="E58" s="307">
        <f t="shared" ca="1" si="9"/>
        <v>201.55221673516544</v>
      </c>
      <c r="F58" s="304">
        <f t="shared" ca="1" si="10"/>
        <v>205.19303164553835</v>
      </c>
      <c r="G58" s="306">
        <f t="shared" ca="1" si="11"/>
        <v>37.70625020616405</v>
      </c>
      <c r="H58" s="307">
        <f t="shared" ca="1" si="12"/>
        <v>207.00192699759862</v>
      </c>
      <c r="I58" s="304">
        <f t="shared" ca="1" si="13"/>
        <v>210.40807751920789</v>
      </c>
      <c r="J58" s="306">
        <f t="shared" ca="1" si="14"/>
        <v>14.704424035302035</v>
      </c>
      <c r="K58" s="307">
        <f t="shared" ca="1" si="15"/>
        <v>81.828921316296444</v>
      </c>
      <c r="L58" s="304">
        <f t="shared" ca="1" si="0"/>
        <v>83.1395961621092</v>
      </c>
      <c r="M58" s="306">
        <f t="shared" ca="1" si="16"/>
        <v>1.3906176751197101</v>
      </c>
      <c r="N58" s="304">
        <f t="shared" ca="1" si="17"/>
        <v>79.676523700654059</v>
      </c>
      <c r="P58" s="310">
        <f t="shared" ca="1" si="18"/>
        <v>7</v>
      </c>
      <c r="Q58" s="304">
        <f t="shared" ca="1" si="19"/>
        <v>1322.172875</v>
      </c>
      <c r="R58" s="306">
        <f t="shared" ca="1" si="20"/>
        <v>0.64975772627541928</v>
      </c>
      <c r="S58" s="307">
        <f t="shared" ca="1" si="21"/>
        <v>5.4002975665721129</v>
      </c>
      <c r="T58" s="304">
        <f t="shared" ca="1" si="1"/>
        <v>52.976919128072431</v>
      </c>
      <c r="U58" s="311">
        <f t="shared" ca="1" si="2"/>
        <v>0</v>
      </c>
      <c r="V58" s="306">
        <f t="shared" ca="1" si="3"/>
        <v>1.2150168028514514</v>
      </c>
      <c r="W58" s="304">
        <f t="shared" ca="1" si="4"/>
        <v>165.16215430049428</v>
      </c>
      <c r="Y58" s="314" t="str">
        <f t="shared" ca="1" si="22"/>
        <v/>
      </c>
      <c r="Z58" s="315" t="str">
        <f t="shared" ca="1" si="23"/>
        <v/>
      </c>
      <c r="AA58" s="316" t="str">
        <f t="shared" ca="1" si="24"/>
        <v/>
      </c>
      <c r="AC58" s="310" t="e">
        <f t="shared" ca="1" si="25"/>
        <v>#N/A</v>
      </c>
      <c r="AD58" s="323" t="e">
        <f t="shared" ca="1" si="26"/>
        <v>#N/A</v>
      </c>
      <c r="AE58" s="324">
        <f t="shared" ca="1" si="5"/>
        <v>81.828921316296444</v>
      </c>
      <c r="AG58" s="306">
        <f t="shared" ca="1" si="27"/>
        <v>205.18550750458138</v>
      </c>
      <c r="AH58" s="304">
        <f t="shared" ca="1" si="28"/>
        <v>214.8368469984394</v>
      </c>
    </row>
    <row r="59" spans="1:34" x14ac:dyDescent="0.2">
      <c r="A59" s="347">
        <f t="shared" ca="1" si="6"/>
        <v>0.01</v>
      </c>
      <c r="B59" s="304">
        <f t="shared" ca="1" si="7"/>
        <v>0.55000000000000027</v>
      </c>
      <c r="D59" s="306">
        <f t="shared" ca="1" si="8"/>
        <v>38.418186417423613</v>
      </c>
      <c r="E59" s="307">
        <f t="shared" ca="1" si="9"/>
        <v>201.10035509172954</v>
      </c>
      <c r="F59" s="304">
        <f t="shared" ca="1" si="10"/>
        <v>204.7371726522168</v>
      </c>
      <c r="G59" s="306">
        <f t="shared" ca="1" si="11"/>
        <v>38.090432070338288</v>
      </c>
      <c r="H59" s="307">
        <f t="shared" ca="1" si="12"/>
        <v>209.01293054851593</v>
      </c>
      <c r="I59" s="304">
        <f t="shared" ca="1" si="13"/>
        <v>212.45537449493671</v>
      </c>
      <c r="J59" s="306">
        <f t="shared" ca="1" si="14"/>
        <v>15.083407446684546</v>
      </c>
      <c r="K59" s="307">
        <f t="shared" ca="1" si="15"/>
        <v>83.908995604027012</v>
      </c>
      <c r="L59" s="304">
        <f t="shared" ca="1" si="0"/>
        <v>85.25390737954082</v>
      </c>
      <c r="M59" s="306">
        <f t="shared" ca="1" si="16"/>
        <v>1.3905349281263104</v>
      </c>
      <c r="N59" s="304">
        <f t="shared" ca="1" si="17"/>
        <v>79.671782647164861</v>
      </c>
      <c r="P59" s="310">
        <f t="shared" ca="1" si="18"/>
        <v>7</v>
      </c>
      <c r="Q59" s="304">
        <f t="shared" ca="1" si="19"/>
        <v>1321.490125</v>
      </c>
      <c r="R59" s="306">
        <f t="shared" ca="1" si="20"/>
        <v>0.64942220124990824</v>
      </c>
      <c r="S59" s="307">
        <f t="shared" ca="1" si="21"/>
        <v>5.3938033445596139</v>
      </c>
      <c r="T59" s="304">
        <f t="shared" ca="1" si="1"/>
        <v>52.913210810129812</v>
      </c>
      <c r="U59" s="311">
        <f t="shared" ca="1" si="2"/>
        <v>0</v>
      </c>
      <c r="V59" s="306">
        <f t="shared" ca="1" si="3"/>
        <v>1.2147640922753207</v>
      </c>
      <c r="W59" s="304">
        <f t="shared" ca="1" si="4"/>
        <v>168.35686430088361</v>
      </c>
      <c r="Y59" s="314" t="str">
        <f t="shared" ca="1" si="22"/>
        <v/>
      </c>
      <c r="Z59" s="315" t="str">
        <f t="shared" ca="1" si="23"/>
        <v/>
      </c>
      <c r="AA59" s="316" t="str">
        <f t="shared" ca="1" si="24"/>
        <v/>
      </c>
      <c r="AC59" s="310" t="e">
        <f t="shared" ca="1" si="25"/>
        <v>#N/A</v>
      </c>
      <c r="AD59" s="323" t="e">
        <f t="shared" ca="1" si="26"/>
        <v>#N/A</v>
      </c>
      <c r="AE59" s="324">
        <f t="shared" ca="1" si="5"/>
        <v>83.908995604027012</v>
      </c>
      <c r="AG59" s="306">
        <f t="shared" ca="1" si="27"/>
        <v>204.72962483809283</v>
      </c>
      <c r="AH59" s="304">
        <f t="shared" ca="1" si="28"/>
        <v>214.3808175479405</v>
      </c>
    </row>
    <row r="60" spans="1:34" x14ac:dyDescent="0.2">
      <c r="A60" s="347">
        <f t="shared" ca="1" si="6"/>
        <v>0.01</v>
      </c>
      <c r="B60" s="304">
        <f t="shared" ca="1" si="7"/>
        <v>0.56000000000000028</v>
      </c>
      <c r="D60" s="306">
        <f t="shared" ca="1" si="8"/>
        <v>38.352907703294179</v>
      </c>
      <c r="E60" s="307">
        <f t="shared" ca="1" si="9"/>
        <v>200.64320828388989</v>
      </c>
      <c r="F60" s="304">
        <f t="shared" ca="1" si="10"/>
        <v>204.2758981371758</v>
      </c>
      <c r="G60" s="306">
        <f t="shared" ca="1" si="11"/>
        <v>38.473961147371227</v>
      </c>
      <c r="H60" s="307">
        <f t="shared" ca="1" si="12"/>
        <v>211.01936263135482</v>
      </c>
      <c r="I60" s="304">
        <f t="shared" ca="1" si="13"/>
        <v>214.498058480054</v>
      </c>
      <c r="J60" s="306">
        <f t="shared" ca="1" si="14"/>
        <v>15.466229412773094</v>
      </c>
      <c r="K60" s="307">
        <f t="shared" ca="1" si="15"/>
        <v>86.00915706992636</v>
      </c>
      <c r="L60" s="304">
        <f t="shared" ca="1" si="0"/>
        <v>87.388668327923341</v>
      </c>
      <c r="M60" s="306">
        <f t="shared" ca="1" si="16"/>
        <v>1.39045293190869</v>
      </c>
      <c r="N60" s="304">
        <f t="shared" ca="1" si="17"/>
        <v>79.667084609959176</v>
      </c>
      <c r="P60" s="310">
        <f t="shared" ca="1" si="18"/>
        <v>7</v>
      </c>
      <c r="Q60" s="304">
        <f t="shared" ca="1" si="19"/>
        <v>1320.8073750000001</v>
      </c>
      <c r="R60" s="306">
        <f t="shared" ca="1" si="20"/>
        <v>0.64908667622439709</v>
      </c>
      <c r="S60" s="307">
        <f t="shared" ca="1" si="21"/>
        <v>5.3873124777973702</v>
      </c>
      <c r="T60" s="304">
        <f t="shared" ca="1" si="1"/>
        <v>52.849535407192207</v>
      </c>
      <c r="U60" s="311">
        <f t="shared" ca="1" si="2"/>
        <v>0</v>
      </c>
      <c r="V60" s="306">
        <f t="shared" ca="1" si="3"/>
        <v>1.2145089943864162</v>
      </c>
      <c r="W60" s="304">
        <f t="shared" ca="1" si="4"/>
        <v>171.573774284324</v>
      </c>
      <c r="Y60" s="314" t="str">
        <f t="shared" ca="1" si="22"/>
        <v/>
      </c>
      <c r="Z60" s="315" t="str">
        <f t="shared" ca="1" si="23"/>
        <v/>
      </c>
      <c r="AA60" s="316" t="str">
        <f t="shared" ca="1" si="24"/>
        <v/>
      </c>
      <c r="AC60" s="310" t="e">
        <f t="shared" ca="1" si="25"/>
        <v>#N/A</v>
      </c>
      <c r="AD60" s="323" t="e">
        <f t="shared" ca="1" si="26"/>
        <v>#N/A</v>
      </c>
      <c r="AE60" s="324">
        <f t="shared" ca="1" si="5"/>
        <v>86.00915706992636</v>
      </c>
      <c r="AG60" s="306">
        <f t="shared" ca="1" si="27"/>
        <v>204.26832640413457</v>
      </c>
      <c r="AH60" s="304">
        <f t="shared" ca="1" si="28"/>
        <v>213.91937361136729</v>
      </c>
    </row>
    <row r="61" spans="1:34" x14ac:dyDescent="0.2">
      <c r="A61" s="347">
        <f t="shared" ca="1" si="6"/>
        <v>0.01</v>
      </c>
      <c r="B61" s="304">
        <f t="shared" ca="1" si="7"/>
        <v>0.57000000000000028</v>
      </c>
      <c r="D61" s="306">
        <f t="shared" ca="1" si="8"/>
        <v>38.286432351421638</v>
      </c>
      <c r="E61" s="307">
        <f t="shared" ca="1" si="9"/>
        <v>200.18081745908276</v>
      </c>
      <c r="F61" s="304">
        <f t="shared" ca="1" si="10"/>
        <v>203.80925047893825</v>
      </c>
      <c r="G61" s="306">
        <f t="shared" ca="1" si="11"/>
        <v>38.856825470885447</v>
      </c>
      <c r="H61" s="307">
        <f t="shared" ca="1" si="12"/>
        <v>213.02117080594564</v>
      </c>
      <c r="I61" s="304">
        <f t="shared" ca="1" si="13"/>
        <v>216.53607574076594</v>
      </c>
      <c r="J61" s="306">
        <f t="shared" ca="1" si="14"/>
        <v>15.852883345864377</v>
      </c>
      <c r="K61" s="307">
        <f t="shared" ca="1" si="15"/>
        <v>88.129359737112864</v>
      </c>
      <c r="L61" s="304">
        <f t="shared" ca="1" si="0"/>
        <v>89.543832607561725</v>
      </c>
      <c r="M61" s="306">
        <f t="shared" ca="1" si="16"/>
        <v>1.3903716708862195</v>
      </c>
      <c r="N61" s="304">
        <f t="shared" ca="1" si="17"/>
        <v>79.662428696332697</v>
      </c>
      <c r="P61" s="310">
        <f t="shared" ca="1" si="18"/>
        <v>7</v>
      </c>
      <c r="Q61" s="304">
        <f t="shared" ca="1" si="19"/>
        <v>1320.1246249999999</v>
      </c>
      <c r="R61" s="306">
        <f t="shared" ca="1" si="20"/>
        <v>0.64875115119888582</v>
      </c>
      <c r="S61" s="307">
        <f t="shared" ca="1" si="21"/>
        <v>5.3808249662853811</v>
      </c>
      <c r="T61" s="304">
        <f t="shared" ca="1" si="1"/>
        <v>52.785892919259588</v>
      </c>
      <c r="U61" s="311">
        <f t="shared" ca="1" si="2"/>
        <v>0</v>
      </c>
      <c r="V61" s="306">
        <f t="shared" ca="1" si="3"/>
        <v>1.2142515162816163</v>
      </c>
      <c r="W61" s="304">
        <f t="shared" ca="1" si="4"/>
        <v>174.81255349748108</v>
      </c>
      <c r="Y61" s="314" t="str">
        <f t="shared" ca="1" si="22"/>
        <v/>
      </c>
      <c r="Z61" s="315" t="str">
        <f t="shared" ca="1" si="23"/>
        <v/>
      </c>
      <c r="AA61" s="316" t="str">
        <f t="shared" ca="1" si="24"/>
        <v/>
      </c>
      <c r="AC61" s="310" t="e">
        <f t="shared" ca="1" si="25"/>
        <v>#N/A</v>
      </c>
      <c r="AD61" s="323" t="e">
        <f t="shared" ca="1" si="26"/>
        <v>#N/A</v>
      </c>
      <c r="AE61" s="324">
        <f t="shared" ca="1" si="5"/>
        <v>88.129359737112864</v>
      </c>
      <c r="AG61" s="306">
        <f t="shared" ca="1" si="27"/>
        <v>203.80165457797983</v>
      </c>
      <c r="AH61" s="304">
        <f t="shared" ca="1" si="28"/>
        <v>213.45255753757976</v>
      </c>
    </row>
    <row r="62" spans="1:34" x14ac:dyDescent="0.2">
      <c r="A62" s="347">
        <f t="shared" ca="1" si="6"/>
        <v>0.01</v>
      </c>
      <c r="B62" s="304">
        <f t="shared" ca="1" si="7"/>
        <v>0.58000000000000029</v>
      </c>
      <c r="D62" s="306">
        <f t="shared" ca="1" si="8"/>
        <v>38.218771078836639</v>
      </c>
      <c r="E62" s="307">
        <f t="shared" ca="1" si="9"/>
        <v>199.71322438379258</v>
      </c>
      <c r="F62" s="304">
        <f t="shared" ca="1" si="10"/>
        <v>203.33727266919757</v>
      </c>
      <c r="G62" s="306">
        <f t="shared" ca="1" si="11"/>
        <v>39.239013181673812</v>
      </c>
      <c r="H62" s="307">
        <f t="shared" ca="1" si="12"/>
        <v>215.01830304978358</v>
      </c>
      <c r="I62" s="304">
        <f t="shared" ca="1" si="13"/>
        <v>218.56937297315957</v>
      </c>
      <c r="J62" s="306">
        <f t="shared" ca="1" si="14"/>
        <v>16.243362539127173</v>
      </c>
      <c r="K62" s="307">
        <f t="shared" ca="1" si="15"/>
        <v>90.269557106391517</v>
      </c>
      <c r="L62" s="304">
        <f t="shared" ca="1" si="0"/>
        <v>91.719353283598764</v>
      </c>
      <c r="M62" s="306">
        <f t="shared" ca="1" si="16"/>
        <v>1.3902911299346625</v>
      </c>
      <c r="N62" s="304">
        <f t="shared" ca="1" si="17"/>
        <v>79.657814039730511</v>
      </c>
      <c r="P62" s="310">
        <f t="shared" ca="1" si="18"/>
        <v>7</v>
      </c>
      <c r="Q62" s="304">
        <f t="shared" ca="1" si="19"/>
        <v>1319.441875</v>
      </c>
      <c r="R62" s="306">
        <f t="shared" ca="1" si="20"/>
        <v>0.64841562617337467</v>
      </c>
      <c r="S62" s="307">
        <f t="shared" ca="1" si="21"/>
        <v>5.3743408100236474</v>
      </c>
      <c r="T62" s="304">
        <f t="shared" ca="1" si="1"/>
        <v>52.722283346331984</v>
      </c>
      <c r="U62" s="311">
        <f t="shared" ca="1" si="2"/>
        <v>0</v>
      </c>
      <c r="V62" s="306">
        <f t="shared" ca="1" si="3"/>
        <v>1.2139916651301261</v>
      </c>
      <c r="W62" s="304">
        <f t="shared" ca="1" si="4"/>
        <v>178.07286916602862</v>
      </c>
      <c r="Y62" s="314" t="str">
        <f t="shared" ca="1" si="22"/>
        <v/>
      </c>
      <c r="Z62" s="315" t="str">
        <f t="shared" ca="1" si="23"/>
        <v/>
      </c>
      <c r="AA62" s="316" t="str">
        <f t="shared" ca="1" si="24"/>
        <v/>
      </c>
      <c r="AC62" s="310" t="e">
        <f t="shared" ca="1" si="25"/>
        <v>#N/A</v>
      </c>
      <c r="AD62" s="323" t="e">
        <f t="shared" ca="1" si="26"/>
        <v>#N/A</v>
      </c>
      <c r="AE62" s="324">
        <f t="shared" ca="1" si="5"/>
        <v>90.269557106391517</v>
      </c>
      <c r="AG62" s="306">
        <f t="shared" ca="1" si="27"/>
        <v>203.32965234808302</v>
      </c>
      <c r="AH62" s="304">
        <f t="shared" ca="1" si="28"/>
        <v>212.98041228938783</v>
      </c>
    </row>
    <row r="63" spans="1:34" x14ac:dyDescent="0.2">
      <c r="A63" s="347">
        <f t="shared" ca="1" si="6"/>
        <v>0.01</v>
      </c>
      <c r="B63" s="304">
        <f t="shared" ca="1" si="7"/>
        <v>0.5900000000000003</v>
      </c>
      <c r="D63" s="306">
        <f t="shared" ca="1" si="8"/>
        <v>38.149934623489315</v>
      </c>
      <c r="E63" s="307">
        <f t="shared" ca="1" si="9"/>
        <v>199.24047143321019</v>
      </c>
      <c r="F63" s="304">
        <f t="shared" ca="1" si="10"/>
        <v>202.86000830302743</v>
      </c>
      <c r="G63" s="306">
        <f t="shared" ca="1" si="11"/>
        <v>39.620512527908708</v>
      </c>
      <c r="H63" s="307">
        <f t="shared" ca="1" si="12"/>
        <v>217.01070776411569</v>
      </c>
      <c r="I63" s="304">
        <f t="shared" ca="1" si="13"/>
        <v>220.59789730923683</v>
      </c>
      <c r="J63" s="306">
        <f t="shared" ca="1" si="14"/>
        <v>16.637660167675087</v>
      </c>
      <c r="K63" s="307">
        <f t="shared" ca="1" si="15"/>
        <v>92.429702160461019</v>
      </c>
      <c r="L63" s="304">
        <f t="shared" ca="1" si="0"/>
        <v>93.915182890343004</v>
      </c>
      <c r="M63" s="306">
        <f t="shared" ca="1" si="16"/>
        <v>1.3902112943684501</v>
      </c>
      <c r="N63" s="304">
        <f t="shared" ca="1" si="17"/>
        <v>79.653239798731505</v>
      </c>
      <c r="P63" s="310">
        <f t="shared" ca="1" si="18"/>
        <v>7</v>
      </c>
      <c r="Q63" s="304">
        <f t="shared" ca="1" si="19"/>
        <v>1318.759125</v>
      </c>
      <c r="R63" s="306">
        <f t="shared" ca="1" si="20"/>
        <v>0.64808010114786352</v>
      </c>
      <c r="S63" s="307">
        <f t="shared" ca="1" si="21"/>
        <v>5.3678600090121691</v>
      </c>
      <c r="T63" s="304">
        <f t="shared" ca="1" si="1"/>
        <v>52.658706688409382</v>
      </c>
      <c r="U63" s="311">
        <f t="shared" ca="1" si="2"/>
        <v>0</v>
      </c>
      <c r="V63" s="306">
        <f t="shared" ca="1" si="3"/>
        <v>1.2137294481727723</v>
      </c>
      <c r="W63" s="304">
        <f t="shared" ca="1" si="4"/>
        <v>181.3543865661907</v>
      </c>
      <c r="Y63" s="314" t="str">
        <f t="shared" ca="1" si="22"/>
        <v/>
      </c>
      <c r="Z63" s="315" t="str">
        <f t="shared" ca="1" si="23"/>
        <v/>
      </c>
      <c r="AA63" s="316" t="str">
        <f t="shared" ca="1" si="24"/>
        <v/>
      </c>
      <c r="AC63" s="310" t="e">
        <f t="shared" ca="1" si="25"/>
        <v>#N/A</v>
      </c>
      <c r="AD63" s="323" t="e">
        <f t="shared" ca="1" si="26"/>
        <v>#N/A</v>
      </c>
      <c r="AE63" s="324">
        <f t="shared" ca="1" si="5"/>
        <v>92.429702160461019</v>
      </c>
      <c r="AG63" s="306">
        <f t="shared" ca="1" si="27"/>
        <v>202.85236330628751</v>
      </c>
      <c r="AH63" s="304">
        <f t="shared" ca="1" si="28"/>
        <v>212.50298143372939</v>
      </c>
    </row>
    <row r="64" spans="1:34" x14ac:dyDescent="0.2">
      <c r="A64" s="347">
        <f t="shared" ca="1" si="6"/>
        <v>0.01</v>
      </c>
      <c r="B64" s="304">
        <f t="shared" ca="1" si="7"/>
        <v>0.60000000000000031</v>
      </c>
      <c r="D64" s="306">
        <f t="shared" ca="1" si="8"/>
        <v>38.079933746368219</v>
      </c>
      <c r="E64" s="307">
        <f t="shared" ca="1" si="9"/>
        <v>198.76260158078489</v>
      </c>
      <c r="F64" s="304">
        <f t="shared" ca="1" si="10"/>
        <v>202.37750156894819</v>
      </c>
      <c r="G64" s="306">
        <f t="shared" ca="1" si="11"/>
        <v>40.001311865372394</v>
      </c>
      <c r="H64" s="307">
        <f t="shared" ca="1" si="12"/>
        <v>218.99833377992354</v>
      </c>
      <c r="I64" s="304">
        <f t="shared" ca="1" si="13"/>
        <v>222.62159632284911</v>
      </c>
      <c r="J64" s="306">
        <f t="shared" ca="1" si="14"/>
        <v>17.035769289641493</v>
      </c>
      <c r="K64" s="307">
        <f t="shared" ca="1" si="15"/>
        <v>94.609747368181218</v>
      </c>
      <c r="L64" s="304">
        <f t="shared" ca="1" si="0"/>
        <v>96.131273435656539</v>
      </c>
      <c r="M64" s="306">
        <f t="shared" ca="1" si="16"/>
        <v>1.3901321499238091</v>
      </c>
      <c r="N64" s="304">
        <f t="shared" ca="1" si="17"/>
        <v>79.648705156081661</v>
      </c>
      <c r="P64" s="310">
        <f t="shared" ca="1" si="18"/>
        <v>7</v>
      </c>
      <c r="Q64" s="304">
        <f t="shared" ca="1" si="19"/>
        <v>1318.0763750000001</v>
      </c>
      <c r="R64" s="306">
        <f t="shared" ca="1" si="20"/>
        <v>0.64774457612235237</v>
      </c>
      <c r="S64" s="307">
        <f t="shared" ca="1" si="21"/>
        <v>5.3613825632509453</v>
      </c>
      <c r="T64" s="304">
        <f t="shared" ca="1" si="1"/>
        <v>52.595162945491779</v>
      </c>
      <c r="U64" s="311">
        <f t="shared" ca="1" si="2"/>
        <v>0</v>
      </c>
      <c r="V64" s="306">
        <f t="shared" ca="1" si="3"/>
        <v>1.2134648727212831</v>
      </c>
      <c r="W64" s="304">
        <f t="shared" ca="1" si="4"/>
        <v>184.65676909660033</v>
      </c>
      <c r="Y64" s="314" t="str">
        <f t="shared" ca="1" si="22"/>
        <v/>
      </c>
      <c r="Z64" s="315" t="str">
        <f t="shared" ca="1" si="23"/>
        <v/>
      </c>
      <c r="AA64" s="316" t="str">
        <f t="shared" ca="1" si="24"/>
        <v/>
      </c>
      <c r="AC64" s="310" t="e">
        <f t="shared" ca="1" si="25"/>
        <v>#N/A</v>
      </c>
      <c r="AD64" s="323" t="e">
        <f t="shared" ca="1" si="26"/>
        <v>#N/A</v>
      </c>
      <c r="AE64" s="324">
        <f t="shared" ca="1" si="5"/>
        <v>94.609747368181218</v>
      </c>
      <c r="AG64" s="306">
        <f t="shared" ca="1" si="27"/>
        <v>202.36983163789083</v>
      </c>
      <c r="AH64" s="304">
        <f t="shared" ca="1" si="28"/>
        <v>212.02030913170705</v>
      </c>
    </row>
    <row r="65" spans="1:34" x14ac:dyDescent="0.2">
      <c r="A65" s="347">
        <f t="shared" ca="1" si="6"/>
        <v>0.01</v>
      </c>
      <c r="B65" s="304">
        <f t="shared" ca="1" si="7"/>
        <v>0.61000000000000032</v>
      </c>
      <c r="D65" s="306">
        <f t="shared" ca="1" si="8"/>
        <v>38.008779233402578</v>
      </c>
      <c r="E65" s="307">
        <f t="shared" ca="1" si="9"/>
        <v>198.27965838767341</v>
      </c>
      <c r="F65" s="304">
        <f t="shared" ca="1" si="10"/>
        <v>201.88979723885504</v>
      </c>
      <c r="G65" s="306">
        <f t="shared" ca="1" si="11"/>
        <v>40.381399657706417</v>
      </c>
      <c r="H65" s="307">
        <f t="shared" ca="1" si="12"/>
        <v>220.98113036380028</v>
      </c>
      <c r="I65" s="304">
        <f t="shared" ca="1" si="13"/>
        <v>224.64041803553141</v>
      </c>
      <c r="J65" s="306">
        <f t="shared" ca="1" si="14"/>
        <v>17.437682847256887</v>
      </c>
      <c r="K65" s="307">
        <f t="shared" ca="1" si="15"/>
        <v>96.809644688899837</v>
      </c>
      <c r="L65" s="304">
        <f t="shared" ca="1" si="0"/>
        <v>98.367576405401749</v>
      </c>
      <c r="M65" s="306">
        <f t="shared" ca="1" si="16"/>
        <v>1.3900536827426955</v>
      </c>
      <c r="N65" s="304">
        <f t="shared" ca="1" si="17"/>
        <v>79.644209317773573</v>
      </c>
      <c r="P65" s="310">
        <f t="shared" ca="1" si="18"/>
        <v>7</v>
      </c>
      <c r="Q65" s="304">
        <f t="shared" ca="1" si="19"/>
        <v>1317.3936249999999</v>
      </c>
      <c r="R65" s="306">
        <f t="shared" ca="1" si="20"/>
        <v>0.64740905109684121</v>
      </c>
      <c r="S65" s="307">
        <f t="shared" ca="1" si="21"/>
        <v>5.3549084727399769</v>
      </c>
      <c r="T65" s="304">
        <f t="shared" ca="1" si="1"/>
        <v>52.531652117579178</v>
      </c>
      <c r="U65" s="311">
        <f t="shared" ca="1" si="2"/>
        <v>0</v>
      </c>
      <c r="V65" s="306">
        <f t="shared" ca="1" si="3"/>
        <v>1.2131979461575642</v>
      </c>
      <c r="W65" s="304">
        <f t="shared" ca="1" si="4"/>
        <v>187.97967835044869</v>
      </c>
      <c r="Y65" s="314" t="str">
        <f t="shared" ca="1" si="22"/>
        <v/>
      </c>
      <c r="Z65" s="315" t="str">
        <f t="shared" ca="1" si="23"/>
        <v/>
      </c>
      <c r="AA65" s="316" t="str">
        <f t="shared" ca="1" si="24"/>
        <v/>
      </c>
      <c r="AC65" s="310" t="e">
        <f t="shared" ca="1" si="25"/>
        <v>#N/A</v>
      </c>
      <c r="AD65" s="323" t="e">
        <f t="shared" ca="1" si="26"/>
        <v>#N/A</v>
      </c>
      <c r="AE65" s="324">
        <f t="shared" ca="1" si="5"/>
        <v>96.809644688899837</v>
      </c>
      <c r="AG65" s="306">
        <f t="shared" ca="1" si="27"/>
        <v>201.8821021115709</v>
      </c>
      <c r="AH65" s="304">
        <f t="shared" ca="1" si="28"/>
        <v>211.53244012848751</v>
      </c>
    </row>
    <row r="66" spans="1:34" x14ac:dyDescent="0.2">
      <c r="A66" s="347">
        <f t="shared" ca="1" si="6"/>
        <v>0.01</v>
      </c>
      <c r="B66" s="304">
        <f t="shared" ca="1" si="7"/>
        <v>0.62000000000000033</v>
      </c>
      <c r="D66" s="306">
        <f t="shared" ca="1" si="8"/>
        <v>37.936481897159517</v>
      </c>
      <c r="E66" s="307">
        <f t="shared" ca="1" si="9"/>
        <v>197.79168599208754</v>
      </c>
      <c r="F66" s="304">
        <f t="shared" ca="1" si="10"/>
        <v>201.39694065781157</v>
      </c>
      <c r="G66" s="306">
        <f t="shared" ca="1" si="11"/>
        <v>40.760764476678013</v>
      </c>
      <c r="H66" s="307">
        <f t="shared" ca="1" si="12"/>
        <v>222.95904722372114</v>
      </c>
      <c r="I66" s="304">
        <f t="shared" ca="1" si="13"/>
        <v>226.654310922234</v>
      </c>
      <c r="J66" s="306">
        <f t="shared" ca="1" si="14"/>
        <v>17.843393667928808</v>
      </c>
      <c r="K66" s="307">
        <f t="shared" ca="1" si="15"/>
        <v>99.029345576837443</v>
      </c>
      <c r="L66" s="304">
        <f t="shared" ca="1" si="0"/>
        <v>100.62404276794575</v>
      </c>
      <c r="M66" s="306">
        <f t="shared" ca="1" si="16"/>
        <v>1.3899758793574903</v>
      </c>
      <c r="N66" s="304">
        <f t="shared" ca="1" si="17"/>
        <v>79.639751512169482</v>
      </c>
      <c r="P66" s="310">
        <f t="shared" ca="1" si="18"/>
        <v>7</v>
      </c>
      <c r="Q66" s="304">
        <f t="shared" ca="1" si="19"/>
        <v>1316.710875</v>
      </c>
      <c r="R66" s="306">
        <f t="shared" ca="1" si="20"/>
        <v>0.64707352607133006</v>
      </c>
      <c r="S66" s="307">
        <f t="shared" ca="1" si="21"/>
        <v>5.348437737479264</v>
      </c>
      <c r="T66" s="304">
        <f t="shared" ca="1" si="1"/>
        <v>52.468174204671584</v>
      </c>
      <c r="U66" s="311">
        <f t="shared" ca="1" si="2"/>
        <v>0</v>
      </c>
      <c r="V66" s="306">
        <f t="shared" ca="1" si="3"/>
        <v>1.2129286759329678</v>
      </c>
      <c r="W66" s="304">
        <f t="shared" ca="1" si="4"/>
        <v>191.3227741878961</v>
      </c>
      <c r="Y66" s="314" t="str">
        <f t="shared" ca="1" si="22"/>
        <v/>
      </c>
      <c r="Z66" s="315" t="str">
        <f t="shared" ca="1" si="23"/>
        <v/>
      </c>
      <c r="AA66" s="316" t="str">
        <f t="shared" ca="1" si="24"/>
        <v/>
      </c>
      <c r="AC66" s="310" t="e">
        <f t="shared" ca="1" si="25"/>
        <v>#N/A</v>
      </c>
      <c r="AD66" s="323" t="e">
        <f t="shared" ca="1" si="26"/>
        <v>#N/A</v>
      </c>
      <c r="AE66" s="324">
        <f t="shared" ca="1" si="5"/>
        <v>99.029345576837443</v>
      </c>
      <c r="AG66" s="306">
        <f t="shared" ca="1" si="27"/>
        <v>201.38922006917849</v>
      </c>
      <c r="AH66" s="304">
        <f t="shared" ca="1" si="28"/>
        <v>211.03941974306798</v>
      </c>
    </row>
    <row r="67" spans="1:34" x14ac:dyDescent="0.2">
      <c r="A67" s="347">
        <f t="shared" ca="1" si="6"/>
        <v>0.01</v>
      </c>
      <c r="B67" s="304">
        <f t="shared" ca="1" si="7"/>
        <v>0.63000000000000034</v>
      </c>
      <c r="D67" s="306">
        <f t="shared" ca="1" si="8"/>
        <v>37.863052578346647</v>
      </c>
      <c r="E67" s="307">
        <f t="shared" ca="1" si="9"/>
        <v>197.29872909854308</v>
      </c>
      <c r="F67" s="304">
        <f t="shared" ca="1" si="10"/>
        <v>200.89897773371305</v>
      </c>
      <c r="G67" s="306">
        <f t="shared" ca="1" si="11"/>
        <v>41.139395002461477</v>
      </c>
      <c r="H67" s="307">
        <f t="shared" ca="1" si="12"/>
        <v>224.93203451470657</v>
      </c>
      <c r="I67" s="304">
        <f t="shared" ca="1" si="13"/>
        <v>228.66322391695107</v>
      </c>
      <c r="J67" s="306">
        <f t="shared" ca="1" si="14"/>
        <v>18.252894465324506</v>
      </c>
      <c r="K67" s="307">
        <f t="shared" ca="1" si="15"/>
        <v>101.26880098552958</v>
      </c>
      <c r="L67" s="304">
        <f t="shared" ca="1" si="0"/>
        <v>102.90062297872191</v>
      </c>
      <c r="M67" s="306">
        <f t="shared" ca="1" si="16"/>
        <v>1.3898987266764111</v>
      </c>
      <c r="N67" s="304">
        <f t="shared" ca="1" si="17"/>
        <v>79.635330989165524</v>
      </c>
      <c r="P67" s="310">
        <f t="shared" ca="1" si="18"/>
        <v>7</v>
      </c>
      <c r="Q67" s="304">
        <f t="shared" ca="1" si="19"/>
        <v>1316.028125</v>
      </c>
      <c r="R67" s="306">
        <f t="shared" ca="1" si="20"/>
        <v>0.64673800104581891</v>
      </c>
      <c r="S67" s="307">
        <f t="shared" ca="1" si="21"/>
        <v>5.3419703574688056</v>
      </c>
      <c r="T67" s="304">
        <f t="shared" ca="1" si="1"/>
        <v>52.404729206768984</v>
      </c>
      <c r="U67" s="311">
        <f t="shared" ca="1" si="2"/>
        <v>0</v>
      </c>
      <c r="V67" s="306">
        <f t="shared" ca="1" si="3"/>
        <v>1.2126570695675498</v>
      </c>
      <c r="W67" s="304">
        <f t="shared" ca="1" si="4"/>
        <v>194.68571480871643</v>
      </c>
      <c r="Y67" s="314" t="str">
        <f t="shared" ca="1" si="22"/>
        <v/>
      </c>
      <c r="Z67" s="315" t="str">
        <f t="shared" ca="1" si="23"/>
        <v/>
      </c>
      <c r="AA67" s="316" t="str">
        <f t="shared" ca="1" si="24"/>
        <v/>
      </c>
      <c r="AC67" s="310" t="e">
        <f t="shared" ca="1" si="25"/>
        <v>#N/A</v>
      </c>
      <c r="AD67" s="323" t="e">
        <f t="shared" ca="1" si="26"/>
        <v>#N/A</v>
      </c>
      <c r="AE67" s="324">
        <f t="shared" ca="1" si="5"/>
        <v>101.26880098552958</v>
      </c>
      <c r="AG67" s="306">
        <f t="shared" ca="1" si="27"/>
        <v>200.89123141539895</v>
      </c>
      <c r="AH67" s="304">
        <f t="shared" ca="1" si="28"/>
        <v>210.54129385791367</v>
      </c>
    </row>
    <row r="68" spans="1:34" x14ac:dyDescent="0.2">
      <c r="A68" s="347">
        <f t="shared" ca="1" si="6"/>
        <v>0.01</v>
      </c>
      <c r="B68" s="304">
        <f t="shared" ca="1" si="7"/>
        <v>0.64000000000000035</v>
      </c>
      <c r="D68" s="306">
        <f t="shared" ca="1" si="8"/>
        <v>37.788502147130949</v>
      </c>
      <c r="E68" s="307">
        <f t="shared" ca="1" si="9"/>
        <v>196.80083296701258</v>
      </c>
      <c r="F68" s="304">
        <f t="shared" ca="1" si="10"/>
        <v>200.39595492682409</v>
      </c>
      <c r="G68" s="306">
        <f t="shared" ca="1" si="11"/>
        <v>41.517280023932784</v>
      </c>
      <c r="H68" s="307">
        <f t="shared" ca="1" si="12"/>
        <v>226.90004284437669</v>
      </c>
      <c r="I68" s="304">
        <f t="shared" ca="1" si="13"/>
        <v>230.66710641824426</v>
      </c>
      <c r="J68" s="306">
        <f t="shared" ca="1" si="14"/>
        <v>18.666177840456477</v>
      </c>
      <c r="K68" s="307">
        <f t="shared" ca="1" si="15"/>
        <v>103.527961372325</v>
      </c>
      <c r="L68" s="304">
        <f t="shared" ref="L68:L131" ca="1" si="29">SQRT(pos_x^2+pos_z^2)</f>
        <v>105.19726698484692</v>
      </c>
      <c r="M68" s="306">
        <f t="shared" ca="1" si="16"/>
        <v>1.3898222119696002</v>
      </c>
      <c r="N68" s="304">
        <f t="shared" ca="1" si="17"/>
        <v>79.630947019394583</v>
      </c>
      <c r="P68" s="310">
        <f t="shared" ca="1" si="18"/>
        <v>7</v>
      </c>
      <c r="Q68" s="304">
        <f t="shared" ca="1" si="19"/>
        <v>1315.3453749999999</v>
      </c>
      <c r="R68" s="306">
        <f t="shared" ca="1" si="20"/>
        <v>0.64640247602030765</v>
      </c>
      <c r="S68" s="307">
        <f t="shared" ca="1" si="21"/>
        <v>5.3355063327086025</v>
      </c>
      <c r="T68" s="304">
        <f t="shared" ref="T68:T131" ca="1" si="30">m*g</f>
        <v>52.341317123871391</v>
      </c>
      <c r="U68" s="311">
        <f t="shared" ref="U68:U131" ca="1" si="31">IF(pos_xz&lt;L_rampe,Poids*COS(Beta),0)</f>
        <v>0</v>
      </c>
      <c r="V68" s="306">
        <f t="shared" ref="V68:V131" ca="1" si="32">Rho_moyen*(20000-Alt_rampe-pos_z)/(20000+Alt_rampe+pos_z)</f>
        <v>1.2123831346493237</v>
      </c>
      <c r="W68" s="304">
        <f t="shared" ref="W68:W131" ca="1" si="33">1/2*Rho*Sref*Cx*vit_xz^2</f>
        <v>198.06815682514778</v>
      </c>
      <c r="Y68" s="314" t="str">
        <f t="shared" ca="1" si="22"/>
        <v/>
      </c>
      <c r="Z68" s="315" t="str">
        <f t="shared" ca="1" si="23"/>
        <v/>
      </c>
      <c r="AA68" s="316" t="str">
        <f t="shared" ca="1" si="24"/>
        <v/>
      </c>
      <c r="AC68" s="310" t="e">
        <f t="shared" ca="1" si="25"/>
        <v>#N/A</v>
      </c>
      <c r="AD68" s="323" t="e">
        <f t="shared" ca="1" si="26"/>
        <v>#N/A</v>
      </c>
      <c r="AE68" s="324">
        <f t="shared" ref="AE68:AE131" ca="1" si="34">IF(t&lt;T_para, pos_z, NA())</f>
        <v>103.527961372325</v>
      </c>
      <c r="AG68" s="306">
        <f t="shared" ca="1" si="27"/>
        <v>200.3881826072884</v>
      </c>
      <c r="AH68" s="304">
        <f t="shared" ca="1" si="28"/>
        <v>210.03810890847046</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37.712841504283546</v>
      </c>
      <c r="E69" s="307">
        <f t="shared" ref="E69:E132" ca="1" si="38">IF(AND(L68&lt;L_rampe,Poussee&lt;Poids*SIN(M68)),0,(-W68+Poussee)/m*SIN(M68)+U68/m*COS(M68)-Poids/m)</f>
        <v>196.29804340198552</v>
      </c>
      <c r="F69" s="304">
        <f t="shared" ref="F69:F132" ca="1" si="39">SQRT(acc_x^2+acc_z^2)</f>
        <v>199.88791923919516</v>
      </c>
      <c r="G69" s="306">
        <f t="shared" ref="G69:G132" ca="1" si="40">G68+acc_x*pas</f>
        <v>41.894408438975617</v>
      </c>
      <c r="H69" s="307">
        <f t="shared" ref="H69:H132" ca="1" si="41">H68+acc_z*pas</f>
        <v>228.86302327839655</v>
      </c>
      <c r="I69" s="304">
        <f t="shared" ref="I69:I132" ca="1" si="42">SQRT(vit_x^2+vit_z^2)</f>
        <v>232.66590829466099</v>
      </c>
      <c r="J69" s="306">
        <f t="shared" ref="J69:J132" ca="1" si="43">J68+0.5*(vit_x+G68)*pas*(K68&gt;=0)</f>
        <v>19.083236282771018</v>
      </c>
      <c r="K69" s="307">
        <f t="shared" ref="K69:K132" ca="1" si="44">K68+0.5*(vit_z+H68)*pas</f>
        <v>105.80677670293886</v>
      </c>
      <c r="L69" s="304">
        <f t="shared" ca="1" si="29"/>
        <v>107.51392422979283</v>
      </c>
      <c r="M69" s="306">
        <f t="shared" ref="M69:M132" ca="1" si="45">IF(AND(L68&gt;L_rampe,G69&gt;0),ATAN2(G69,H69),$M$4)</f>
        <v>1.3897463228558542</v>
      </c>
      <c r="N69" s="304">
        <f t="shared" ref="N69:N132" ca="1" si="46">DEGREES(Beta)</f>
        <v>79.626598893465939</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5.3290456631986549</v>
      </c>
      <c r="T69" s="304">
        <f t="shared" ca="1" si="30"/>
        <v>52.277937955978807</v>
      </c>
      <c r="U69" s="311">
        <f t="shared" ca="1" si="31"/>
        <v>0</v>
      </c>
      <c r="V69" s="306">
        <f t="shared" ca="1" si="32"/>
        <v>1.2121068788335034</v>
      </c>
      <c r="W69" s="304">
        <f t="shared" ca="1" si="33"/>
        <v>201.46975533492147</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105.80677670293886</v>
      </c>
      <c r="AG69" s="306">
        <f t="shared" ref="AG69:AG132" ca="1" si="56">IF(AND(L68&lt;L_rampe,Poussee&lt;Poids*SIN(M68)),0,(-W68+Poussee)/m-Poids*SIN(M68)/m)</f>
        <v>199.88012064368922</v>
      </c>
      <c r="AH69" s="304">
        <f t="shared" ref="AH69:AH132" ca="1" si="57">IF(AND(L68&lt;L_rampe,Poussee&lt;Poids*SIN(M68)), g*SIN(M68), (-W68+Poussee)/m)</f>
        <v>209.5299118725581</v>
      </c>
    </row>
    <row r="70" spans="1:34" x14ac:dyDescent="0.2">
      <c r="A70" s="347">
        <f t="shared" ca="1" si="35"/>
        <v>0.01</v>
      </c>
      <c r="B70" s="304">
        <f t="shared" ca="1" si="36"/>
        <v>0.66000000000000036</v>
      </c>
      <c r="D70" s="306">
        <f t="shared" ca="1" si="37"/>
        <v>37.636081582159001</v>
      </c>
      <c r="E70" s="307">
        <f t="shared" ca="1" si="38"/>
        <v>195.79040674143727</v>
      </c>
      <c r="F70" s="304">
        <f t="shared" ca="1" si="39"/>
        <v>199.37491820396158</v>
      </c>
      <c r="G70" s="306">
        <f t="shared" ca="1" si="40"/>
        <v>42.270769254797209</v>
      </c>
      <c r="H70" s="307">
        <f t="shared" ca="1" si="41"/>
        <v>230.82092734581093</v>
      </c>
      <c r="I70" s="304">
        <f t="shared" ca="1" si="42"/>
        <v>234.65957989004505</v>
      </c>
      <c r="J70" s="306">
        <f t="shared" ca="1" si="43"/>
        <v>19.504062171239884</v>
      </c>
      <c r="K70" s="307">
        <f t="shared" ca="1" si="44"/>
        <v>108.1051964560599</v>
      </c>
      <c r="L70" s="304">
        <f t="shared" ca="1" si="29"/>
        <v>109.85054365811257</v>
      </c>
      <c r="M70" s="306">
        <f t="shared" ca="1" si="45"/>
        <v>1.3896710472899574</v>
      </c>
      <c r="N70" s="304">
        <f t="shared" ca="1" si="46"/>
        <v>79.622285921239595</v>
      </c>
      <c r="P70" s="310">
        <f t="shared" ca="1" si="47"/>
        <v>7</v>
      </c>
      <c r="Q70" s="304">
        <f t="shared" ca="1" si="48"/>
        <v>1313.979875</v>
      </c>
      <c r="R70" s="306">
        <f t="shared" ca="1" si="49"/>
        <v>0.64573142596928534</v>
      </c>
      <c r="S70" s="307">
        <f t="shared" ca="1" si="50"/>
        <v>5.3225883489389618</v>
      </c>
      <c r="T70" s="304">
        <f t="shared" ca="1" si="30"/>
        <v>52.214591703091216</v>
      </c>
      <c r="U70" s="311">
        <f t="shared" ca="1" si="31"/>
        <v>0</v>
      </c>
      <c r="V70" s="306">
        <f t="shared" ca="1" si="32"/>
        <v>1.2118283098417435</v>
      </c>
      <c r="W70" s="304">
        <f t="shared" ca="1" si="33"/>
        <v>204.89016399444142</v>
      </c>
      <c r="Y70" s="314" t="str">
        <f t="shared" ca="1" si="51"/>
        <v/>
      </c>
      <c r="Z70" s="315" t="str">
        <f t="shared" ca="1" si="52"/>
        <v/>
      </c>
      <c r="AA70" s="316" t="str">
        <f t="shared" ca="1" si="53"/>
        <v/>
      </c>
      <c r="AC70" s="310" t="e">
        <f t="shared" ca="1" si="54"/>
        <v>#N/A</v>
      </c>
      <c r="AD70" s="323" t="e">
        <f t="shared" ca="1" si="55"/>
        <v>#N/A</v>
      </c>
      <c r="AE70" s="324">
        <f t="shared" ca="1" si="34"/>
        <v>108.1051964560599</v>
      </c>
      <c r="AG70" s="306">
        <f t="shared" ca="1" si="56"/>
        <v>199.36709305452763</v>
      </c>
      <c r="AH70" s="304">
        <f t="shared" ca="1" si="57"/>
        <v>209.01675025964636</v>
      </c>
    </row>
    <row r="71" spans="1:34" x14ac:dyDescent="0.2">
      <c r="A71" s="347">
        <f t="shared" ca="1" si="35"/>
        <v>0.01</v>
      </c>
      <c r="B71" s="304">
        <f t="shared" ca="1" si="36"/>
        <v>0.67000000000000037</v>
      </c>
      <c r="D71" s="306">
        <f t="shared" ca="1" si="37"/>
        <v>37.558233345518246</v>
      </c>
      <c r="E71" s="307">
        <f t="shared" ca="1" si="38"/>
        <v>195.27796984571151</v>
      </c>
      <c r="F71" s="304">
        <f t="shared" ca="1" si="39"/>
        <v>198.85699987453049</v>
      </c>
      <c r="G71" s="306">
        <f t="shared" ca="1" si="40"/>
        <v>42.646351588252394</v>
      </c>
      <c r="H71" s="307">
        <f t="shared" ca="1" si="41"/>
        <v>232.77370704426804</v>
      </c>
      <c r="I71" s="304">
        <f t="shared" ca="1" si="42"/>
        <v>236.64807202873968</v>
      </c>
      <c r="J71" s="306">
        <f t="shared" ca="1" si="43"/>
        <v>19.928647775455133</v>
      </c>
      <c r="K71" s="307">
        <f t="shared" ca="1" si="44"/>
        <v>110.4231696280103</v>
      </c>
      <c r="L71" s="304">
        <f t="shared" ca="1" si="29"/>
        <v>112.20707372021823</v>
      </c>
      <c r="M71" s="306">
        <f t="shared" ca="1" si="45"/>
        <v>1.3895963735505874</v>
      </c>
      <c r="N71" s="304">
        <f t="shared" ca="1" si="46"/>
        <v>79.618007431133236</v>
      </c>
      <c r="P71" s="310">
        <f t="shared" ca="1" si="47"/>
        <v>7</v>
      </c>
      <c r="Q71" s="304">
        <f t="shared" ca="1" si="48"/>
        <v>1313.2971250000001</v>
      </c>
      <c r="R71" s="306">
        <f t="shared" ca="1" si="49"/>
        <v>0.6453959009437743</v>
      </c>
      <c r="S71" s="307">
        <f t="shared" ca="1" si="50"/>
        <v>5.3161343899295241</v>
      </c>
      <c r="T71" s="304">
        <f t="shared" ca="1" si="30"/>
        <v>52.151278365208633</v>
      </c>
      <c r="U71" s="311">
        <f t="shared" ca="1" si="31"/>
        <v>0</v>
      </c>
      <c r="V71" s="306">
        <f t="shared" ca="1" si="32"/>
        <v>1.2115474354613678</v>
      </c>
      <c r="W71" s="304">
        <f t="shared" ca="1" si="33"/>
        <v>208.32903509208634</v>
      </c>
      <c r="Y71" s="314" t="str">
        <f t="shared" ca="1" si="51"/>
        <v/>
      </c>
      <c r="Z71" s="315" t="str">
        <f t="shared" ca="1" si="52"/>
        <v/>
      </c>
      <c r="AA71" s="316" t="str">
        <f t="shared" ca="1" si="53"/>
        <v/>
      </c>
      <c r="AC71" s="310" t="e">
        <f t="shared" ca="1" si="54"/>
        <v>#N/A</v>
      </c>
      <c r="AD71" s="323" t="e">
        <f t="shared" ca="1" si="55"/>
        <v>#N/A</v>
      </c>
      <c r="AE71" s="324">
        <f t="shared" ca="1" si="34"/>
        <v>110.4231696280103</v>
      </c>
      <c r="AG71" s="306">
        <f t="shared" ca="1" si="56"/>
        <v>198.84914788999927</v>
      </c>
      <c r="AH71" s="304">
        <f t="shared" ca="1" si="57"/>
        <v>208.49867210002051</v>
      </c>
    </row>
    <row r="72" spans="1:34" x14ac:dyDescent="0.2">
      <c r="A72" s="347">
        <f t="shared" ca="1" si="35"/>
        <v>0.01</v>
      </c>
      <c r="B72" s="304">
        <f t="shared" ca="1" si="36"/>
        <v>0.68000000000000038</v>
      </c>
      <c r="D72" s="306">
        <f t="shared" ca="1" si="37"/>
        <v>37.479307792202896</v>
      </c>
      <c r="E72" s="307">
        <f t="shared" ca="1" si="38"/>
        <v>194.76078008631822</v>
      </c>
      <c r="F72" s="304">
        <f t="shared" ca="1" si="39"/>
        <v>198.33421281365929</v>
      </c>
      <c r="G72" s="306">
        <f t="shared" ca="1" si="40"/>
        <v>43.021144666174422</v>
      </c>
      <c r="H72" s="307">
        <f t="shared" ca="1" si="41"/>
        <v>234.72131484513122</v>
      </c>
      <c r="I72" s="304">
        <f t="shared" ca="1" si="42"/>
        <v>238.63133602068092</v>
      </c>
      <c r="J72" s="306">
        <f t="shared" ca="1" si="43"/>
        <v>20.356985256727267</v>
      </c>
      <c r="K72" s="307">
        <f t="shared" ca="1" si="44"/>
        <v>112.7606447374573</v>
      </c>
      <c r="L72" s="304">
        <f t="shared" ca="1" si="29"/>
        <v>114.58346237721074</v>
      </c>
      <c r="M72" s="306">
        <f t="shared" ca="1" si="45"/>
        <v>1.3895222902287618</v>
      </c>
      <c r="N72" s="304">
        <f t="shared" ca="1" si="46"/>
        <v>79.613762769460322</v>
      </c>
      <c r="P72" s="310">
        <f t="shared" ca="1" si="47"/>
        <v>7</v>
      </c>
      <c r="Q72" s="304">
        <f t="shared" ca="1" si="48"/>
        <v>1312.6143749999999</v>
      </c>
      <c r="R72" s="306">
        <f t="shared" ca="1" si="49"/>
        <v>0.64506037591826304</v>
      </c>
      <c r="S72" s="307">
        <f t="shared" ca="1" si="50"/>
        <v>5.3096837861703419</v>
      </c>
      <c r="T72" s="304">
        <f t="shared" ca="1" si="30"/>
        <v>52.087997942331057</v>
      </c>
      <c r="U72" s="311">
        <f t="shared" ca="1" si="31"/>
        <v>0</v>
      </c>
      <c r="V72" s="306">
        <f t="shared" ca="1" si="32"/>
        <v>1.2112642635445945</v>
      </c>
      <c r="W72" s="304">
        <f t="shared" ca="1" si="33"/>
        <v>211.78601962160627</v>
      </c>
      <c r="Y72" s="314" t="str">
        <f t="shared" ca="1" si="51"/>
        <v/>
      </c>
      <c r="Z72" s="315" t="str">
        <f t="shared" ca="1" si="52"/>
        <v/>
      </c>
      <c r="AA72" s="316" t="str">
        <f t="shared" ca="1" si="53"/>
        <v/>
      </c>
      <c r="AC72" s="310" t="e">
        <f t="shared" ca="1" si="54"/>
        <v>#N/A</v>
      </c>
      <c r="AD72" s="323" t="e">
        <f t="shared" ca="1" si="55"/>
        <v>#N/A</v>
      </c>
      <c r="AE72" s="324">
        <f t="shared" ca="1" si="34"/>
        <v>112.7606447374573</v>
      </c>
      <c r="AG72" s="306">
        <f t="shared" ca="1" si="56"/>
        <v>198.32633370964686</v>
      </c>
      <c r="AH72" s="304">
        <f t="shared" ca="1" si="57"/>
        <v>207.97572593383936</v>
      </c>
    </row>
    <row r="73" spans="1:34" x14ac:dyDescent="0.2">
      <c r="A73" s="347">
        <f t="shared" ca="1" si="35"/>
        <v>0.01</v>
      </c>
      <c r="B73" s="304">
        <f t="shared" ca="1" si="36"/>
        <v>0.69000000000000039</v>
      </c>
      <c r="D73" s="306">
        <f t="shared" ca="1" si="37"/>
        <v>37.399315953668911</v>
      </c>
      <c r="E73" s="307">
        <f t="shared" ca="1" si="38"/>
        <v>194.23888533465112</v>
      </c>
      <c r="F73" s="304">
        <f t="shared" ca="1" si="39"/>
        <v>197.80660608243116</v>
      </c>
      <c r="G73" s="306">
        <f t="shared" ca="1" si="40"/>
        <v>43.39513782571111</v>
      </c>
      <c r="H73" s="307">
        <f t="shared" ca="1" si="41"/>
        <v>236.66370369847772</v>
      </c>
      <c r="I73" s="304">
        <f t="shared" ca="1" si="42"/>
        <v>240.60932366638107</v>
      </c>
      <c r="J73" s="306">
        <f t="shared" ca="1" si="43"/>
        <v>20.789066669186695</v>
      </c>
      <c r="K73" s="307">
        <f t="shared" ca="1" si="44"/>
        <v>115.11756983017534</v>
      </c>
      <c r="L73" s="304">
        <f t="shared" ca="1" si="29"/>
        <v>116.97965710576</v>
      </c>
      <c r="M73" s="306">
        <f t="shared" ca="1" si="45"/>
        <v>1.3894487862167968</v>
      </c>
      <c r="N73" s="304">
        <f t="shared" ca="1" si="46"/>
        <v>79.609551299797445</v>
      </c>
      <c r="P73" s="310">
        <f t="shared" ca="1" si="47"/>
        <v>7</v>
      </c>
      <c r="Q73" s="304">
        <f t="shared" ca="1" si="48"/>
        <v>1311.9316249999999</v>
      </c>
      <c r="R73" s="306">
        <f t="shared" ca="1" si="49"/>
        <v>0.64472485089275189</v>
      </c>
      <c r="S73" s="307">
        <f t="shared" ca="1" si="50"/>
        <v>5.3032365376614141</v>
      </c>
      <c r="T73" s="304">
        <f t="shared" ca="1" si="30"/>
        <v>52.024750434458475</v>
      </c>
      <c r="U73" s="311">
        <f t="shared" ca="1" si="31"/>
        <v>0</v>
      </c>
      <c r="V73" s="306">
        <f t="shared" ca="1" si="32"/>
        <v>1.2109788020077525</v>
      </c>
      <c r="W73" s="304">
        <f t="shared" ca="1" si="33"/>
        <v>215.26076735558701</v>
      </c>
      <c r="Y73" s="314" t="str">
        <f t="shared" ca="1" si="51"/>
        <v/>
      </c>
      <c r="Z73" s="315" t="str">
        <f t="shared" ca="1" si="52"/>
        <v/>
      </c>
      <c r="AA73" s="316" t="str">
        <f t="shared" ca="1" si="53"/>
        <v/>
      </c>
      <c r="AC73" s="310" t="e">
        <f t="shared" ca="1" si="54"/>
        <v>#N/A</v>
      </c>
      <c r="AD73" s="323" t="e">
        <f t="shared" ca="1" si="55"/>
        <v>#N/A</v>
      </c>
      <c r="AE73" s="324">
        <f t="shared" ca="1" si="34"/>
        <v>115.11756983017534</v>
      </c>
      <c r="AG73" s="306">
        <f t="shared" ca="1" si="56"/>
        <v>197.79869957133411</v>
      </c>
      <c r="AH73" s="304">
        <f t="shared" ca="1" si="57"/>
        <v>207.44796080009067</v>
      </c>
    </row>
    <row r="74" spans="1:34" x14ac:dyDescent="0.2">
      <c r="A74" s="347">
        <f t="shared" ca="1" si="35"/>
        <v>0.01</v>
      </c>
      <c r="B74" s="304">
        <f t="shared" ca="1" si="36"/>
        <v>0.7000000000000004</v>
      </c>
      <c r="D74" s="306">
        <f t="shared" ca="1" si="37"/>
        <v>37.318268895386517</v>
      </c>
      <c r="E74" s="307">
        <f t="shared" ca="1" si="38"/>
        <v>193.71233395062711</v>
      </c>
      <c r="F74" s="304">
        <f t="shared" ca="1" si="39"/>
        <v>197.27422922913081</v>
      </c>
      <c r="G74" s="306">
        <f t="shared" ca="1" si="40"/>
        <v>43.768320514664978</v>
      </c>
      <c r="H74" s="307">
        <f t="shared" ca="1" si="41"/>
        <v>238.60082703798398</v>
      </c>
      <c r="I74" s="304">
        <f t="shared" ca="1" si="42"/>
        <v>242.58198726180061</v>
      </c>
      <c r="J74" s="306">
        <f t="shared" ca="1" si="43"/>
        <v>21.224883960888576</v>
      </c>
      <c r="K74" s="307">
        <f t="shared" ca="1" si="44"/>
        <v>117.49389248385765</v>
      </c>
      <c r="L74" s="304">
        <f t="shared" ca="1" si="29"/>
        <v>119.39560490303438</v>
      </c>
      <c r="M74" s="306">
        <f t="shared" ca="1" si="45"/>
        <v>1.3893758506977525</v>
      </c>
      <c r="N74" s="304">
        <f t="shared" ca="1" si="46"/>
        <v>79.605372402379615</v>
      </c>
      <c r="P74" s="310">
        <f t="shared" ca="1" si="47"/>
        <v>7</v>
      </c>
      <c r="Q74" s="304">
        <f t="shared" ca="1" si="48"/>
        <v>1311.248875</v>
      </c>
      <c r="R74" s="306">
        <f t="shared" ca="1" si="49"/>
        <v>0.64438932586724074</v>
      </c>
      <c r="S74" s="307">
        <f t="shared" ca="1" si="50"/>
        <v>5.2967926444027418</v>
      </c>
      <c r="T74" s="304">
        <f t="shared" ca="1" si="30"/>
        <v>51.961535841590901</v>
      </c>
      <c r="U74" s="311">
        <f t="shared" ca="1" si="31"/>
        <v>0</v>
      </c>
      <c r="V74" s="306">
        <f t="shared" ca="1" si="32"/>
        <v>1.210691058830494</v>
      </c>
      <c r="W74" s="304">
        <f t="shared" ca="1" si="33"/>
        <v>218.75292691895453</v>
      </c>
      <c r="Y74" s="314" t="str">
        <f t="shared" ca="1" si="51"/>
        <v/>
      </c>
      <c r="Z74" s="315" t="str">
        <f t="shared" ca="1" si="52"/>
        <v/>
      </c>
      <c r="AA74" s="316" t="str">
        <f t="shared" ca="1" si="53"/>
        <v/>
      </c>
      <c r="AC74" s="310" t="e">
        <f t="shared" ca="1" si="54"/>
        <v>#N/A</v>
      </c>
      <c r="AD74" s="323" t="e">
        <f t="shared" ca="1" si="55"/>
        <v>#N/A</v>
      </c>
      <c r="AE74" s="324">
        <f t="shared" ca="1" si="34"/>
        <v>117.49389248385765</v>
      </c>
      <c r="AG74" s="306">
        <f t="shared" ca="1" si="56"/>
        <v>197.26629502012068</v>
      </c>
      <c r="AH74" s="304">
        <f t="shared" ca="1" si="57"/>
        <v>206.91542622544836</v>
      </c>
    </row>
    <row r="75" spans="1:34" x14ac:dyDescent="0.2">
      <c r="A75" s="347">
        <f t="shared" ca="1" si="35"/>
        <v>0.01</v>
      </c>
      <c r="B75" s="304">
        <f t="shared" ca="1" si="36"/>
        <v>0.71000000000000041</v>
      </c>
      <c r="D75" s="306">
        <f t="shared" ca="1" si="37"/>
        <v>37.236177717113137</v>
      </c>
      <c r="E75" s="307">
        <f t="shared" ca="1" si="38"/>
        <v>193.18117477125224</v>
      </c>
      <c r="F75" s="304">
        <f t="shared" ca="1" si="39"/>
        <v>196.73713227802611</v>
      </c>
      <c r="G75" s="306">
        <f t="shared" ca="1" si="40"/>
        <v>44.140682291836107</v>
      </c>
      <c r="H75" s="307">
        <f t="shared" ca="1" si="41"/>
        <v>240.53263878569649</v>
      </c>
      <c r="I75" s="304">
        <f t="shared" ca="1" si="42"/>
        <v>244.54927960310812</v>
      </c>
      <c r="J75" s="306">
        <f t="shared" ca="1" si="43"/>
        <v>21.66442897492108</v>
      </c>
      <c r="K75" s="307">
        <f t="shared" ca="1" si="44"/>
        <v>119.88955981297605</v>
      </c>
      <c r="L75" s="304">
        <f t="shared" ca="1" si="29"/>
        <v>121.83125229167827</v>
      </c>
      <c r="M75" s="306">
        <f t="shared" ca="1" si="45"/>
        <v>1.389303473135336</v>
      </c>
      <c r="N75" s="304">
        <f t="shared" ca="1" si="46"/>
        <v>79.601225473521694</v>
      </c>
      <c r="P75" s="310">
        <f t="shared" ca="1" si="47"/>
        <v>7</v>
      </c>
      <c r="Q75" s="304">
        <f t="shared" ca="1" si="48"/>
        <v>1310.5661249999998</v>
      </c>
      <c r="R75" s="306">
        <f t="shared" ca="1" si="49"/>
        <v>0.64405380084172947</v>
      </c>
      <c r="S75" s="307">
        <f t="shared" ca="1" si="50"/>
        <v>5.2903521063943248</v>
      </c>
      <c r="T75" s="304">
        <f t="shared" ca="1" si="30"/>
        <v>51.898354163728328</v>
      </c>
      <c r="U75" s="311">
        <f t="shared" ca="1" si="31"/>
        <v>0</v>
      </c>
      <c r="V75" s="306">
        <f t="shared" ca="1" si="32"/>
        <v>1.2104010420549984</v>
      </c>
      <c r="W75" s="304">
        <f t="shared" ca="1" si="33"/>
        <v>222.26214586249122</v>
      </c>
      <c r="Y75" s="314" t="str">
        <f t="shared" ca="1" si="51"/>
        <v/>
      </c>
      <c r="Z75" s="315" t="str">
        <f t="shared" ca="1" si="52"/>
        <v/>
      </c>
      <c r="AA75" s="316" t="str">
        <f t="shared" ca="1" si="53"/>
        <v/>
      </c>
      <c r="AC75" s="310" t="e">
        <f t="shared" ca="1" si="54"/>
        <v>#N/A</v>
      </c>
      <c r="AD75" s="323" t="e">
        <f t="shared" ca="1" si="55"/>
        <v>#N/A</v>
      </c>
      <c r="AE75" s="324">
        <f t="shared" ca="1" si="34"/>
        <v>119.88955981297605</v>
      </c>
      <c r="AG75" s="306">
        <f t="shared" ca="1" si="56"/>
        <v>196.7291700770426</v>
      </c>
      <c r="AH75" s="304">
        <f t="shared" ca="1" si="57"/>
        <v>206.37817221303592</v>
      </c>
    </row>
    <row r="76" spans="1:34" x14ac:dyDescent="0.2">
      <c r="A76" s="347">
        <f t="shared" ca="1" si="35"/>
        <v>0.01</v>
      </c>
      <c r="B76" s="304">
        <f t="shared" ca="1" si="36"/>
        <v>0.72000000000000042</v>
      </c>
      <c r="D76" s="306">
        <f t="shared" ca="1" si="37"/>
        <v>37.153053553046583</v>
      </c>
      <c r="E76" s="307">
        <f t="shared" ca="1" si="38"/>
        <v>192.64545709911721</v>
      </c>
      <c r="F76" s="304">
        <f t="shared" ca="1" si="39"/>
        <v>196.19536571806012</v>
      </c>
      <c r="G76" s="306">
        <f t="shared" ca="1" si="40"/>
        <v>44.512212827366575</v>
      </c>
      <c r="H76" s="307">
        <f t="shared" ca="1" si="41"/>
        <v>242.45909335668767</v>
      </c>
      <c r="I76" s="304">
        <f t="shared" ca="1" si="42"/>
        <v>246.51115399132709</v>
      </c>
      <c r="J76" s="306">
        <f t="shared" ca="1" si="43"/>
        <v>22.107693450517093</v>
      </c>
      <c r="K76" s="307">
        <f t="shared" ca="1" si="44"/>
        <v>122.30451847368796</v>
      </c>
      <c r="L76" s="304">
        <f t="shared" ca="1" si="29"/>
        <v>124.28654532483682</v>
      </c>
      <c r="M76" s="306">
        <f t="shared" ca="1" si="45"/>
        <v>1.3892316432642424</v>
      </c>
      <c r="N76" s="304">
        <f t="shared" ca="1" si="46"/>
        <v>79.59710992506507</v>
      </c>
      <c r="P76" s="310">
        <f t="shared" ca="1" si="47"/>
        <v>7</v>
      </c>
      <c r="Q76" s="304">
        <f t="shared" ca="1" si="48"/>
        <v>1309.8833749999999</v>
      </c>
      <c r="R76" s="306">
        <f t="shared" ca="1" si="49"/>
        <v>0.64371827581621832</v>
      </c>
      <c r="S76" s="307">
        <f t="shared" ca="1" si="50"/>
        <v>5.2839149236361624</v>
      </c>
      <c r="T76" s="304">
        <f t="shared" ca="1" si="30"/>
        <v>51.835205400870755</v>
      </c>
      <c r="U76" s="311">
        <f t="shared" ca="1" si="31"/>
        <v>0</v>
      </c>
      <c r="V76" s="306">
        <f t="shared" ca="1" si="32"/>
        <v>1.210108759785171</v>
      </c>
      <c r="W76" s="304">
        <f t="shared" ca="1" si="33"/>
        <v>225.78807073633803</v>
      </c>
      <c r="Y76" s="314" t="str">
        <f t="shared" ca="1" si="51"/>
        <v/>
      </c>
      <c r="Z76" s="315" t="str">
        <f t="shared" ca="1" si="52"/>
        <v/>
      </c>
      <c r="AA76" s="316" t="str">
        <f t="shared" ca="1" si="53"/>
        <v/>
      </c>
      <c r="AC76" s="310" t="e">
        <f t="shared" ca="1" si="54"/>
        <v>#N/A</v>
      </c>
      <c r="AD76" s="323" t="e">
        <f t="shared" ca="1" si="55"/>
        <v>#N/A</v>
      </c>
      <c r="AE76" s="324">
        <f t="shared" ca="1" si="34"/>
        <v>122.30451847368796</v>
      </c>
      <c r="AG76" s="306">
        <f t="shared" ca="1" si="56"/>
        <v>196.18737522780327</v>
      </c>
      <c r="AH76" s="304">
        <f t="shared" ca="1" si="57"/>
        <v>205.83624923110128</v>
      </c>
    </row>
    <row r="77" spans="1:34" x14ac:dyDescent="0.2">
      <c r="A77" s="347">
        <f t="shared" ca="1" si="35"/>
        <v>0.01</v>
      </c>
      <c r="B77" s="304">
        <f t="shared" ca="1" si="36"/>
        <v>0.73000000000000043</v>
      </c>
      <c r="D77" s="306">
        <f t="shared" ca="1" si="37"/>
        <v>37.068907571863349</v>
      </c>
      <c r="E77" s="307">
        <f t="shared" ca="1" si="38"/>
        <v>192.10523069082535</v>
      </c>
      <c r="F77" s="304">
        <f t="shared" ca="1" si="39"/>
        <v>195.64898049145714</v>
      </c>
      <c r="G77" s="306">
        <f t="shared" ca="1" si="40"/>
        <v>44.882901903085205</v>
      </c>
      <c r="H77" s="307">
        <f t="shared" ca="1" si="41"/>
        <v>244.38014566359593</v>
      </c>
      <c r="I77" s="304">
        <f t="shared" ca="1" si="42"/>
        <v>248.46756423686841</v>
      </c>
      <c r="J77" s="306">
        <f t="shared" ca="1" si="43"/>
        <v>22.554669024169353</v>
      </c>
      <c r="K77" s="307">
        <f t="shared" ca="1" si="44"/>
        <v>124.73871466878938</v>
      </c>
      <c r="L77" s="304">
        <f t="shared" ca="1" si="29"/>
        <v>126.76142959122652</v>
      </c>
      <c r="M77" s="306">
        <f t="shared" ca="1" si="45"/>
        <v>1.3891603510809083</v>
      </c>
      <c r="N77" s="304">
        <f t="shared" ca="1" si="46"/>
        <v>79.593025183847757</v>
      </c>
      <c r="P77" s="310">
        <f t="shared" ca="1" si="47"/>
        <v>7</v>
      </c>
      <c r="Q77" s="304">
        <f t="shared" ca="1" si="48"/>
        <v>1309.2006249999999</v>
      </c>
      <c r="R77" s="306">
        <f t="shared" ca="1" si="49"/>
        <v>0.64338275079070717</v>
      </c>
      <c r="S77" s="307">
        <f t="shared" ca="1" si="50"/>
        <v>5.2774810961282554</v>
      </c>
      <c r="T77" s="304">
        <f t="shared" ca="1" si="30"/>
        <v>51.772089553018191</v>
      </c>
      <c r="U77" s="311">
        <f t="shared" ca="1" si="31"/>
        <v>0</v>
      </c>
      <c r="V77" s="306">
        <f t="shared" ca="1" si="32"/>
        <v>1.2098142201858364</v>
      </c>
      <c r="W77" s="304">
        <f t="shared" ca="1" si="33"/>
        <v>229.33034716345364</v>
      </c>
      <c r="Y77" s="314" t="str">
        <f t="shared" ca="1" si="51"/>
        <v/>
      </c>
      <c r="Z77" s="315" t="str">
        <f t="shared" ca="1" si="52"/>
        <v/>
      </c>
      <c r="AA77" s="316" t="str">
        <f t="shared" ca="1" si="53"/>
        <v/>
      </c>
      <c r="AC77" s="310" t="e">
        <f t="shared" ca="1" si="54"/>
        <v>#N/A</v>
      </c>
      <c r="AD77" s="323" t="e">
        <f t="shared" ca="1" si="55"/>
        <v>#N/A</v>
      </c>
      <c r="AE77" s="324">
        <f t="shared" ca="1" si="34"/>
        <v>124.73871466878938</v>
      </c>
      <c r="AG77" s="306">
        <f t="shared" ca="1" si="56"/>
        <v>195.64096141137853</v>
      </c>
      <c r="AH77" s="304">
        <f t="shared" ca="1" si="57"/>
        <v>205.28970820160609</v>
      </c>
    </row>
    <row r="78" spans="1:34" x14ac:dyDescent="0.2">
      <c r="A78" s="347">
        <f t="shared" ca="1" si="35"/>
        <v>0.01</v>
      </c>
      <c r="B78" s="304">
        <f t="shared" ca="1" si="36"/>
        <v>0.74000000000000044</v>
      </c>
      <c r="D78" s="306">
        <f t="shared" ca="1" si="37"/>
        <v>36.983750976649048</v>
      </c>
      <c r="E78" s="307">
        <f t="shared" ca="1" si="38"/>
        <v>191.56054574535838</v>
      </c>
      <c r="F78" s="304">
        <f t="shared" ca="1" si="39"/>
        <v>195.09802798224879</v>
      </c>
      <c r="G78" s="306">
        <f t="shared" ca="1" si="40"/>
        <v>45.252739412851696</v>
      </c>
      <c r="H78" s="307">
        <f t="shared" ca="1" si="41"/>
        <v>246.29575112104951</v>
      </c>
      <c r="I78" s="304">
        <f t="shared" ca="1" si="42"/>
        <v>250.4184646639489</v>
      </c>
      <c r="J78" s="306">
        <f t="shared" ca="1" si="43"/>
        <v>23.005347230749038</v>
      </c>
      <c r="K78" s="307">
        <f t="shared" ca="1" si="44"/>
        <v>127.19209415271261</v>
      </c>
      <c r="L78" s="304">
        <f t="shared" ca="1" si="29"/>
        <v>129.25585022025055</v>
      </c>
      <c r="M78" s="306">
        <f t="shared" ca="1" si="45"/>
        <v>1.3890895868346576</v>
      </c>
      <c r="N78" s="304">
        <f t="shared" ca="1" si="46"/>
        <v>79.588970691197161</v>
      </c>
      <c r="P78" s="310">
        <f t="shared" ca="1" si="47"/>
        <v>7</v>
      </c>
      <c r="Q78" s="304">
        <f t="shared" ca="1" si="48"/>
        <v>1308.517875</v>
      </c>
      <c r="R78" s="306">
        <f t="shared" ca="1" si="49"/>
        <v>0.64304722576519613</v>
      </c>
      <c r="S78" s="307">
        <f t="shared" ca="1" si="50"/>
        <v>5.2710506238706039</v>
      </c>
      <c r="T78" s="304">
        <f t="shared" ca="1" si="30"/>
        <v>51.709006620170626</v>
      </c>
      <c r="U78" s="311">
        <f t="shared" ca="1" si="31"/>
        <v>0</v>
      </c>
      <c r="V78" s="306">
        <f t="shared" ca="1" si="32"/>
        <v>1.2095174314819266</v>
      </c>
      <c r="W78" s="304">
        <f t="shared" ca="1" si="33"/>
        <v>232.88861991300683</v>
      </c>
      <c r="Y78" s="314" t="str">
        <f t="shared" ca="1" si="51"/>
        <v/>
      </c>
      <c r="Z78" s="315" t="str">
        <f t="shared" ca="1" si="52"/>
        <v/>
      </c>
      <c r="AA78" s="316" t="str">
        <f t="shared" ca="1" si="53"/>
        <v/>
      </c>
      <c r="AC78" s="310" t="e">
        <f t="shared" ca="1" si="54"/>
        <v>#N/A</v>
      </c>
      <c r="AD78" s="323" t="e">
        <f t="shared" ca="1" si="55"/>
        <v>#N/A</v>
      </c>
      <c r="AE78" s="324">
        <f t="shared" ca="1" si="34"/>
        <v>127.19209415271261</v>
      </c>
      <c r="AG78" s="306">
        <f t="shared" ca="1" si="56"/>
        <v>195.0899800085416</v>
      </c>
      <c r="AH78" s="304">
        <f t="shared" ca="1" si="57"/>
        <v>204.73860048873604</v>
      </c>
    </row>
    <row r="79" spans="1:34" x14ac:dyDescent="0.2">
      <c r="A79" s="347">
        <f t="shared" ca="1" si="35"/>
        <v>0.01</v>
      </c>
      <c r="B79" s="304">
        <f t="shared" ca="1" si="36"/>
        <v>0.75000000000000044</v>
      </c>
      <c r="D79" s="306">
        <f t="shared" ca="1" si="37"/>
        <v>36.897595004725801</v>
      </c>
      <c r="E79" s="307">
        <f t="shared" ca="1" si="38"/>
        <v>191.01145289238167</v>
      </c>
      <c r="F79" s="304">
        <f t="shared" ca="1" si="39"/>
        <v>194.54256000472316</v>
      </c>
      <c r="G79" s="306">
        <f t="shared" ca="1" si="40"/>
        <v>45.621715362898954</v>
      </c>
      <c r="H79" s="307">
        <f t="shared" ca="1" si="41"/>
        <v>248.20586564997333</v>
      </c>
      <c r="I79" s="304">
        <f t="shared" ca="1" si="42"/>
        <v>252.36381011489343</v>
      </c>
      <c r="J79" s="306">
        <f t="shared" ca="1" si="43"/>
        <v>23.459719504627792</v>
      </c>
      <c r="K79" s="307">
        <f t="shared" ca="1" si="44"/>
        <v>129.66460223656773</v>
      </c>
      <c r="L79" s="304">
        <f t="shared" ca="1" si="29"/>
        <v>131.76975188715784</v>
      </c>
      <c r="M79" s="306">
        <f t="shared" ca="1" si="45"/>
        <v>1.3890193410192213</v>
      </c>
      <c r="N79" s="304">
        <f t="shared" ca="1" si="46"/>
        <v>79.584945902444204</v>
      </c>
      <c r="P79" s="310">
        <f t="shared" ca="1" si="47"/>
        <v>7</v>
      </c>
      <c r="Q79" s="304">
        <f t="shared" ca="1" si="48"/>
        <v>1307.8351249999998</v>
      </c>
      <c r="R79" s="306">
        <f t="shared" ca="1" si="49"/>
        <v>0.64271170073968487</v>
      </c>
      <c r="S79" s="307">
        <f t="shared" ca="1" si="50"/>
        <v>5.2646235068632068</v>
      </c>
      <c r="T79" s="304">
        <f t="shared" ca="1" si="30"/>
        <v>51.645956602328063</v>
      </c>
      <c r="U79" s="311">
        <f t="shared" ca="1" si="31"/>
        <v>0</v>
      </c>
      <c r="V79" s="306">
        <f t="shared" ca="1" si="32"/>
        <v>1.2092184019576615</v>
      </c>
      <c r="W79" s="304">
        <f t="shared" ca="1" si="33"/>
        <v>236.46253297367082</v>
      </c>
      <c r="Y79" s="314" t="str">
        <f t="shared" ca="1" si="51"/>
        <v/>
      </c>
      <c r="Z79" s="315" t="str">
        <f t="shared" ca="1" si="52"/>
        <v/>
      </c>
      <c r="AA79" s="316" t="str">
        <f t="shared" ca="1" si="53"/>
        <v/>
      </c>
      <c r="AC79" s="310" t="e">
        <f t="shared" ca="1" si="54"/>
        <v>#N/A</v>
      </c>
      <c r="AD79" s="323" t="e">
        <f t="shared" ca="1" si="55"/>
        <v>#N/A</v>
      </c>
      <c r="AE79" s="324">
        <f t="shared" ca="1" si="34"/>
        <v>129.66460223656773</v>
      </c>
      <c r="AG79" s="306">
        <f t="shared" ca="1" si="56"/>
        <v>194.53448283031139</v>
      </c>
      <c r="AH79" s="304">
        <f t="shared" ca="1" si="57"/>
        <v>204.18297788733477</v>
      </c>
    </row>
    <row r="80" spans="1:34" x14ac:dyDescent="0.2">
      <c r="A80" s="347">
        <f t="shared" ca="1" si="35"/>
        <v>0.01</v>
      </c>
      <c r="B80" s="304">
        <f t="shared" ca="1" si="36"/>
        <v>0.76000000000000045</v>
      </c>
      <c r="D80" s="306">
        <f t="shared" ca="1" si="37"/>
        <v>36.810450927381893</v>
      </c>
      <c r="E80" s="307">
        <f t="shared" ca="1" si="38"/>
        <v>190.4580031804951</v>
      </c>
      <c r="F80" s="304">
        <f t="shared" ca="1" si="39"/>
        <v>193.98262879180362</v>
      </c>
      <c r="G80" s="306">
        <f t="shared" ca="1" si="40"/>
        <v>45.989819872172774</v>
      </c>
      <c r="H80" s="307">
        <f t="shared" ca="1" si="41"/>
        <v>250.11044568177829</v>
      </c>
      <c r="I80" s="304">
        <f t="shared" ca="1" si="42"/>
        <v>254.30355595432138</v>
      </c>
      <c r="J80" s="306">
        <f t="shared" ca="1" si="43"/>
        <v>23.917777180803149</v>
      </c>
      <c r="K80" s="307">
        <f t="shared" ca="1" si="44"/>
        <v>132.15618379322649</v>
      </c>
      <c r="L80" s="304">
        <f t="shared" ca="1" si="29"/>
        <v>134.30307881824456</v>
      </c>
      <c r="M80" s="306">
        <f t="shared" ca="1" si="45"/>
        <v>1.388949604364609</v>
      </c>
      <c r="N80" s="304">
        <f t="shared" ca="1" si="46"/>
        <v>79.580950286457565</v>
      </c>
      <c r="P80" s="310">
        <f t="shared" ca="1" si="47"/>
        <v>7</v>
      </c>
      <c r="Q80" s="304">
        <f t="shared" ca="1" si="48"/>
        <v>1307.1523749999999</v>
      </c>
      <c r="R80" s="306">
        <f t="shared" ca="1" si="49"/>
        <v>0.64237617571417371</v>
      </c>
      <c r="S80" s="307">
        <f t="shared" ca="1" si="50"/>
        <v>5.2581997451060651</v>
      </c>
      <c r="T80" s="304">
        <f t="shared" ca="1" si="30"/>
        <v>51.5829394994905</v>
      </c>
      <c r="U80" s="311">
        <f t="shared" ca="1" si="31"/>
        <v>0</v>
      </c>
      <c r="V80" s="306">
        <f t="shared" ca="1" si="32"/>
        <v>1.2089171399557264</v>
      </c>
      <c r="W80" s="304">
        <f t="shared" ca="1" si="33"/>
        <v>240.05172962679694</v>
      </c>
      <c r="Y80" s="314" t="str">
        <f t="shared" ca="1" si="51"/>
        <v/>
      </c>
      <c r="Z80" s="315" t="str">
        <f t="shared" ca="1" si="52"/>
        <v/>
      </c>
      <c r="AA80" s="316" t="str">
        <f t="shared" ca="1" si="53"/>
        <v/>
      </c>
      <c r="AC80" s="310" t="e">
        <f t="shared" ca="1" si="54"/>
        <v>#N/A</v>
      </c>
      <c r="AD80" s="323" t="e">
        <f t="shared" ca="1" si="55"/>
        <v>#N/A</v>
      </c>
      <c r="AE80" s="324">
        <f t="shared" ca="1" si="34"/>
        <v>132.15618379322649</v>
      </c>
      <c r="AG80" s="306">
        <f t="shared" ca="1" si="56"/>
        <v>193.97452210633031</v>
      </c>
      <c r="AH80" s="304">
        <f t="shared" ca="1" si="57"/>
        <v>203.62289261126801</v>
      </c>
    </row>
    <row r="81" spans="1:34" x14ac:dyDescent="0.2">
      <c r="A81" s="347">
        <f t="shared" ca="1" si="35"/>
        <v>0.01</v>
      </c>
      <c r="B81" s="304">
        <f t="shared" ca="1" si="36"/>
        <v>0.77000000000000046</v>
      </c>
      <c r="D81" s="306">
        <f t="shared" ca="1" si="37"/>
        <v>36.722330049509203</v>
      </c>
      <c r="E81" s="307">
        <f t="shared" ca="1" si="38"/>
        <v>189.90024806543082</v>
      </c>
      <c r="F81" s="304">
        <f t="shared" ca="1" si="39"/>
        <v>193.41828698335959</v>
      </c>
      <c r="G81" s="306">
        <f t="shared" ca="1" si="40"/>
        <v>46.357043172667865</v>
      </c>
      <c r="H81" s="307">
        <f t="shared" ca="1" si="41"/>
        <v>252.00944816243259</v>
      </c>
      <c r="I81" s="304">
        <f t="shared" ca="1" si="42"/>
        <v>256.2376580732161</v>
      </c>
      <c r="J81" s="306">
        <f t="shared" ca="1" si="43"/>
        <v>24.379511496027352</v>
      </c>
      <c r="K81" s="307">
        <f t="shared" ca="1" si="44"/>
        <v>134.66678326244755</v>
      </c>
      <c r="L81" s="304">
        <f t="shared" ca="1" si="29"/>
        <v>136.85577479609677</v>
      </c>
      <c r="M81" s="306">
        <f t="shared" ca="1" si="45"/>
        <v>1.3888803678293193</v>
      </c>
      <c r="N81" s="304">
        <f t="shared" ca="1" si="46"/>
        <v>79.576983325197361</v>
      </c>
      <c r="P81" s="310">
        <f t="shared" ca="1" si="47"/>
        <v>7</v>
      </c>
      <c r="Q81" s="304">
        <f t="shared" ca="1" si="48"/>
        <v>1306.469625</v>
      </c>
      <c r="R81" s="306">
        <f t="shared" ca="1" si="49"/>
        <v>0.64204065068866256</v>
      </c>
      <c r="S81" s="307">
        <f t="shared" ca="1" si="50"/>
        <v>5.2517793385991789</v>
      </c>
      <c r="T81" s="304">
        <f t="shared" ca="1" si="30"/>
        <v>51.519955311657945</v>
      </c>
      <c r="U81" s="311">
        <f t="shared" ca="1" si="31"/>
        <v>0</v>
      </c>
      <c r="V81" s="306">
        <f t="shared" ca="1" si="32"/>
        <v>1.2086136538764443</v>
      </c>
      <c r="W81" s="304">
        <f t="shared" ca="1" si="33"/>
        <v>243.65585251944006</v>
      </c>
      <c r="Y81" s="314" t="str">
        <f t="shared" ca="1" si="51"/>
        <v/>
      </c>
      <c r="Z81" s="315" t="str">
        <f t="shared" ca="1" si="52"/>
        <v/>
      </c>
      <c r="AA81" s="316" t="str">
        <f t="shared" ca="1" si="53"/>
        <v/>
      </c>
      <c r="AC81" s="310" t="e">
        <f t="shared" ca="1" si="54"/>
        <v>#N/A</v>
      </c>
      <c r="AD81" s="323" t="e">
        <f t="shared" ca="1" si="55"/>
        <v>#N/A</v>
      </c>
      <c r="AE81" s="324">
        <f t="shared" ca="1" si="34"/>
        <v>134.66678326244755</v>
      </c>
      <c r="AG81" s="306">
        <f t="shared" ca="1" si="56"/>
        <v>193.41015047317418</v>
      </c>
      <c r="AH81" s="304">
        <f t="shared" ca="1" si="57"/>
        <v>203.05839728172043</v>
      </c>
    </row>
    <row r="82" spans="1:34" x14ac:dyDescent="0.2">
      <c r="A82" s="347">
        <f t="shared" ca="1" si="35"/>
        <v>0.01</v>
      </c>
      <c r="B82" s="304">
        <f t="shared" ca="1" si="36"/>
        <v>0.78000000000000047</v>
      </c>
      <c r="D82" s="306">
        <f t="shared" ca="1" si="37"/>
        <v>36.633243709152197</v>
      </c>
      <c r="E82" s="307">
        <f t="shared" ca="1" si="38"/>
        <v>189.33823939820425</v>
      </c>
      <c r="F82" s="304">
        <f t="shared" ca="1" si="39"/>
        <v>192.84958761445625</v>
      </c>
      <c r="G82" s="306">
        <f t="shared" ca="1" si="40"/>
        <v>46.723375609759387</v>
      </c>
      <c r="H82" s="307">
        <f t="shared" ca="1" si="41"/>
        <v>253.90283055641464</v>
      </c>
      <c r="I82" s="304">
        <f t="shared" ca="1" si="42"/>
        <v>258.16607289287657</v>
      </c>
      <c r="J82" s="306">
        <f t="shared" ca="1" si="43"/>
        <v>24.844913589939488</v>
      </c>
      <c r="K82" s="307">
        <f t="shared" ca="1" si="44"/>
        <v>137.19634465604179</v>
      </c>
      <c r="L82" s="304">
        <f t="shared" ca="1" si="29"/>
        <v>139.42778316487343</v>
      </c>
      <c r="M82" s="306">
        <f t="shared" ca="1" si="45"/>
        <v>1.3888116225928677</v>
      </c>
      <c r="N82" s="304">
        <f t="shared" ca="1" si="46"/>
        <v>79.573044513287044</v>
      </c>
      <c r="P82" s="310">
        <f t="shared" ca="1" si="47"/>
        <v>7</v>
      </c>
      <c r="Q82" s="304">
        <f t="shared" ca="1" si="48"/>
        <v>1305.786875</v>
      </c>
      <c r="R82" s="306">
        <f t="shared" ca="1" si="49"/>
        <v>0.64170512566315141</v>
      </c>
      <c r="S82" s="307">
        <f t="shared" ca="1" si="50"/>
        <v>5.2453622873425472</v>
      </c>
      <c r="T82" s="304">
        <f t="shared" ca="1" si="30"/>
        <v>51.457004038830391</v>
      </c>
      <c r="U82" s="311">
        <f t="shared" ca="1" si="31"/>
        <v>0</v>
      </c>
      <c r="V82" s="306">
        <f t="shared" ca="1" si="32"/>
        <v>1.2083079521769424</v>
      </c>
      <c r="W82" s="304">
        <f t="shared" ca="1" si="33"/>
        <v>247.27454373720823</v>
      </c>
      <c r="Y82" s="314" t="str">
        <f t="shared" ca="1" si="51"/>
        <v/>
      </c>
      <c r="Z82" s="315" t="str">
        <f t="shared" ca="1" si="52"/>
        <v/>
      </c>
      <c r="AA82" s="316" t="str">
        <f t="shared" ca="1" si="53"/>
        <v/>
      </c>
      <c r="AC82" s="310" t="e">
        <f t="shared" ca="1" si="54"/>
        <v>#N/A</v>
      </c>
      <c r="AD82" s="323" t="e">
        <f t="shared" ca="1" si="55"/>
        <v>#N/A</v>
      </c>
      <c r="AE82" s="324">
        <f t="shared" ca="1" si="34"/>
        <v>137.19634465604179</v>
      </c>
      <c r="AG82" s="306">
        <f t="shared" ca="1" si="56"/>
        <v>192.84142096260086</v>
      </c>
      <c r="AH82" s="304">
        <f t="shared" ca="1" si="57"/>
        <v>202.48954491543165</v>
      </c>
    </row>
    <row r="83" spans="1:34" x14ac:dyDescent="0.2">
      <c r="A83" s="347">
        <f t="shared" ca="1" si="35"/>
        <v>0.01</v>
      </c>
      <c r="B83" s="304">
        <f t="shared" ca="1" si="36"/>
        <v>0.79000000000000048</v>
      </c>
      <c r="D83" s="306">
        <f t="shared" ca="1" si="37"/>
        <v>36.543203276974111</v>
      </c>
      <c r="E83" s="307">
        <f t="shared" ca="1" si="38"/>
        <v>188.77202941322017</v>
      </c>
      <c r="F83" s="304">
        <f t="shared" ca="1" si="39"/>
        <v>192.27658410354579</v>
      </c>
      <c r="G83" s="306">
        <f t="shared" ca="1" si="40"/>
        <v>47.088807642529126</v>
      </c>
      <c r="H83" s="307">
        <f t="shared" ca="1" si="41"/>
        <v>255.79055085054685</v>
      </c>
      <c r="I83" s="304">
        <f t="shared" ca="1" si="42"/>
        <v>260.08875736875154</v>
      </c>
      <c r="J83" s="306">
        <f t="shared" ca="1" si="43"/>
        <v>25.313974506200932</v>
      </c>
      <c r="K83" s="307">
        <f t="shared" ca="1" si="44"/>
        <v>139.74481156307661</v>
      </c>
      <c r="L83" s="304">
        <f t="shared" ca="1" si="29"/>
        <v>142.0190468356283</v>
      </c>
      <c r="M83" s="306">
        <f t="shared" ca="1" si="45"/>
        <v>1.3887433600486196</v>
      </c>
      <c r="N83" s="304">
        <f t="shared" ca="1" si="46"/>
        <v>79.569133357602809</v>
      </c>
      <c r="P83" s="310">
        <f t="shared" ca="1" si="47"/>
        <v>7</v>
      </c>
      <c r="Q83" s="304">
        <f t="shared" ca="1" si="48"/>
        <v>1305.1041249999998</v>
      </c>
      <c r="R83" s="306">
        <f t="shared" ca="1" si="49"/>
        <v>0.64136960063764015</v>
      </c>
      <c r="S83" s="307">
        <f t="shared" ca="1" si="50"/>
        <v>5.2389485913361709</v>
      </c>
      <c r="T83" s="304">
        <f t="shared" ca="1" si="30"/>
        <v>51.394085681007837</v>
      </c>
      <c r="U83" s="311">
        <f t="shared" ca="1" si="31"/>
        <v>0</v>
      </c>
      <c r="V83" s="306">
        <f t="shared" ca="1" si="32"/>
        <v>1.2080000433703131</v>
      </c>
      <c r="W83" s="304">
        <f t="shared" ca="1" si="33"/>
        <v>250.90744487691254</v>
      </c>
      <c r="Y83" s="314" t="str">
        <f t="shared" ca="1" si="51"/>
        <v/>
      </c>
      <c r="Z83" s="315" t="str">
        <f t="shared" ca="1" si="52"/>
        <v/>
      </c>
      <c r="AA83" s="316" t="str">
        <f t="shared" ca="1" si="53"/>
        <v/>
      </c>
      <c r="AC83" s="310" t="e">
        <f t="shared" ca="1" si="54"/>
        <v>#N/A</v>
      </c>
      <c r="AD83" s="323" t="e">
        <f t="shared" ca="1" si="55"/>
        <v>#N/A</v>
      </c>
      <c r="AE83" s="324">
        <f t="shared" ca="1" si="34"/>
        <v>139.74481156307661</v>
      </c>
      <c r="AG83" s="306">
        <f t="shared" ca="1" si="56"/>
        <v>192.26838698974075</v>
      </c>
      <c r="AH83" s="304">
        <f t="shared" ca="1" si="57"/>
        <v>201.91638891287477</v>
      </c>
    </row>
    <row r="84" spans="1:34" x14ac:dyDescent="0.2">
      <c r="A84" s="347">
        <f t="shared" ca="1" si="35"/>
        <v>0.01</v>
      </c>
      <c r="B84" s="304">
        <f t="shared" ca="1" si="36"/>
        <v>0.80000000000000049</v>
      </c>
      <c r="D84" s="306">
        <f t="shared" ca="1" si="37"/>
        <v>36.45222015564385</v>
      </c>
      <c r="E84" s="307">
        <f t="shared" ca="1" si="38"/>
        <v>188.20167071633983</v>
      </c>
      <c r="F84" s="304">
        <f t="shared" ca="1" si="39"/>
        <v>191.69933024060657</v>
      </c>
      <c r="G84" s="306">
        <f t="shared" ca="1" si="40"/>
        <v>47.453329844085566</v>
      </c>
      <c r="H84" s="307">
        <f t="shared" ca="1" si="41"/>
        <v>257.67256755771024</v>
      </c>
      <c r="I84" s="304">
        <f t="shared" ca="1" si="42"/>
        <v>262.00566899415429</v>
      </c>
      <c r="J84" s="306">
        <f t="shared" ca="1" si="43"/>
        <v>25.786685193634007</v>
      </c>
      <c r="K84" s="307">
        <f t="shared" ca="1" si="44"/>
        <v>142.31212715511791</v>
      </c>
      <c r="L84" s="304">
        <f t="shared" ca="1" si="29"/>
        <v>144.62950829166928</v>
      </c>
      <c r="M84" s="306">
        <f t="shared" ca="1" si="45"/>
        <v>1.388675571796913</v>
      </c>
      <c r="N84" s="304">
        <f t="shared" ca="1" si="46"/>
        <v>79.56524937687945</v>
      </c>
      <c r="P84" s="310">
        <f t="shared" ca="1" si="47"/>
        <v>7</v>
      </c>
      <c r="Q84" s="304">
        <f t="shared" ca="1" si="48"/>
        <v>1304.4213749999999</v>
      </c>
      <c r="R84" s="306">
        <f t="shared" ca="1" si="49"/>
        <v>0.64103407561212911</v>
      </c>
      <c r="S84" s="307">
        <f t="shared" ca="1" si="50"/>
        <v>5.23253825058005</v>
      </c>
      <c r="T84" s="304">
        <f t="shared" ca="1" si="30"/>
        <v>51.331200238190291</v>
      </c>
      <c r="U84" s="311">
        <f t="shared" ca="1" si="31"/>
        <v>0</v>
      </c>
      <c r="V84" s="306">
        <f t="shared" ca="1" si="32"/>
        <v>1.2076899360247735</v>
      </c>
      <c r="W84" s="304">
        <f t="shared" ca="1" si="33"/>
        <v>254.55419711899057</v>
      </c>
      <c r="Y84" s="314" t="str">
        <f t="shared" ca="1" si="51"/>
        <v/>
      </c>
      <c r="Z84" s="315" t="str">
        <f t="shared" ca="1" si="52"/>
        <v/>
      </c>
      <c r="AA84" s="316" t="str">
        <f t="shared" ca="1" si="53"/>
        <v/>
      </c>
      <c r="AC84" s="310" t="e">
        <f t="shared" ca="1" si="54"/>
        <v>#N/A</v>
      </c>
      <c r="AD84" s="323" t="e">
        <f t="shared" ca="1" si="55"/>
        <v>#N/A</v>
      </c>
      <c r="AE84" s="324">
        <f t="shared" ca="1" si="34"/>
        <v>142.31212715511791</v>
      </c>
      <c r="AG84" s="306">
        <f t="shared" ca="1" si="56"/>
        <v>191.69110234123517</v>
      </c>
      <c r="AH84" s="304">
        <f t="shared" ca="1" si="57"/>
        <v>201.33898304638305</v>
      </c>
    </row>
    <row r="85" spans="1:34" x14ac:dyDescent="0.2">
      <c r="A85" s="347">
        <f t="shared" ca="1" si="35"/>
        <v>0.01</v>
      </c>
      <c r="B85" s="304">
        <f t="shared" ca="1" si="36"/>
        <v>0.8100000000000005</v>
      </c>
      <c r="D85" s="306">
        <f t="shared" ca="1" si="37"/>
        <v>36.331456753819829</v>
      </c>
      <c r="E85" s="307">
        <f t="shared" ca="1" si="38"/>
        <v>187.4705654656386</v>
      </c>
      <c r="F85" s="304">
        <f t="shared" ca="1" si="39"/>
        <v>190.95860196875387</v>
      </c>
      <c r="G85" s="306">
        <f t="shared" ca="1" si="40"/>
        <v>47.816644411623763</v>
      </c>
      <c r="H85" s="307">
        <f t="shared" ca="1" si="41"/>
        <v>259.54727321236663</v>
      </c>
      <c r="I85" s="304">
        <f t="shared" ca="1" si="42"/>
        <v>263.91517295290652</v>
      </c>
      <c r="J85" s="306">
        <f t="shared" ca="1" si="43"/>
        <v>26.263035064912554</v>
      </c>
      <c r="K85" s="307">
        <f t="shared" ca="1" si="44"/>
        <v>144.89822635896829</v>
      </c>
      <c r="L85" s="304">
        <f t="shared" ca="1" si="29"/>
        <v>147.25910162973165</v>
      </c>
      <c r="M85" s="306">
        <f t="shared" ca="1" si="45"/>
        <v>1.3886082492321352</v>
      </c>
      <c r="N85" s="304">
        <f t="shared" ca="1" si="46"/>
        <v>79.561392078051682</v>
      </c>
      <c r="P85" s="310">
        <f t="shared" ca="1" si="47"/>
        <v>8</v>
      </c>
      <c r="Q85" s="304">
        <f t="shared" ca="1" si="48"/>
        <v>1302.9069999999999</v>
      </c>
      <c r="R85" s="306">
        <f t="shared" ca="1" si="49"/>
        <v>0.64028986365971829</v>
      </c>
      <c r="S85" s="307">
        <f t="shared" ca="1" si="50"/>
        <v>5.2261353519434524</v>
      </c>
      <c r="T85" s="304">
        <f t="shared" ca="1" si="30"/>
        <v>51.268387802565272</v>
      </c>
      <c r="U85" s="311">
        <f t="shared" ca="1" si="31"/>
        <v>0</v>
      </c>
      <c r="V85" s="306">
        <f t="shared" ca="1" si="32"/>
        <v>1.2073776397085509</v>
      </c>
      <c r="W85" s="304">
        <f t="shared" ca="1" si="33"/>
        <v>258.21132464138702</v>
      </c>
      <c r="Y85" s="314" t="str">
        <f t="shared" ca="1" si="51"/>
        <v/>
      </c>
      <c r="Z85" s="315" t="str">
        <f t="shared" ca="1" si="52"/>
        <v/>
      </c>
      <c r="AA85" s="316" t="str">
        <f t="shared" ca="1" si="53"/>
        <v/>
      </c>
      <c r="AC85" s="310" t="e">
        <f t="shared" ca="1" si="54"/>
        <v>#N/A</v>
      </c>
      <c r="AD85" s="323" t="e">
        <f t="shared" ca="1" si="55"/>
        <v>#N/A</v>
      </c>
      <c r="AE85" s="324">
        <f t="shared" ca="1" si="34"/>
        <v>144.89822635896829</v>
      </c>
      <c r="AG85" s="306">
        <f t="shared" ca="1" si="56"/>
        <v>190.95033606772182</v>
      </c>
      <c r="AH85" s="304">
        <f t="shared" ca="1" si="57"/>
        <v>200.59809635262442</v>
      </c>
    </row>
    <row r="86" spans="1:34" x14ac:dyDescent="0.2">
      <c r="A86" s="347">
        <f t="shared" ca="1" si="35"/>
        <v>0.01</v>
      </c>
      <c r="B86" s="304">
        <f t="shared" ca="1" si="36"/>
        <v>0.82000000000000051</v>
      </c>
      <c r="D86" s="306">
        <f t="shared" ca="1" si="37"/>
        <v>36.180867000724071</v>
      </c>
      <c r="E86" s="307">
        <f t="shared" ca="1" si="38"/>
        <v>186.57863178392452</v>
      </c>
      <c r="F86" s="304">
        <f t="shared" ca="1" si="39"/>
        <v>190.05431059380203</v>
      </c>
      <c r="G86" s="306">
        <f t="shared" ca="1" si="40"/>
        <v>48.178453081631005</v>
      </c>
      <c r="H86" s="307">
        <f t="shared" ca="1" si="41"/>
        <v>261.41305953020589</v>
      </c>
      <c r="I86" s="304">
        <f t="shared" ca="1" si="42"/>
        <v>265.81563354001941</v>
      </c>
      <c r="J86" s="306">
        <f t="shared" ca="1" si="43"/>
        <v>26.743010552378827</v>
      </c>
      <c r="K86" s="307">
        <f t="shared" ca="1" si="44"/>
        <v>147.50302802268115</v>
      </c>
      <c r="L86" s="304">
        <f t="shared" ca="1" si="29"/>
        <v>149.90774459401524</v>
      </c>
      <c r="M86" s="306">
        <f t="shared" ca="1" si="45"/>
        <v>1.3885413835584746</v>
      </c>
      <c r="N86" s="304">
        <f t="shared" ca="1" si="46"/>
        <v>79.557560957156625</v>
      </c>
      <c r="P86" s="310">
        <f t="shared" ca="1" si="47"/>
        <v>8</v>
      </c>
      <c r="Q86" s="304">
        <f t="shared" ca="1" si="48"/>
        <v>1300.5609999999999</v>
      </c>
      <c r="R86" s="306">
        <f t="shared" ca="1" si="49"/>
        <v>0.63913696478040782</v>
      </c>
      <c r="S86" s="307">
        <f t="shared" ca="1" si="50"/>
        <v>5.2197439822956486</v>
      </c>
      <c r="T86" s="304">
        <f t="shared" ca="1" si="30"/>
        <v>51.205688466320318</v>
      </c>
      <c r="U86" s="311">
        <f t="shared" ca="1" si="31"/>
        <v>0</v>
      </c>
      <c r="V86" s="306">
        <f t="shared" ca="1" si="32"/>
        <v>1.2070631659341144</v>
      </c>
      <c r="W86" s="304">
        <f t="shared" ca="1" si="33"/>
        <v>261.87526232632769</v>
      </c>
      <c r="Y86" s="314" t="str">
        <f t="shared" ca="1" si="51"/>
        <v/>
      </c>
      <c r="Z86" s="315" t="str">
        <f t="shared" ca="1" si="52"/>
        <v/>
      </c>
      <c r="AA86" s="316" t="str">
        <f t="shared" ca="1" si="53"/>
        <v/>
      </c>
      <c r="AC86" s="310" t="e">
        <f t="shared" ca="1" si="54"/>
        <v>#N/A</v>
      </c>
      <c r="AD86" s="323" t="e">
        <f t="shared" ca="1" si="55"/>
        <v>#N/A</v>
      </c>
      <c r="AE86" s="324">
        <f t="shared" ca="1" si="34"/>
        <v>147.50302802268115</v>
      </c>
      <c r="AG86" s="306">
        <f t="shared" ca="1" si="56"/>
        <v>190.04599928795912</v>
      </c>
      <c r="AH86" s="304">
        <f t="shared" ca="1" si="57"/>
        <v>199.69363993599288</v>
      </c>
    </row>
    <row r="87" spans="1:34" x14ac:dyDescent="0.2">
      <c r="A87" s="347">
        <f t="shared" ca="1" si="35"/>
        <v>0.01</v>
      </c>
      <c r="B87" s="304">
        <f t="shared" ca="1" si="36"/>
        <v>0.83000000000000052</v>
      </c>
      <c r="D87" s="306">
        <f t="shared" ca="1" si="37"/>
        <v>36.029349613688915</v>
      </c>
      <c r="E87" s="307">
        <f t="shared" ca="1" si="38"/>
        <v>185.68283783436527</v>
      </c>
      <c r="F87" s="304">
        <f t="shared" ca="1" si="39"/>
        <v>189.14605546986334</v>
      </c>
      <c r="G87" s="306">
        <f t="shared" ca="1" si="40"/>
        <v>48.538746577767895</v>
      </c>
      <c r="H87" s="307">
        <f t="shared" ca="1" si="41"/>
        <v>263.26988790854955</v>
      </c>
      <c r="I87" s="304">
        <f t="shared" ca="1" si="42"/>
        <v>267.70701111237457</v>
      </c>
      <c r="J87" s="306">
        <f t="shared" ca="1" si="43"/>
        <v>27.226596550675822</v>
      </c>
      <c r="K87" s="307">
        <f t="shared" ca="1" si="44"/>
        <v>150.12644275987492</v>
      </c>
      <c r="L87" s="304">
        <f t="shared" ca="1" si="29"/>
        <v>152.57534655201434</v>
      </c>
      <c r="M87" s="306">
        <f t="shared" ca="1" si="45"/>
        <v>1.3884749662007356</v>
      </c>
      <c r="N87" s="304">
        <f t="shared" ca="1" si="46"/>
        <v>79.553755522871782</v>
      </c>
      <c r="P87" s="310">
        <f t="shared" ca="1" si="47"/>
        <v>8</v>
      </c>
      <c r="Q87" s="304">
        <f t="shared" ca="1" si="48"/>
        <v>1298.2149999999999</v>
      </c>
      <c r="R87" s="306">
        <f t="shared" ca="1" si="49"/>
        <v>0.63798406590109746</v>
      </c>
      <c r="S87" s="307">
        <f t="shared" ca="1" si="50"/>
        <v>5.2133641416366379</v>
      </c>
      <c r="T87" s="304">
        <f t="shared" ca="1" si="30"/>
        <v>51.143102229455423</v>
      </c>
      <c r="U87" s="311">
        <f t="shared" ca="1" si="31"/>
        <v>0</v>
      </c>
      <c r="V87" s="306">
        <f t="shared" ca="1" si="32"/>
        <v>1.2067465272088229</v>
      </c>
      <c r="W87" s="304">
        <f t="shared" ca="1" si="33"/>
        <v>265.54552480535244</v>
      </c>
      <c r="Y87" s="314" t="str">
        <f t="shared" ca="1" si="51"/>
        <v/>
      </c>
      <c r="Z87" s="315" t="str">
        <f t="shared" ca="1" si="52"/>
        <v/>
      </c>
      <c r="AA87" s="316" t="str">
        <f t="shared" ca="1" si="53"/>
        <v/>
      </c>
      <c r="AC87" s="310" t="e">
        <f t="shared" ca="1" si="54"/>
        <v>#N/A</v>
      </c>
      <c r="AD87" s="323" t="e">
        <f t="shared" ca="1" si="55"/>
        <v>#N/A</v>
      </c>
      <c r="AE87" s="324">
        <f t="shared" ca="1" si="34"/>
        <v>150.12644275987492</v>
      </c>
      <c r="AG87" s="306">
        <f t="shared" ca="1" si="56"/>
        <v>189.13769818917785</v>
      </c>
      <c r="AH87" s="304">
        <f t="shared" ca="1" si="57"/>
        <v>198.7852199689878</v>
      </c>
    </row>
    <row r="88" spans="1:34" x14ac:dyDescent="0.2">
      <c r="A88" s="347">
        <f t="shared" ca="1" si="35"/>
        <v>0.01</v>
      </c>
      <c r="B88" s="304">
        <f t="shared" ca="1" si="36"/>
        <v>0.84000000000000052</v>
      </c>
      <c r="D88" s="306">
        <f t="shared" ca="1" si="37"/>
        <v>35.876922063014803</v>
      </c>
      <c r="E88" s="307">
        <f t="shared" ca="1" si="38"/>
        <v>184.78326653399591</v>
      </c>
      <c r="F88" s="304">
        <f t="shared" ca="1" si="39"/>
        <v>188.2339212992425</v>
      </c>
      <c r="G88" s="306">
        <f t="shared" ca="1" si="40"/>
        <v>48.897515798398047</v>
      </c>
      <c r="H88" s="307">
        <f t="shared" ca="1" si="41"/>
        <v>265.11772057388953</v>
      </c>
      <c r="I88" s="304">
        <f t="shared" ca="1" si="42"/>
        <v>269.58926687379369</v>
      </c>
      <c r="J88" s="306">
        <f t="shared" ca="1" si="43"/>
        <v>27.71377786255665</v>
      </c>
      <c r="K88" s="307">
        <f t="shared" ca="1" si="44"/>
        <v>152.76838080228711</v>
      </c>
      <c r="L88" s="304">
        <f t="shared" ca="1" si="29"/>
        <v>155.26181647902919</v>
      </c>
      <c r="M88" s="306">
        <f t="shared" ca="1" si="45"/>
        <v>1.3884089887969535</v>
      </c>
      <c r="N88" s="304">
        <f t="shared" ca="1" si="46"/>
        <v>79.54997529609183</v>
      </c>
      <c r="P88" s="310">
        <f t="shared" ca="1" si="47"/>
        <v>8</v>
      </c>
      <c r="Q88" s="304">
        <f t="shared" ca="1" si="48"/>
        <v>1295.8689999999997</v>
      </c>
      <c r="R88" s="306">
        <f t="shared" ca="1" si="49"/>
        <v>0.63683116702178688</v>
      </c>
      <c r="S88" s="307">
        <f t="shared" ca="1" si="50"/>
        <v>5.2069958299664201</v>
      </c>
      <c r="T88" s="304">
        <f t="shared" ca="1" si="30"/>
        <v>51.080629091970586</v>
      </c>
      <c r="U88" s="311">
        <f t="shared" ca="1" si="31"/>
        <v>0</v>
      </c>
      <c r="V88" s="306">
        <f t="shared" ca="1" si="32"/>
        <v>1.2064277360860183</v>
      </c>
      <c r="W88" s="304">
        <f t="shared" ca="1" si="33"/>
        <v>269.22162856076881</v>
      </c>
      <c r="Y88" s="314" t="str">
        <f t="shared" ca="1" si="51"/>
        <v/>
      </c>
      <c r="Z88" s="315" t="str">
        <f t="shared" ca="1" si="52"/>
        <v/>
      </c>
      <c r="AA88" s="316" t="str">
        <f t="shared" ca="1" si="53"/>
        <v/>
      </c>
      <c r="AC88" s="310" t="e">
        <f t="shared" ca="1" si="54"/>
        <v>#N/A</v>
      </c>
      <c r="AD88" s="323" t="e">
        <f t="shared" ca="1" si="55"/>
        <v>#N/A</v>
      </c>
      <c r="AE88" s="324">
        <f t="shared" ca="1" si="34"/>
        <v>152.76838080228711</v>
      </c>
      <c r="AG88" s="306">
        <f t="shared" ca="1" si="56"/>
        <v>188.22551746556979</v>
      </c>
      <c r="AH88" s="304">
        <f t="shared" ca="1" si="57"/>
        <v>197.87292113143326</v>
      </c>
    </row>
    <row r="89" spans="1:34" x14ac:dyDescent="0.2">
      <c r="A89" s="347">
        <f t="shared" ca="1" si="35"/>
        <v>0.01</v>
      </c>
      <c r="B89" s="304">
        <f t="shared" ca="1" si="36"/>
        <v>0.85000000000000053</v>
      </c>
      <c r="D89" s="306">
        <f t="shared" ca="1" si="37"/>
        <v>35.723601799421473</v>
      </c>
      <c r="E89" s="307">
        <f t="shared" ca="1" si="38"/>
        <v>183.88000091538805</v>
      </c>
      <c r="F89" s="304">
        <f t="shared" ca="1" si="39"/>
        <v>187.31799289488114</v>
      </c>
      <c r="G89" s="306">
        <f t="shared" ca="1" si="40"/>
        <v>49.254751816392265</v>
      </c>
      <c r="H89" s="307">
        <f t="shared" ca="1" si="41"/>
        <v>266.95652058304341</v>
      </c>
      <c r="I89" s="304">
        <f t="shared" ca="1" si="42"/>
        <v>271.46236287614397</v>
      </c>
      <c r="J89" s="306">
        <f t="shared" ca="1" si="43"/>
        <v>28.204539200630602</v>
      </c>
      <c r="K89" s="307">
        <f t="shared" ca="1" si="44"/>
        <v>155.42875200807177</v>
      </c>
      <c r="L89" s="304">
        <f t="shared" ca="1" si="29"/>
        <v>157.96706296664055</v>
      </c>
      <c r="M89" s="306">
        <f t="shared" ca="1" si="45"/>
        <v>1.3883434431913124</v>
      </c>
      <c r="N89" s="304">
        <f t="shared" ca="1" si="46"/>
        <v>79.546219809522967</v>
      </c>
      <c r="P89" s="310">
        <f t="shared" ca="1" si="47"/>
        <v>8</v>
      </c>
      <c r="Q89" s="304">
        <f t="shared" ca="1" si="48"/>
        <v>1293.5229999999997</v>
      </c>
      <c r="R89" s="306">
        <f t="shared" ca="1" si="49"/>
        <v>0.63567826814247652</v>
      </c>
      <c r="S89" s="307">
        <f t="shared" ca="1" si="50"/>
        <v>5.2006390472849953</v>
      </c>
      <c r="T89" s="304">
        <f t="shared" ca="1" si="30"/>
        <v>51.018269053865808</v>
      </c>
      <c r="U89" s="311">
        <f t="shared" ca="1" si="31"/>
        <v>0</v>
      </c>
      <c r="V89" s="306">
        <f t="shared" ca="1" si="32"/>
        <v>1.2061068051637533</v>
      </c>
      <c r="W89" s="304">
        <f t="shared" ca="1" si="33"/>
        <v>272.90309202117771</v>
      </c>
      <c r="Y89" s="314" t="str">
        <f t="shared" ca="1" si="51"/>
        <v/>
      </c>
      <c r="Z89" s="315" t="str">
        <f t="shared" ca="1" si="52"/>
        <v/>
      </c>
      <c r="AA89" s="316" t="str">
        <f t="shared" ca="1" si="53"/>
        <v/>
      </c>
      <c r="AC89" s="310" t="e">
        <f t="shared" ca="1" si="54"/>
        <v>#N/A</v>
      </c>
      <c r="AD89" s="323" t="e">
        <f t="shared" ca="1" si="55"/>
        <v>#N/A</v>
      </c>
      <c r="AE89" s="324">
        <f t="shared" ca="1" si="34"/>
        <v>155.42875200807177</v>
      </c>
      <c r="AG89" s="306">
        <f t="shared" ca="1" si="56"/>
        <v>187.30954192184117</v>
      </c>
      <c r="AH89" s="304">
        <f t="shared" ca="1" si="57"/>
        <v>196.95682821401914</v>
      </c>
    </row>
    <row r="90" spans="1:34" x14ac:dyDescent="0.2">
      <c r="A90" s="347">
        <f t="shared" ca="1" si="35"/>
        <v>0.01</v>
      </c>
      <c r="B90" s="304">
        <f t="shared" ca="1" si="36"/>
        <v>0.86000000000000054</v>
      </c>
      <c r="D90" s="306">
        <f t="shared" ca="1" si="37"/>
        <v>35.569406252169664</v>
      </c>
      <c r="E90" s="307">
        <f t="shared" ca="1" si="38"/>
        <v>182.97312410710006</v>
      </c>
      <c r="F90" s="304">
        <f t="shared" ca="1" si="39"/>
        <v>186.3983551607796</v>
      </c>
      <c r="G90" s="306">
        <f t="shared" ca="1" si="40"/>
        <v>49.610445878913964</v>
      </c>
      <c r="H90" s="307">
        <f t="shared" ca="1" si="41"/>
        <v>268.7862518241144</v>
      </c>
      <c r="I90" s="304">
        <f t="shared" ca="1" si="42"/>
        <v>273.32626202024733</v>
      </c>
      <c r="J90" s="306">
        <f t="shared" ca="1" si="43"/>
        <v>28.698865189107135</v>
      </c>
      <c r="K90" s="307">
        <f t="shared" ca="1" si="44"/>
        <v>158.10746587010755</v>
      </c>
      <c r="L90" s="304">
        <f t="shared" ca="1" si="29"/>
        <v>160.69099423119445</v>
      </c>
      <c r="M90" s="306">
        <f t="shared" ca="1" si="45"/>
        <v>1.38827832142736</v>
      </c>
      <c r="N90" s="304">
        <f t="shared" ca="1" si="46"/>
        <v>79.542488607294047</v>
      </c>
      <c r="P90" s="310">
        <f t="shared" ca="1" si="47"/>
        <v>8</v>
      </c>
      <c r="Q90" s="304">
        <f t="shared" ca="1" si="48"/>
        <v>1291.1769999999997</v>
      </c>
      <c r="R90" s="306">
        <f t="shared" ca="1" si="49"/>
        <v>0.63452536926316605</v>
      </c>
      <c r="S90" s="307">
        <f t="shared" ca="1" si="50"/>
        <v>5.1942937935923634</v>
      </c>
      <c r="T90" s="304">
        <f t="shared" ca="1" si="30"/>
        <v>50.956022115141089</v>
      </c>
      <c r="U90" s="311">
        <f t="shared" ca="1" si="31"/>
        <v>0</v>
      </c>
      <c r="V90" s="306">
        <f t="shared" ca="1" si="32"/>
        <v>1.2057837470835193</v>
      </c>
      <c r="W90" s="304">
        <f t="shared" ca="1" si="33"/>
        <v>276.58943565565318</v>
      </c>
      <c r="Y90" s="314" t="str">
        <f t="shared" ca="1" si="51"/>
        <v/>
      </c>
      <c r="Z90" s="315" t="str">
        <f t="shared" ca="1" si="52"/>
        <v/>
      </c>
      <c r="AA90" s="316" t="str">
        <f t="shared" ca="1" si="53"/>
        <v/>
      </c>
      <c r="AC90" s="310" t="e">
        <f t="shared" ca="1" si="54"/>
        <v>#N/A</v>
      </c>
      <c r="AD90" s="323" t="e">
        <f t="shared" ca="1" si="55"/>
        <v>#N/A</v>
      </c>
      <c r="AE90" s="324">
        <f t="shared" ca="1" si="34"/>
        <v>158.10746587010755</v>
      </c>
      <c r="AG90" s="306">
        <f t="shared" ca="1" si="56"/>
        <v>186.38985645363061</v>
      </c>
      <c r="AH90" s="304">
        <f t="shared" ca="1" si="57"/>
        <v>196.03702609870777</v>
      </c>
    </row>
    <row r="91" spans="1:34" x14ac:dyDescent="0.2">
      <c r="A91" s="347">
        <f t="shared" ca="1" si="35"/>
        <v>0.01</v>
      </c>
      <c r="B91" s="304">
        <f t="shared" ca="1" si="36"/>
        <v>0.87000000000000055</v>
      </c>
      <c r="D91" s="306">
        <f t="shared" ca="1" si="37"/>
        <v>35.414352827125256</v>
      </c>
      <c r="E91" s="307">
        <f t="shared" ca="1" si="38"/>
        <v>182.06271931425158</v>
      </c>
      <c r="F91" s="304">
        <f t="shared" ca="1" si="39"/>
        <v>185.47509307253108</v>
      </c>
      <c r="G91" s="306">
        <f t="shared" ca="1" si="40"/>
        <v>49.964589407185215</v>
      </c>
      <c r="H91" s="307">
        <f t="shared" ca="1" si="41"/>
        <v>270.60687901725692</v>
      </c>
      <c r="I91" s="304">
        <f t="shared" ca="1" si="42"/>
        <v>275.18092805659501</v>
      </c>
      <c r="J91" s="306">
        <f t="shared" ca="1" si="43"/>
        <v>29.196740365537632</v>
      </c>
      <c r="K91" s="307">
        <f t="shared" ca="1" si="44"/>
        <v>160.8044315243144</v>
      </c>
      <c r="L91" s="304">
        <f t="shared" ca="1" si="29"/>
        <v>163.43351812229503</v>
      </c>
      <c r="M91" s="306">
        <f t="shared" ca="1" si="45"/>
        <v>1.3882136157414964</v>
      </c>
      <c r="N91" s="304">
        <f t="shared" ca="1" si="46"/>
        <v>79.538781244583561</v>
      </c>
      <c r="P91" s="310">
        <f t="shared" ca="1" si="47"/>
        <v>8</v>
      </c>
      <c r="Q91" s="304">
        <f t="shared" ca="1" si="48"/>
        <v>1288.8309999999997</v>
      </c>
      <c r="R91" s="306">
        <f t="shared" ca="1" si="49"/>
        <v>0.63337247038385569</v>
      </c>
      <c r="S91" s="307">
        <f t="shared" ca="1" si="50"/>
        <v>5.1879600688885246</v>
      </c>
      <c r="T91" s="304">
        <f t="shared" ca="1" si="30"/>
        <v>50.893888275796428</v>
      </c>
      <c r="U91" s="311">
        <f t="shared" ca="1" si="31"/>
        <v>0</v>
      </c>
      <c r="V91" s="306">
        <f t="shared" ca="1" si="32"/>
        <v>1.2054585745289739</v>
      </c>
      <c r="W91" s="304">
        <f t="shared" ca="1" si="33"/>
        <v>280.28018206655099</v>
      </c>
      <c r="Y91" s="314" t="str">
        <f t="shared" ca="1" si="51"/>
        <v/>
      </c>
      <c r="Z91" s="315" t="str">
        <f t="shared" ca="1" si="52"/>
        <v/>
      </c>
      <c r="AA91" s="316" t="str">
        <f t="shared" ca="1" si="53"/>
        <v/>
      </c>
      <c r="AC91" s="310" t="e">
        <f t="shared" ca="1" si="54"/>
        <v>#N/A</v>
      </c>
      <c r="AD91" s="323" t="e">
        <f t="shared" ca="1" si="55"/>
        <v>#N/A</v>
      </c>
      <c r="AE91" s="324">
        <f t="shared" ca="1" si="34"/>
        <v>160.8044315243144</v>
      </c>
      <c r="AG91" s="306">
        <f t="shared" ca="1" si="56"/>
        <v>185.46654602804009</v>
      </c>
      <c r="AH91" s="304">
        <f t="shared" ca="1" si="57"/>
        <v>195.11359973925366</v>
      </c>
    </row>
    <row r="92" spans="1:34" x14ac:dyDescent="0.2">
      <c r="A92" s="347">
        <f t="shared" ca="1" si="35"/>
        <v>0.01</v>
      </c>
      <c r="B92" s="304">
        <f t="shared" ca="1" si="36"/>
        <v>0.88000000000000056</v>
      </c>
      <c r="D92" s="306">
        <f t="shared" ca="1" si="37"/>
        <v>35.258458904771778</v>
      </c>
      <c r="E92" s="307">
        <f t="shared" ca="1" si="38"/>
        <v>181.14886979922659</v>
      </c>
      <c r="F92" s="304">
        <f t="shared" ca="1" si="39"/>
        <v>184.54829165797395</v>
      </c>
      <c r="G92" s="306">
        <f t="shared" ca="1" si="40"/>
        <v>50.317173996232931</v>
      </c>
      <c r="H92" s="307">
        <f t="shared" ca="1" si="41"/>
        <v>272.41836771524919</v>
      </c>
      <c r="I92" s="304">
        <f t="shared" ca="1" si="42"/>
        <v>277.02632558586902</v>
      </c>
      <c r="J92" s="306">
        <f t="shared" ca="1" si="43"/>
        <v>29.698149182554722</v>
      </c>
      <c r="K92" s="307">
        <f t="shared" ca="1" si="44"/>
        <v>163.51955775797691</v>
      </c>
      <c r="L92" s="304">
        <f t="shared" ca="1" si="29"/>
        <v>166.19454213130354</v>
      </c>
      <c r="M92" s="306">
        <f t="shared" ca="1" si="45"/>
        <v>1.3881493185567302</v>
      </c>
      <c r="N92" s="304">
        <f t="shared" ca="1" si="46"/>
        <v>79.535097287261891</v>
      </c>
      <c r="P92" s="310">
        <f t="shared" ca="1" si="47"/>
        <v>8</v>
      </c>
      <c r="Q92" s="304">
        <f t="shared" ca="1" si="48"/>
        <v>1286.4849999999997</v>
      </c>
      <c r="R92" s="306">
        <f t="shared" ca="1" si="49"/>
        <v>0.63221957150454522</v>
      </c>
      <c r="S92" s="307">
        <f t="shared" ca="1" si="50"/>
        <v>5.1816378731734787</v>
      </c>
      <c r="T92" s="304">
        <f t="shared" ca="1" si="30"/>
        <v>50.831867535831826</v>
      </c>
      <c r="U92" s="311">
        <f t="shared" ca="1" si="31"/>
        <v>0</v>
      </c>
      <c r="V92" s="306">
        <f t="shared" ca="1" si="32"/>
        <v>1.2051313002246724</v>
      </c>
      <c r="W92" s="304">
        <f t="shared" ca="1" si="33"/>
        <v>283.97485608091887</v>
      </c>
      <c r="Y92" s="314" t="str">
        <f t="shared" ca="1" si="51"/>
        <v/>
      </c>
      <c r="Z92" s="315" t="str">
        <f t="shared" ca="1" si="52"/>
        <v/>
      </c>
      <c r="AA92" s="316" t="str">
        <f t="shared" ca="1" si="53"/>
        <v/>
      </c>
      <c r="AC92" s="310" t="e">
        <f t="shared" ca="1" si="54"/>
        <v>#N/A</v>
      </c>
      <c r="AD92" s="323" t="e">
        <f t="shared" ca="1" si="55"/>
        <v>#N/A</v>
      </c>
      <c r="AE92" s="324">
        <f t="shared" ca="1" si="34"/>
        <v>163.51955775797691</v>
      </c>
      <c r="AG92" s="306">
        <f t="shared" ca="1" si="56"/>
        <v>184.53969566428361</v>
      </c>
      <c r="AH92" s="304">
        <f t="shared" ca="1" si="57"/>
        <v>194.18663414184164</v>
      </c>
    </row>
    <row r="93" spans="1:34" x14ac:dyDescent="0.2">
      <c r="A93" s="347">
        <f t="shared" ca="1" si="35"/>
        <v>0.01</v>
      </c>
      <c r="B93" s="304">
        <f t="shared" ca="1" si="36"/>
        <v>0.89000000000000057</v>
      </c>
      <c r="D93" s="306">
        <f t="shared" ca="1" si="37"/>
        <v>35.101741838175364</v>
      </c>
      <c r="E93" s="307">
        <f t="shared" ca="1" si="38"/>
        <v>180.2316588625128</v>
      </c>
      <c r="F93" s="304">
        <f t="shared" ca="1" si="39"/>
        <v>183.61803597797007</v>
      </c>
      <c r="G93" s="306">
        <f t="shared" ca="1" si="40"/>
        <v>50.668191414614682</v>
      </c>
      <c r="H93" s="307">
        <f t="shared" ca="1" si="41"/>
        <v>274.22068430387429</v>
      </c>
      <c r="I93" s="304">
        <f t="shared" ca="1" si="42"/>
        <v>278.86242005927062</v>
      </c>
      <c r="J93" s="306">
        <f t="shared" ca="1" si="43"/>
        <v>30.20307600960896</v>
      </c>
      <c r="K93" s="307">
        <f t="shared" ca="1" si="44"/>
        <v>166.25275301807253</v>
      </c>
      <c r="L93" s="304">
        <f t="shared" ca="1" si="29"/>
        <v>168.97397339984178</v>
      </c>
      <c r="M93" s="306">
        <f t="shared" ca="1" si="45"/>
        <v>1.3880854224766834</v>
      </c>
      <c r="N93" s="304">
        <f t="shared" ca="1" si="46"/>
        <v>79.531436311547779</v>
      </c>
      <c r="P93" s="310">
        <f t="shared" ca="1" si="47"/>
        <v>8</v>
      </c>
      <c r="Q93" s="304">
        <f t="shared" ca="1" si="48"/>
        <v>1284.1389999999997</v>
      </c>
      <c r="R93" s="306">
        <f t="shared" ca="1" si="49"/>
        <v>0.63106667262523486</v>
      </c>
      <c r="S93" s="307">
        <f t="shared" ca="1" si="50"/>
        <v>5.1753272064472267</v>
      </c>
      <c r="T93" s="304">
        <f t="shared" ca="1" si="30"/>
        <v>50.769959895247297</v>
      </c>
      <c r="U93" s="311">
        <f t="shared" ca="1" si="31"/>
        <v>0</v>
      </c>
      <c r="V93" s="306">
        <f t="shared" ca="1" si="32"/>
        <v>1.2048019369347971</v>
      </c>
      <c r="W93" s="304">
        <f t="shared" ca="1" si="33"/>
        <v>287.67298484048024</v>
      </c>
      <c r="Y93" s="314" t="str">
        <f t="shared" ca="1" si="51"/>
        <v/>
      </c>
      <c r="Z93" s="315" t="str">
        <f t="shared" ca="1" si="52"/>
        <v/>
      </c>
      <c r="AA93" s="316" t="str">
        <f t="shared" ca="1" si="53"/>
        <v/>
      </c>
      <c r="AC93" s="310" t="e">
        <f t="shared" ca="1" si="54"/>
        <v>#N/A</v>
      </c>
      <c r="AD93" s="323" t="e">
        <f t="shared" ca="1" si="55"/>
        <v>#N/A</v>
      </c>
      <c r="AE93" s="324">
        <f t="shared" ca="1" si="34"/>
        <v>166.25275301807253</v>
      </c>
      <c r="AG93" s="306">
        <f t="shared" ca="1" si="56"/>
        <v>183.60939041446198</v>
      </c>
      <c r="AH93" s="304">
        <f t="shared" ca="1" si="57"/>
        <v>193.25621434585125</v>
      </c>
    </row>
    <row r="94" spans="1:34" x14ac:dyDescent="0.2">
      <c r="A94" s="347">
        <f t="shared" ca="1" si="35"/>
        <v>0.01</v>
      </c>
      <c r="B94" s="304">
        <f t="shared" ca="1" si="36"/>
        <v>0.90000000000000058</v>
      </c>
      <c r="D94" s="306">
        <f t="shared" ca="1" si="37"/>
        <v>34.944218950907455</v>
      </c>
      <c r="E94" s="307">
        <f t="shared" ca="1" si="38"/>
        <v>179.31116982368374</v>
      </c>
      <c r="F94" s="304">
        <f t="shared" ca="1" si="39"/>
        <v>182.68441110731618</v>
      </c>
      <c r="G94" s="306">
        <f t="shared" ca="1" si="40"/>
        <v>51.017633604123759</v>
      </c>
      <c r="H94" s="307">
        <f t="shared" ca="1" si="41"/>
        <v>276.01379600211112</v>
      </c>
      <c r="I94" s="304">
        <f t="shared" ca="1" si="42"/>
        <v>280.68917777865903</v>
      </c>
      <c r="J94" s="306">
        <f t="shared" ca="1" si="43"/>
        <v>30.711505134702652</v>
      </c>
      <c r="K94" s="307">
        <f t="shared" ca="1" si="44"/>
        <v>169.00392541960244</v>
      </c>
      <c r="L94" s="304">
        <f t="shared" ca="1" si="29"/>
        <v>171.77171872829769</v>
      </c>
      <c r="M94" s="306">
        <f t="shared" ca="1" si="45"/>
        <v>1.3880219202798367</v>
      </c>
      <c r="N94" s="304">
        <f t="shared" ca="1" si="46"/>
        <v>79.52779790367866</v>
      </c>
      <c r="P94" s="310">
        <f t="shared" ca="1" si="47"/>
        <v>8</v>
      </c>
      <c r="Q94" s="304">
        <f t="shared" ca="1" si="48"/>
        <v>1281.7929999999997</v>
      </c>
      <c r="R94" s="306">
        <f t="shared" ca="1" si="49"/>
        <v>0.62991377374592439</v>
      </c>
      <c r="S94" s="307">
        <f t="shared" ca="1" si="50"/>
        <v>5.1690280687097676</v>
      </c>
      <c r="T94" s="304">
        <f t="shared" ca="1" si="30"/>
        <v>50.708165354042826</v>
      </c>
      <c r="U94" s="311">
        <f t="shared" ca="1" si="31"/>
        <v>0</v>
      </c>
      <c r="V94" s="306">
        <f t="shared" ca="1" si="32"/>
        <v>1.2044704974618914</v>
      </c>
      <c r="W94" s="304">
        <f t="shared" ca="1" si="33"/>
        <v>291.37409789017192</v>
      </c>
      <c r="Y94" s="314" t="str">
        <f t="shared" ca="1" si="51"/>
        <v/>
      </c>
      <c r="Z94" s="315" t="str">
        <f t="shared" ca="1" si="52"/>
        <v/>
      </c>
      <c r="AA94" s="316" t="str">
        <f t="shared" ca="1" si="53"/>
        <v/>
      </c>
      <c r="AC94" s="310" t="e">
        <f t="shared" ca="1" si="54"/>
        <v>#N/A</v>
      </c>
      <c r="AD94" s="323" t="e">
        <f t="shared" ca="1" si="55"/>
        <v>#N/A</v>
      </c>
      <c r="AE94" s="324">
        <f t="shared" ca="1" si="34"/>
        <v>169.00392541960244</v>
      </c>
      <c r="AG94" s="306">
        <f t="shared" ca="1" si="56"/>
        <v>182.67571534447072</v>
      </c>
      <c r="AH94" s="304">
        <f t="shared" ca="1" si="57"/>
        <v>192.32242540475508</v>
      </c>
    </row>
    <row r="95" spans="1:34" x14ac:dyDescent="0.2">
      <c r="A95" s="347">
        <f t="shared" ca="1" si="35"/>
        <v>0.01</v>
      </c>
      <c r="B95" s="304">
        <f t="shared" ca="1" si="36"/>
        <v>0.91000000000000059</v>
      </c>
      <c r="D95" s="306">
        <f t="shared" ca="1" si="37"/>
        <v>34.773045332594279</v>
      </c>
      <c r="E95" s="307">
        <f t="shared" ca="1" si="38"/>
        <v>178.31789937060194</v>
      </c>
      <c r="F95" s="304">
        <f t="shared" ca="1" si="39"/>
        <v>181.67674016683253</v>
      </c>
      <c r="G95" s="306">
        <f t="shared" ca="1" si="40"/>
        <v>51.365364057449703</v>
      </c>
      <c r="H95" s="307">
        <f t="shared" ca="1" si="41"/>
        <v>277.79697499581715</v>
      </c>
      <c r="I95" s="304">
        <f t="shared" ca="1" si="42"/>
        <v>282.5058582429416</v>
      </c>
      <c r="J95" s="306">
        <f t="shared" ca="1" si="43"/>
        <v>31.22342012301052</v>
      </c>
      <c r="K95" s="307">
        <f t="shared" ca="1" si="44"/>
        <v>171.77297927459207</v>
      </c>
      <c r="L95" s="304">
        <f t="shared" ca="1" si="29"/>
        <v>174.58768104607913</v>
      </c>
      <c r="M95" s="306">
        <f t="shared" ca="1" si="45"/>
        <v>1.3879588047559053</v>
      </c>
      <c r="N95" s="304">
        <f t="shared" ca="1" si="46"/>
        <v>79.524181650535624</v>
      </c>
      <c r="P95" s="310">
        <f t="shared" ca="1" si="47"/>
        <v>9</v>
      </c>
      <c r="Q95" s="304">
        <f t="shared" ca="1" si="48"/>
        <v>1279.0819999999997</v>
      </c>
      <c r="R95" s="306">
        <f t="shared" ca="1" si="49"/>
        <v>0.62858150227882692</v>
      </c>
      <c r="S95" s="307">
        <f t="shared" ca="1" si="50"/>
        <v>5.1627422536869796</v>
      </c>
      <c r="T95" s="304">
        <f t="shared" ca="1" si="30"/>
        <v>50.646501508669274</v>
      </c>
      <c r="U95" s="311">
        <f t="shared" ca="1" si="31"/>
        <v>0</v>
      </c>
      <c r="V95" s="306">
        <f t="shared" ca="1" si="32"/>
        <v>1.2041369950645815</v>
      </c>
      <c r="W95" s="304">
        <f t="shared" ca="1" si="33"/>
        <v>295.07624908335526</v>
      </c>
      <c r="Y95" s="314" t="str">
        <f t="shared" ca="1" si="51"/>
        <v/>
      </c>
      <c r="Z95" s="315" t="str">
        <f t="shared" ca="1" si="52"/>
        <v/>
      </c>
      <c r="AA95" s="316" t="str">
        <f t="shared" ca="1" si="53"/>
        <v/>
      </c>
      <c r="AC95" s="310" t="e">
        <f t="shared" ca="1" si="54"/>
        <v>#N/A</v>
      </c>
      <c r="AD95" s="323" t="e">
        <f t="shared" ca="1" si="55"/>
        <v>#N/A</v>
      </c>
      <c r="AE95" s="324">
        <f t="shared" ca="1" si="34"/>
        <v>171.77297927459207</v>
      </c>
      <c r="AG95" s="306">
        <f t="shared" ca="1" si="56"/>
        <v>181.66799015917442</v>
      </c>
      <c r="AH95" s="304">
        <f t="shared" ca="1" si="57"/>
        <v>191.31458701128355</v>
      </c>
    </row>
    <row r="96" spans="1:34" x14ac:dyDescent="0.2">
      <c r="A96" s="347">
        <f t="shared" ca="1" si="35"/>
        <v>0.01</v>
      </c>
      <c r="B96" s="304">
        <f t="shared" ca="1" si="36"/>
        <v>0.9200000000000006</v>
      </c>
      <c r="D96" s="306">
        <f t="shared" ca="1" si="37"/>
        <v>34.588218409383622</v>
      </c>
      <c r="E96" s="307">
        <f t="shared" ca="1" si="38"/>
        <v>177.25189707669065</v>
      </c>
      <c r="F96" s="304">
        <f t="shared" ca="1" si="39"/>
        <v>180.59507155518105</v>
      </c>
      <c r="G96" s="306">
        <f t="shared" ca="1" si="40"/>
        <v>51.711246241543542</v>
      </c>
      <c r="H96" s="307">
        <f t="shared" ca="1" si="41"/>
        <v>279.56949396658405</v>
      </c>
      <c r="I96" s="304">
        <f t="shared" ca="1" si="42"/>
        <v>284.31172143368519</v>
      </c>
      <c r="J96" s="306">
        <f t="shared" ca="1" si="43"/>
        <v>31.738803174505485</v>
      </c>
      <c r="K96" s="307">
        <f t="shared" ca="1" si="44"/>
        <v>174.55981161940409</v>
      </c>
      <c r="L96" s="304">
        <f t="shared" ca="1" si="29"/>
        <v>177.42175588002686</v>
      </c>
      <c r="M96" s="306">
        <f t="shared" ca="1" si="45"/>
        <v>1.3878960687081923</v>
      </c>
      <c r="N96" s="304">
        <f t="shared" ca="1" si="46"/>
        <v>79.520587139778343</v>
      </c>
      <c r="P96" s="310">
        <f t="shared" ca="1" si="47"/>
        <v>9</v>
      </c>
      <c r="Q96" s="304">
        <f t="shared" ca="1" si="48"/>
        <v>1276.0059999999996</v>
      </c>
      <c r="R96" s="306">
        <f t="shared" ca="1" si="49"/>
        <v>0.62706985822394257</v>
      </c>
      <c r="S96" s="307">
        <f t="shared" ca="1" si="50"/>
        <v>5.1564715551047398</v>
      </c>
      <c r="T96" s="304">
        <f t="shared" ca="1" si="30"/>
        <v>50.584985955577501</v>
      </c>
      <c r="U96" s="311">
        <f t="shared" ca="1" si="31"/>
        <v>0</v>
      </c>
      <c r="V96" s="306">
        <f t="shared" ca="1" si="32"/>
        <v>1.2038014438748137</v>
      </c>
      <c r="W96" s="304">
        <f t="shared" ca="1" si="33"/>
        <v>298.77745812711191</v>
      </c>
      <c r="Y96" s="314" t="str">
        <f t="shared" ca="1" si="51"/>
        <v/>
      </c>
      <c r="Z96" s="315" t="str">
        <f t="shared" ca="1" si="52"/>
        <v/>
      </c>
      <c r="AA96" s="316" t="str">
        <f t="shared" ca="1" si="53"/>
        <v/>
      </c>
      <c r="AC96" s="310" t="e">
        <f t="shared" ca="1" si="54"/>
        <v>#N/A</v>
      </c>
      <c r="AD96" s="323" t="e">
        <f t="shared" ca="1" si="55"/>
        <v>#N/A</v>
      </c>
      <c r="AE96" s="324">
        <f t="shared" ca="1" si="34"/>
        <v>174.55981161940409</v>
      </c>
      <c r="AG96" s="306">
        <f t="shared" ca="1" si="56"/>
        <v>180.5862631244951</v>
      </c>
      <c r="AH96" s="304">
        <f t="shared" ca="1" si="57"/>
        <v>190.23274741922231</v>
      </c>
    </row>
    <row r="97" spans="1:34" x14ac:dyDescent="0.2">
      <c r="A97" s="347">
        <f t="shared" ca="1" si="35"/>
        <v>0.01</v>
      </c>
      <c r="B97" s="304">
        <f t="shared" ca="1" si="36"/>
        <v>0.9300000000000006</v>
      </c>
      <c r="D97" s="306">
        <f t="shared" ca="1" si="37"/>
        <v>34.402639624909703</v>
      </c>
      <c r="E97" s="307">
        <f t="shared" ca="1" si="38"/>
        <v>176.1829754182553</v>
      </c>
      <c r="F97" s="304">
        <f t="shared" ca="1" si="39"/>
        <v>179.51039646881446</v>
      </c>
      <c r="G97" s="306">
        <f t="shared" ca="1" si="40"/>
        <v>52.05527263779264</v>
      </c>
      <c r="H97" s="307">
        <f t="shared" ca="1" si="41"/>
        <v>281.33132372076659</v>
      </c>
      <c r="I97" s="304">
        <f t="shared" ca="1" si="42"/>
        <v>286.10673727801952</v>
      </c>
      <c r="J97" s="306">
        <f t="shared" ca="1" si="43"/>
        <v>32.257635768902162</v>
      </c>
      <c r="K97" s="307">
        <f t="shared" ca="1" si="44"/>
        <v>177.36431570784083</v>
      </c>
      <c r="L97" s="304">
        <f t="shared" ca="1" si="29"/>
        <v>180.27383490653818</v>
      </c>
      <c r="M97" s="306">
        <f t="shared" ca="1" si="45"/>
        <v>1.3878337051103313</v>
      </c>
      <c r="N97" s="304">
        <f t="shared" ca="1" si="46"/>
        <v>79.517013968825651</v>
      </c>
      <c r="P97" s="310">
        <f t="shared" ca="1" si="47"/>
        <v>9</v>
      </c>
      <c r="Q97" s="304">
        <f t="shared" ca="1" si="48"/>
        <v>1272.9299999999996</v>
      </c>
      <c r="R97" s="306">
        <f t="shared" ca="1" si="49"/>
        <v>0.6255582141690581</v>
      </c>
      <c r="S97" s="307">
        <f t="shared" ca="1" si="50"/>
        <v>5.150215972963049</v>
      </c>
      <c r="T97" s="304">
        <f t="shared" ca="1" si="30"/>
        <v>50.523618694767514</v>
      </c>
      <c r="U97" s="311">
        <f t="shared" ca="1" si="31"/>
        <v>0</v>
      </c>
      <c r="V97" s="306">
        <f t="shared" ca="1" si="32"/>
        <v>1.2034638584760091</v>
      </c>
      <c r="W97" s="304">
        <f t="shared" ca="1" si="33"/>
        <v>302.47721129034392</v>
      </c>
      <c r="Y97" s="314" t="str">
        <f t="shared" ca="1" si="51"/>
        <v/>
      </c>
      <c r="Z97" s="315" t="str">
        <f t="shared" ca="1" si="52"/>
        <v/>
      </c>
      <c r="AA97" s="316" t="str">
        <f t="shared" ca="1" si="53"/>
        <v/>
      </c>
      <c r="AC97" s="310" t="e">
        <f t="shared" ca="1" si="54"/>
        <v>#N/A</v>
      </c>
      <c r="AD97" s="323" t="e">
        <f t="shared" ca="1" si="55"/>
        <v>#N/A</v>
      </c>
      <c r="AE97" s="324">
        <f t="shared" ca="1" si="34"/>
        <v>177.36431570784083</v>
      </c>
      <c r="AG97" s="306">
        <f t="shared" ca="1" si="56"/>
        <v>179.50152879685314</v>
      </c>
      <c r="AH97" s="304">
        <f t="shared" ca="1" si="57"/>
        <v>189.14790117285764</v>
      </c>
    </row>
    <row r="98" spans="1:34" x14ac:dyDescent="0.2">
      <c r="A98" s="347">
        <f t="shared" ca="1" si="35"/>
        <v>0.01</v>
      </c>
      <c r="B98" s="304">
        <f t="shared" ca="1" si="36"/>
        <v>0.94000000000000061</v>
      </c>
      <c r="D98" s="306">
        <f t="shared" ca="1" si="37"/>
        <v>34.216328856351893</v>
      </c>
      <c r="E98" s="307">
        <f t="shared" ca="1" si="38"/>
        <v>175.11123088092106</v>
      </c>
      <c r="F98" s="304">
        <f t="shared" ca="1" si="39"/>
        <v>178.42281339850365</v>
      </c>
      <c r="G98" s="306">
        <f t="shared" ca="1" si="40"/>
        <v>52.39743592635616</v>
      </c>
      <c r="H98" s="307">
        <f t="shared" ca="1" si="41"/>
        <v>283.08243602957577</v>
      </c>
      <c r="I98" s="304">
        <f t="shared" ca="1" si="42"/>
        <v>287.89087668784407</v>
      </c>
      <c r="J98" s="306">
        <f t="shared" ca="1" si="43"/>
        <v>32.779899311722907</v>
      </c>
      <c r="K98" s="307">
        <f t="shared" ca="1" si="44"/>
        <v>180.18638450659253</v>
      </c>
      <c r="L98" s="304">
        <f t="shared" ca="1" si="29"/>
        <v>183.14380950620279</v>
      </c>
      <c r="M98" s="306">
        <f t="shared" ca="1" si="45"/>
        <v>1.387771707100862</v>
      </c>
      <c r="N98" s="304">
        <f t="shared" ca="1" si="46"/>
        <v>79.513461744544841</v>
      </c>
      <c r="P98" s="310">
        <f t="shared" ca="1" si="47"/>
        <v>9</v>
      </c>
      <c r="Q98" s="304">
        <f t="shared" ca="1" si="48"/>
        <v>1269.8539999999998</v>
      </c>
      <c r="R98" s="306">
        <f t="shared" ca="1" si="49"/>
        <v>0.62404657011417375</v>
      </c>
      <c r="S98" s="307">
        <f t="shared" ca="1" si="50"/>
        <v>5.1439755072619073</v>
      </c>
      <c r="T98" s="304">
        <f t="shared" ca="1" si="30"/>
        <v>50.462399726239312</v>
      </c>
      <c r="U98" s="311">
        <f t="shared" ca="1" si="31"/>
        <v>0</v>
      </c>
      <c r="V98" s="306">
        <f t="shared" ca="1" si="32"/>
        <v>1.2031242534816189</v>
      </c>
      <c r="W98" s="304">
        <f t="shared" ca="1" si="33"/>
        <v>306.17499867928979</v>
      </c>
      <c r="Y98" s="314" t="str">
        <f t="shared" ca="1" si="51"/>
        <v/>
      </c>
      <c r="Z98" s="315" t="str">
        <f t="shared" ca="1" si="52"/>
        <v/>
      </c>
      <c r="AA98" s="316" t="str">
        <f t="shared" ca="1" si="53"/>
        <v/>
      </c>
      <c r="AC98" s="310" t="e">
        <f t="shared" ca="1" si="54"/>
        <v>#N/A</v>
      </c>
      <c r="AD98" s="323" t="e">
        <f t="shared" ca="1" si="55"/>
        <v>#N/A</v>
      </c>
      <c r="AE98" s="324">
        <f t="shared" ca="1" si="34"/>
        <v>180.18638450659253</v>
      </c>
      <c r="AG98" s="306">
        <f t="shared" ca="1" si="56"/>
        <v>178.4138856533865</v>
      </c>
      <c r="AH98" s="304">
        <f t="shared" ca="1" si="57"/>
        <v>188.0601467374758</v>
      </c>
    </row>
    <row r="99" spans="1:34" x14ac:dyDescent="0.2">
      <c r="A99" s="347">
        <f t="shared" ca="1" si="35"/>
        <v>0.01</v>
      </c>
      <c r="B99" s="304">
        <f t="shared" ca="1" si="36"/>
        <v>0.95000000000000062</v>
      </c>
      <c r="D99" s="306">
        <f t="shared" ca="1" si="37"/>
        <v>34.029305911634516</v>
      </c>
      <c r="E99" s="307">
        <f t="shared" ca="1" si="38"/>
        <v>174.03675974221949</v>
      </c>
      <c r="F99" s="304">
        <f t="shared" ca="1" si="39"/>
        <v>177.33242061844933</v>
      </c>
      <c r="G99" s="306">
        <f t="shared" ca="1" si="40"/>
        <v>52.737728985472508</v>
      </c>
      <c r="H99" s="307">
        <f t="shared" ca="1" si="41"/>
        <v>284.822803626998</v>
      </c>
      <c r="I99" s="304">
        <f t="shared" ca="1" si="42"/>
        <v>289.66411155766019</v>
      </c>
      <c r="J99" s="306">
        <f t="shared" ca="1" si="43"/>
        <v>33.305575136282052</v>
      </c>
      <c r="K99" s="307">
        <f t="shared" ca="1" si="44"/>
        <v>183.0259107048754</v>
      </c>
      <c r="L99" s="304">
        <f t="shared" ca="1" si="29"/>
        <v>186.03157077363926</v>
      </c>
      <c r="M99" s="306">
        <f t="shared" ca="1" si="45"/>
        <v>1.3877100679780228</v>
      </c>
      <c r="N99" s="304">
        <f t="shared" ca="1" si="46"/>
        <v>79.509930082953275</v>
      </c>
      <c r="P99" s="310">
        <f t="shared" ca="1" si="47"/>
        <v>9</v>
      </c>
      <c r="Q99" s="304">
        <f t="shared" ca="1" si="48"/>
        <v>1266.7779999999998</v>
      </c>
      <c r="R99" s="306">
        <f t="shared" ca="1" si="49"/>
        <v>0.6225349260592894</v>
      </c>
      <c r="S99" s="307">
        <f t="shared" ca="1" si="50"/>
        <v>5.1377501580013147</v>
      </c>
      <c r="T99" s="304">
        <f t="shared" ca="1" si="30"/>
        <v>50.401329049992903</v>
      </c>
      <c r="U99" s="311">
        <f t="shared" ca="1" si="31"/>
        <v>0</v>
      </c>
      <c r="V99" s="306">
        <f t="shared" ca="1" si="32"/>
        <v>1.2027826435336877</v>
      </c>
      <c r="W99" s="304">
        <f t="shared" ca="1" si="33"/>
        <v>309.87031432567801</v>
      </c>
      <c r="Y99" s="314" t="str">
        <f t="shared" ca="1" si="51"/>
        <v/>
      </c>
      <c r="Z99" s="315" t="str">
        <f t="shared" ca="1" si="52"/>
        <v/>
      </c>
      <c r="AA99" s="316" t="str">
        <f t="shared" ca="1" si="53"/>
        <v/>
      </c>
      <c r="AC99" s="310" t="e">
        <f t="shared" ca="1" si="54"/>
        <v>#N/A</v>
      </c>
      <c r="AD99" s="323" t="e">
        <f t="shared" ca="1" si="55"/>
        <v>#N/A</v>
      </c>
      <c r="AE99" s="324">
        <f t="shared" ca="1" si="34"/>
        <v>183.0259107048754</v>
      </c>
      <c r="AG99" s="306">
        <f t="shared" ca="1" si="56"/>
        <v>177.32343195438352</v>
      </c>
      <c r="AH99" s="304">
        <f t="shared" ca="1" si="57"/>
        <v>186.96958236178682</v>
      </c>
    </row>
    <row r="100" spans="1:34" x14ac:dyDescent="0.2">
      <c r="A100" s="347">
        <f t="shared" ca="1" si="35"/>
        <v>0.01</v>
      </c>
      <c r="B100" s="304">
        <f t="shared" ca="1" si="36"/>
        <v>0.96000000000000063</v>
      </c>
      <c r="D100" s="306">
        <f t="shared" ca="1" si="37"/>
        <v>33.841590526753819</v>
      </c>
      <c r="E100" s="307">
        <f t="shared" ca="1" si="38"/>
        <v>172.95965805035073</v>
      </c>
      <c r="F100" s="304">
        <f t="shared" ca="1" si="39"/>
        <v>176.23931616490893</v>
      </c>
      <c r="G100" s="306">
        <f t="shared" ca="1" si="40"/>
        <v>53.076144890740046</v>
      </c>
      <c r="H100" s="307">
        <f t="shared" ca="1" si="41"/>
        <v>286.55240020750148</v>
      </c>
      <c r="I100" s="304">
        <f t="shared" ca="1" si="42"/>
        <v>291.42641476218819</v>
      </c>
      <c r="J100" s="306">
        <f t="shared" ca="1" si="43"/>
        <v>33.834644505663114</v>
      </c>
      <c r="K100" s="307">
        <f t="shared" ca="1" si="44"/>
        <v>185.88278672404789</v>
      </c>
      <c r="L100" s="304">
        <f t="shared" ca="1" si="29"/>
        <v>188.93700952730904</v>
      </c>
      <c r="M100" s="306">
        <f t="shared" ca="1" si="45"/>
        <v>1.3876487811947451</v>
      </c>
      <c r="N100" s="304">
        <f t="shared" ca="1" si="46"/>
        <v>79.506418608931526</v>
      </c>
      <c r="P100" s="310">
        <f t="shared" ca="1" si="47"/>
        <v>9</v>
      </c>
      <c r="Q100" s="304">
        <f t="shared" ca="1" si="48"/>
        <v>1263.7019999999998</v>
      </c>
      <c r="R100" s="306">
        <f t="shared" ca="1" si="49"/>
        <v>0.62102328200440493</v>
      </c>
      <c r="S100" s="307">
        <f t="shared" ca="1" si="50"/>
        <v>5.1315399251812703</v>
      </c>
      <c r="T100" s="304">
        <f t="shared" ca="1" si="30"/>
        <v>50.340406666028265</v>
      </c>
      <c r="U100" s="311">
        <f t="shared" ca="1" si="31"/>
        <v>0</v>
      </c>
      <c r="V100" s="306">
        <f t="shared" ca="1" si="32"/>
        <v>1.2024390433014189</v>
      </c>
      <c r="W100" s="304">
        <f t="shared" ca="1" si="33"/>
        <v>313.56265627275485</v>
      </c>
      <c r="Y100" s="314" t="str">
        <f t="shared" ca="1" si="51"/>
        <v/>
      </c>
      <c r="Z100" s="315" t="str">
        <f t="shared" ca="1" si="52"/>
        <v/>
      </c>
      <c r="AA100" s="316" t="str">
        <f t="shared" ca="1" si="53"/>
        <v/>
      </c>
      <c r="AC100" s="310" t="e">
        <f t="shared" ca="1" si="54"/>
        <v>#N/A</v>
      </c>
      <c r="AD100" s="323" t="e">
        <f t="shared" ca="1" si="55"/>
        <v>#N/A</v>
      </c>
      <c r="AE100" s="324">
        <f t="shared" ca="1" si="34"/>
        <v>185.88278672404789</v>
      </c>
      <c r="AG100" s="306">
        <f t="shared" ca="1" si="56"/>
        <v>176.23026572190176</v>
      </c>
      <c r="AH100" s="304">
        <f t="shared" ca="1" si="57"/>
        <v>185.87630605653484</v>
      </c>
    </row>
    <row r="101" spans="1:34" x14ac:dyDescent="0.2">
      <c r="A101" s="347">
        <f t="shared" ca="1" si="35"/>
        <v>0.01</v>
      </c>
      <c r="B101" s="304">
        <f t="shared" ca="1" si="36"/>
        <v>0.97000000000000064</v>
      </c>
      <c r="D101" s="306">
        <f t="shared" ca="1" si="37"/>
        <v>33.653202363096959</v>
      </c>
      <c r="E101" s="307">
        <f t="shared" ca="1" si="38"/>
        <v>171.88002160321997</v>
      </c>
      <c r="F101" s="304">
        <f t="shared" ca="1" si="39"/>
        <v>175.14359781509262</v>
      </c>
      <c r="G101" s="306">
        <f t="shared" ca="1" si="40"/>
        <v>53.412676914371019</v>
      </c>
      <c r="H101" s="307">
        <f t="shared" ca="1" si="41"/>
        <v>288.27120042353368</v>
      </c>
      <c r="I101" s="304">
        <f t="shared" ca="1" si="42"/>
        <v>293.1777601537745</v>
      </c>
      <c r="J101" s="306">
        <f t="shared" ca="1" si="43"/>
        <v>34.367088614688669</v>
      </c>
      <c r="K101" s="307">
        <f t="shared" ca="1" si="44"/>
        <v>188.75690472720308</v>
      </c>
      <c r="L101" s="304">
        <f t="shared" ca="1" si="29"/>
        <v>191.86001631930577</v>
      </c>
      <c r="M101" s="306">
        <f t="shared" ca="1" si="45"/>
        <v>1.3875878403538449</v>
      </c>
      <c r="N101" s="304">
        <f t="shared" ca="1" si="46"/>
        <v>79.50292695594797</v>
      </c>
      <c r="P101" s="310">
        <f t="shared" ca="1" si="47"/>
        <v>9</v>
      </c>
      <c r="Q101" s="304">
        <f t="shared" ca="1" si="48"/>
        <v>1260.6259999999997</v>
      </c>
      <c r="R101" s="306">
        <f t="shared" ca="1" si="49"/>
        <v>0.61951163794952047</v>
      </c>
      <c r="S101" s="307">
        <f t="shared" ca="1" si="50"/>
        <v>5.125344808801775</v>
      </c>
      <c r="T101" s="304">
        <f t="shared" ca="1" si="30"/>
        <v>50.279632574345413</v>
      </c>
      <c r="U101" s="311">
        <f t="shared" ca="1" si="31"/>
        <v>0</v>
      </c>
      <c r="V101" s="306">
        <f t="shared" ca="1" si="32"/>
        <v>1.2020934674797454</v>
      </c>
      <c r="W101" s="304">
        <f t="shared" ca="1" si="33"/>
        <v>317.25152665917608</v>
      </c>
      <c r="Y101" s="314" t="str">
        <f t="shared" ca="1" si="51"/>
        <v/>
      </c>
      <c r="Z101" s="315" t="str">
        <f t="shared" ca="1" si="52"/>
        <v/>
      </c>
      <c r="AA101" s="316" t="str">
        <f t="shared" ca="1" si="53"/>
        <v/>
      </c>
      <c r="AC101" s="310" t="e">
        <f t="shared" ca="1" si="54"/>
        <v>#N/A</v>
      </c>
      <c r="AD101" s="323" t="e">
        <f t="shared" ca="1" si="55"/>
        <v>#N/A</v>
      </c>
      <c r="AE101" s="324">
        <f t="shared" ca="1" si="34"/>
        <v>188.75690472720308</v>
      </c>
      <c r="AG101" s="306">
        <f t="shared" ca="1" si="56"/>
        <v>175.13448471865553</v>
      </c>
      <c r="AH101" s="304">
        <f t="shared" ca="1" si="57"/>
        <v>184.7804155733775</v>
      </c>
    </row>
    <row r="102" spans="1:34" x14ac:dyDescent="0.2">
      <c r="A102" s="347">
        <f t="shared" ca="1" si="35"/>
        <v>0.01</v>
      </c>
      <c r="B102" s="304">
        <f t="shared" ca="1" si="36"/>
        <v>0.98000000000000065</v>
      </c>
      <c r="D102" s="306">
        <f t="shared" ca="1" si="37"/>
        <v>33.46416100475551</v>
      </c>
      <c r="E102" s="307">
        <f t="shared" ca="1" si="38"/>
        <v>170.79794592775335</v>
      </c>
      <c r="F102" s="304">
        <f t="shared" ca="1" si="39"/>
        <v>174.04536306633381</v>
      </c>
      <c r="G102" s="306">
        <f t="shared" ca="1" si="40"/>
        <v>53.747318524418574</v>
      </c>
      <c r="H102" s="307">
        <f t="shared" ca="1" si="41"/>
        <v>289.9791798828112</v>
      </c>
      <c r="I102" s="304">
        <f t="shared" ca="1" si="42"/>
        <v>294.91812255958956</v>
      </c>
      <c r="J102" s="306">
        <f t="shared" ca="1" si="43"/>
        <v>34.902888591882615</v>
      </c>
      <c r="K102" s="307">
        <f t="shared" ca="1" si="44"/>
        <v>191.6481566287348</v>
      </c>
      <c r="L102" s="304">
        <f t="shared" ca="1" si="29"/>
        <v>194.80048144511716</v>
      </c>
      <c r="M102" s="306">
        <f t="shared" ca="1" si="45"/>
        <v>1.3875272392033966</v>
      </c>
      <c r="N102" s="304">
        <f t="shared" ca="1" si="46"/>
        <v>79.499454765793644</v>
      </c>
      <c r="P102" s="310">
        <f t="shared" ca="1" si="47"/>
        <v>9</v>
      </c>
      <c r="Q102" s="304">
        <f t="shared" ca="1" si="48"/>
        <v>1257.5499999999997</v>
      </c>
      <c r="R102" s="306">
        <f t="shared" ca="1" si="49"/>
        <v>0.61799999389463611</v>
      </c>
      <c r="S102" s="307">
        <f t="shared" ca="1" si="50"/>
        <v>5.1191648088628288</v>
      </c>
      <c r="T102" s="304">
        <f t="shared" ca="1" si="30"/>
        <v>50.219006774944354</v>
      </c>
      <c r="U102" s="311">
        <f t="shared" ca="1" si="31"/>
        <v>0</v>
      </c>
      <c r="V102" s="306">
        <f t="shared" ca="1" si="32"/>
        <v>1.201745930787911</v>
      </c>
      <c r="W102" s="304">
        <f t="shared" ca="1" si="33"/>
        <v>320.93643180074747</v>
      </c>
      <c r="Y102" s="314" t="str">
        <f t="shared" ca="1" si="51"/>
        <v/>
      </c>
      <c r="Z102" s="315" t="str">
        <f t="shared" ca="1" si="52"/>
        <v/>
      </c>
      <c r="AA102" s="316" t="str">
        <f t="shared" ca="1" si="53"/>
        <v/>
      </c>
      <c r="AC102" s="310" t="e">
        <f t="shared" ca="1" si="54"/>
        <v>#N/A</v>
      </c>
      <c r="AD102" s="323" t="e">
        <f t="shared" ca="1" si="55"/>
        <v>#N/A</v>
      </c>
      <c r="AE102" s="324">
        <f t="shared" ca="1" si="34"/>
        <v>191.6481566287348</v>
      </c>
      <c r="AG102" s="306">
        <f t="shared" ca="1" si="56"/>
        <v>174.03618642717794</v>
      </c>
      <c r="AH102" s="304">
        <f t="shared" ca="1" si="57"/>
        <v>183.68200838403982</v>
      </c>
    </row>
    <row r="103" spans="1:34" x14ac:dyDescent="0.2">
      <c r="A103" s="347">
        <f t="shared" ca="1" si="35"/>
        <v>0.01</v>
      </c>
      <c r="B103" s="304">
        <f t="shared" ca="1" si="36"/>
        <v>0.99000000000000066</v>
      </c>
      <c r="D103" s="306">
        <f t="shared" ca="1" si="37"/>
        <v>33.274485955838514</v>
      </c>
      <c r="E103" s="307">
        <f t="shared" ca="1" si="38"/>
        <v>169.71352625950004</v>
      </c>
      <c r="F103" s="304">
        <f t="shared" ca="1" si="39"/>
        <v>172.94470911554163</v>
      </c>
      <c r="G103" s="306">
        <f t="shared" ca="1" si="40"/>
        <v>54.080063383976956</v>
      </c>
      <c r="H103" s="307">
        <f t="shared" ca="1" si="41"/>
        <v>291.67631514540619</v>
      </c>
      <c r="I103" s="304">
        <f t="shared" ca="1" si="42"/>
        <v>296.64747777862073</v>
      </c>
      <c r="J103" s="306">
        <f t="shared" ca="1" si="43"/>
        <v>35.442025501424595</v>
      </c>
      <c r="K103" s="307">
        <f t="shared" ca="1" si="44"/>
        <v>194.55643410387589</v>
      </c>
      <c r="L103" s="304">
        <f t="shared" ca="1" si="29"/>
        <v>197.75829495335825</v>
      </c>
      <c r="M103" s="306">
        <f t="shared" ca="1" si="45"/>
        <v>1.3874669716322878</v>
      </c>
      <c r="N103" s="304">
        <f t="shared" ca="1" si="46"/>
        <v>79.49600168832761</v>
      </c>
      <c r="P103" s="310">
        <f t="shared" ca="1" si="47"/>
        <v>9</v>
      </c>
      <c r="Q103" s="304">
        <f t="shared" ca="1" si="48"/>
        <v>1254.4739999999997</v>
      </c>
      <c r="R103" s="306">
        <f t="shared" ca="1" si="49"/>
        <v>0.61648834983975165</v>
      </c>
      <c r="S103" s="307">
        <f t="shared" ca="1" si="50"/>
        <v>5.1129999253644316</v>
      </c>
      <c r="T103" s="304">
        <f t="shared" ca="1" si="30"/>
        <v>50.158529267825074</v>
      </c>
      <c r="U103" s="311">
        <f t="shared" ca="1" si="31"/>
        <v>0</v>
      </c>
      <c r="V103" s="306">
        <f t="shared" ca="1" si="32"/>
        <v>1.2013964479680512</v>
      </c>
      <c r="W103" s="304">
        <f t="shared" ca="1" si="33"/>
        <v>324.61688226999979</v>
      </c>
      <c r="Y103" s="314" t="str">
        <f t="shared" ca="1" si="51"/>
        <v/>
      </c>
      <c r="Z103" s="315" t="str">
        <f t="shared" ca="1" si="52"/>
        <v/>
      </c>
      <c r="AA103" s="316" t="str">
        <f t="shared" ca="1" si="53"/>
        <v/>
      </c>
      <c r="AC103" s="310" t="e">
        <f t="shared" ca="1" si="54"/>
        <v>#N/A</v>
      </c>
      <c r="AD103" s="323" t="e">
        <f t="shared" ca="1" si="55"/>
        <v>#N/A</v>
      </c>
      <c r="AE103" s="324">
        <f t="shared" ca="1" si="34"/>
        <v>194.55643410387589</v>
      </c>
      <c r="AG103" s="306">
        <f t="shared" ca="1" si="56"/>
        <v>172.93546802926414</v>
      </c>
      <c r="AH103" s="304">
        <f t="shared" ca="1" si="57"/>
        <v>182.58118165975017</v>
      </c>
    </row>
    <row r="104" spans="1:34" x14ac:dyDescent="0.2">
      <c r="A104" s="347">
        <f t="shared" ca="1" si="35"/>
        <v>0.01</v>
      </c>
      <c r="B104" s="304">
        <f t="shared" ca="1" si="36"/>
        <v>1.0000000000000007</v>
      </c>
      <c r="D104" s="306">
        <f t="shared" ca="1" si="37"/>
        <v>33.084196637787279</v>
      </c>
      <c r="E104" s="307">
        <f t="shared" ca="1" si="38"/>
        <v>168.6268575225252</v>
      </c>
      <c r="F104" s="304">
        <f t="shared" ca="1" si="39"/>
        <v>171.84173283894046</v>
      </c>
      <c r="G104" s="306">
        <f t="shared" ca="1" si="40"/>
        <v>54.410905350354831</v>
      </c>
      <c r="H104" s="307">
        <f t="shared" ca="1" si="41"/>
        <v>293.36258372063145</v>
      </c>
      <c r="I104" s="304">
        <f t="shared" ca="1" si="42"/>
        <v>298.36580257846202</v>
      </c>
      <c r="J104" s="306">
        <f t="shared" ca="1" si="43"/>
        <v>35.984480345096252</v>
      </c>
      <c r="K104" s="307">
        <f t="shared" ca="1" si="44"/>
        <v>197.48162859820607</v>
      </c>
      <c r="L104" s="304">
        <f t="shared" ca="1" si="29"/>
        <v>200.73334665547333</v>
      </c>
      <c r="M104" s="306">
        <f t="shared" ca="1" si="45"/>
        <v>1.3874070316659397</v>
      </c>
      <c r="N104" s="304">
        <f t="shared" ca="1" si="46"/>
        <v>79.492567381231709</v>
      </c>
      <c r="P104" s="310">
        <f t="shared" ca="1" si="47"/>
        <v>9</v>
      </c>
      <c r="Q104" s="304">
        <f t="shared" ca="1" si="48"/>
        <v>1251.3979999999997</v>
      </c>
      <c r="R104" s="306">
        <f t="shared" ca="1" si="49"/>
        <v>0.61497670578486718</v>
      </c>
      <c r="S104" s="307">
        <f t="shared" ca="1" si="50"/>
        <v>5.1068501583065826</v>
      </c>
      <c r="T104" s="304">
        <f t="shared" ca="1" si="30"/>
        <v>50.098200052987579</v>
      </c>
      <c r="U104" s="311">
        <f t="shared" ca="1" si="31"/>
        <v>0</v>
      </c>
      <c r="V104" s="306">
        <f t="shared" ca="1" si="32"/>
        <v>1.2010450337837897</v>
      </c>
      <c r="W104" s="304">
        <f t="shared" ca="1" si="33"/>
        <v>328.29239297359044</v>
      </c>
      <c r="Y104" s="314" t="str">
        <f t="shared" ca="1" si="51"/>
        <v/>
      </c>
      <c r="Z104" s="315" t="str">
        <f t="shared" ca="1" si="52"/>
        <v/>
      </c>
      <c r="AA104" s="316" t="str">
        <f t="shared" ca="1" si="53"/>
        <v/>
      </c>
      <c r="AC104" s="310">
        <f t="shared" ca="1" si="54"/>
        <v>1.0000000000000007</v>
      </c>
      <c r="AD104" s="323">
        <f t="shared" ca="1" si="55"/>
        <v>35.984480345096252</v>
      </c>
      <c r="AE104" s="324">
        <f t="shared" ca="1" si="34"/>
        <v>197.48162859820607</v>
      </c>
      <c r="AG104" s="306">
        <f t="shared" ca="1" si="56"/>
        <v>171.83242638570218</v>
      </c>
      <c r="AH104" s="304">
        <f t="shared" ca="1" si="57"/>
        <v>181.47803225096348</v>
      </c>
    </row>
    <row r="105" spans="1:34" x14ac:dyDescent="0.2">
      <c r="A105" s="347">
        <f t="shared" ca="1" si="35"/>
        <v>0.01</v>
      </c>
      <c r="B105" s="304">
        <f t="shared" ca="1" si="36"/>
        <v>1.0100000000000007</v>
      </c>
      <c r="D105" s="306">
        <f t="shared" ca="1" si="37"/>
        <v>32.891236906627078</v>
      </c>
      <c r="E105" s="307">
        <f t="shared" ca="1" si="38"/>
        <v>167.52684412278549</v>
      </c>
      <c r="F105" s="304">
        <f t="shared" ca="1" si="39"/>
        <v>170.72515036451992</v>
      </c>
      <c r="G105" s="306">
        <f t="shared" ca="1" si="40"/>
        <v>54.739817719421104</v>
      </c>
      <c r="H105" s="307">
        <f t="shared" ca="1" si="41"/>
        <v>295.03785216185929</v>
      </c>
      <c r="I105" s="304">
        <f t="shared" ca="1" si="42"/>
        <v>300.07296088158057</v>
      </c>
      <c r="J105" s="306">
        <f t="shared" ca="1" si="43"/>
        <v>36.53023396044513</v>
      </c>
      <c r="K105" s="307">
        <f t="shared" ca="1" si="44"/>
        <v>200.42363077761851</v>
      </c>
      <c r="L105" s="304">
        <f t="shared" ca="1" si="29"/>
        <v>203.72552556635608</v>
      </c>
      <c r="M105" s="306">
        <f t="shared" ca="1" si="45"/>
        <v>1.3873474134395787</v>
      </c>
      <c r="N105" s="304">
        <f t="shared" ca="1" si="46"/>
        <v>79.489151508479168</v>
      </c>
      <c r="P105" s="310">
        <f t="shared" ca="1" si="47"/>
        <v>10</v>
      </c>
      <c r="Q105" s="304">
        <f t="shared" ca="1" si="48"/>
        <v>1248.2639999999997</v>
      </c>
      <c r="R105" s="306">
        <f t="shared" ca="1" si="49"/>
        <v>0.61343655868863578</v>
      </c>
      <c r="S105" s="307">
        <f t="shared" ca="1" si="50"/>
        <v>5.1007157927196962</v>
      </c>
      <c r="T105" s="304">
        <f t="shared" ca="1" si="30"/>
        <v>50.038021926580221</v>
      </c>
      <c r="U105" s="311">
        <f t="shared" ca="1" si="31"/>
        <v>0</v>
      </c>
      <c r="V105" s="306">
        <f t="shared" ca="1" si="32"/>
        <v>1.2006917030860178</v>
      </c>
      <c r="W105" s="304">
        <f t="shared" ca="1" si="33"/>
        <v>331.9622314357598</v>
      </c>
      <c r="Y105" s="314" t="str">
        <f t="shared" ca="1" si="51"/>
        <v/>
      </c>
      <c r="Z105" s="315" t="str">
        <f t="shared" ca="1" si="52"/>
        <v/>
      </c>
      <c r="AA105" s="316" t="str">
        <f t="shared" ca="1" si="53"/>
        <v/>
      </c>
      <c r="AC105" s="310" t="e">
        <f t="shared" ca="1" si="54"/>
        <v>#N/A</v>
      </c>
      <c r="AD105" s="323" t="e">
        <f t="shared" ca="1" si="55"/>
        <v>#N/A</v>
      </c>
      <c r="AE105" s="324">
        <f t="shared" ca="1" si="34"/>
        <v>200.42363077761851</v>
      </c>
      <c r="AG105" s="306">
        <f t="shared" ca="1" si="56"/>
        <v>170.71577698389785</v>
      </c>
      <c r="AH105" s="304">
        <f t="shared" ca="1" si="57"/>
        <v>180.36127563497931</v>
      </c>
    </row>
    <row r="106" spans="1:34" x14ac:dyDescent="0.2">
      <c r="A106" s="347">
        <f t="shared" ca="1" si="35"/>
        <v>0.01</v>
      </c>
      <c r="B106" s="304">
        <f t="shared" ca="1" si="36"/>
        <v>1.0200000000000007</v>
      </c>
      <c r="D106" s="306">
        <f t="shared" ca="1" si="37"/>
        <v>32.695623752774011</v>
      </c>
      <c r="E106" s="307">
        <f t="shared" ca="1" si="38"/>
        <v>166.4135792701272</v>
      </c>
      <c r="F106" s="304">
        <f t="shared" ca="1" si="39"/>
        <v>169.59505646709715</v>
      </c>
      <c r="G106" s="306">
        <f t="shared" ca="1" si="40"/>
        <v>55.066773956948843</v>
      </c>
      <c r="H106" s="307">
        <f t="shared" ca="1" si="41"/>
        <v>296.70198795456054</v>
      </c>
      <c r="I106" s="304">
        <f t="shared" ca="1" si="42"/>
        <v>301.76881755776873</v>
      </c>
      <c r="J106" s="306">
        <f t="shared" ca="1" si="43"/>
        <v>37.079266918826981</v>
      </c>
      <c r="K106" s="307">
        <f t="shared" ca="1" si="44"/>
        <v>203.3823299782006</v>
      </c>
      <c r="L106" s="304">
        <f t="shared" ca="1" si="29"/>
        <v>206.73471934486307</v>
      </c>
      <c r="M106" s="306">
        <f t="shared" ca="1" si="45"/>
        <v>1.3872881111952486</v>
      </c>
      <c r="N106" s="304">
        <f t="shared" ca="1" si="46"/>
        <v>79.485753740163403</v>
      </c>
      <c r="P106" s="310">
        <f t="shared" ca="1" si="47"/>
        <v>10</v>
      </c>
      <c r="Q106" s="304">
        <f t="shared" ca="1" si="48"/>
        <v>1245.0719999999997</v>
      </c>
      <c r="R106" s="306">
        <f t="shared" ca="1" si="49"/>
        <v>0.61186790855105744</v>
      </c>
      <c r="S106" s="307">
        <f t="shared" ca="1" si="50"/>
        <v>5.0945971136341859</v>
      </c>
      <c r="T106" s="304">
        <f t="shared" ca="1" si="30"/>
        <v>49.977997684751365</v>
      </c>
      <c r="U106" s="311">
        <f t="shared" ca="1" si="31"/>
        <v>0</v>
      </c>
      <c r="V106" s="306">
        <f t="shared" ca="1" si="32"/>
        <v>1.2003364708785804</v>
      </c>
      <c r="W106" s="304">
        <f t="shared" ca="1" si="33"/>
        <v>335.62566427647096</v>
      </c>
      <c r="Y106" s="314" t="str">
        <f t="shared" ca="1" si="51"/>
        <v/>
      </c>
      <c r="Z106" s="315" t="str">
        <f t="shared" ca="1" si="52"/>
        <v/>
      </c>
      <c r="AA106" s="316" t="str">
        <f t="shared" ca="1" si="53"/>
        <v/>
      </c>
      <c r="AC106" s="310" t="e">
        <f t="shared" ca="1" si="54"/>
        <v>#N/A</v>
      </c>
      <c r="AD106" s="323" t="e">
        <f t="shared" ca="1" si="55"/>
        <v>#N/A</v>
      </c>
      <c r="AE106" s="324">
        <f t="shared" ca="1" si="34"/>
        <v>203.3823299782006</v>
      </c>
      <c r="AG106" s="306">
        <f t="shared" ca="1" si="56"/>
        <v>169.58561455644613</v>
      </c>
      <c r="AH106" s="304">
        <f t="shared" ca="1" si="57"/>
        <v>179.23100653446591</v>
      </c>
    </row>
    <row r="107" spans="1:34" x14ac:dyDescent="0.2">
      <c r="A107" s="347">
        <f t="shared" ca="1" si="35"/>
        <v>0.01</v>
      </c>
      <c r="B107" s="304">
        <f t="shared" ca="1" si="36"/>
        <v>1.0300000000000007</v>
      </c>
      <c r="D107" s="306">
        <f t="shared" ca="1" si="37"/>
        <v>32.49945615268399</v>
      </c>
      <c r="E107" s="307">
        <f t="shared" ca="1" si="38"/>
        <v>165.2983739803249</v>
      </c>
      <c r="F107" s="304">
        <f t="shared" ca="1" si="39"/>
        <v>168.46295465401164</v>
      </c>
      <c r="G107" s="306">
        <f t="shared" ca="1" si="40"/>
        <v>55.391768518475686</v>
      </c>
      <c r="H107" s="307">
        <f t="shared" ca="1" si="41"/>
        <v>298.35497169436377</v>
      </c>
      <c r="I107" s="304">
        <f t="shared" ca="1" si="42"/>
        <v>303.45335251789362</v>
      </c>
      <c r="J107" s="306">
        <f t="shared" ca="1" si="43"/>
        <v>37.631559631204105</v>
      </c>
      <c r="K107" s="307">
        <f t="shared" ca="1" si="44"/>
        <v>206.35761477644522</v>
      </c>
      <c r="L107" s="304">
        <f t="shared" ca="1" si="29"/>
        <v>209.76081487375242</v>
      </c>
      <c r="M107" s="306">
        <f t="shared" ca="1" si="45"/>
        <v>1.3872291193010948</v>
      </c>
      <c r="N107" s="304">
        <f t="shared" ca="1" si="46"/>
        <v>79.4823737536029</v>
      </c>
      <c r="P107" s="310">
        <f t="shared" ca="1" si="47"/>
        <v>10</v>
      </c>
      <c r="Q107" s="304">
        <f t="shared" ca="1" si="48"/>
        <v>1241.8799999999997</v>
      </c>
      <c r="R107" s="306">
        <f t="shared" ca="1" si="49"/>
        <v>0.6102992584134791</v>
      </c>
      <c r="S107" s="307">
        <f t="shared" ca="1" si="50"/>
        <v>5.0884941210500507</v>
      </c>
      <c r="T107" s="304">
        <f t="shared" ca="1" si="30"/>
        <v>49.918127327500997</v>
      </c>
      <c r="U107" s="311">
        <f t="shared" ca="1" si="31"/>
        <v>0</v>
      </c>
      <c r="V107" s="306">
        <f t="shared" ca="1" si="32"/>
        <v>1.1999793522493842</v>
      </c>
      <c r="W107" s="304">
        <f t="shared" ca="1" si="33"/>
        <v>339.28221250944563</v>
      </c>
      <c r="Y107" s="314" t="str">
        <f t="shared" ca="1" si="51"/>
        <v/>
      </c>
      <c r="Z107" s="315" t="str">
        <f t="shared" ca="1" si="52"/>
        <v/>
      </c>
      <c r="AA107" s="316" t="str">
        <f t="shared" ca="1" si="53"/>
        <v/>
      </c>
      <c r="AC107" s="310" t="e">
        <f t="shared" ca="1" si="54"/>
        <v>#N/A</v>
      </c>
      <c r="AD107" s="323" t="e">
        <f t="shared" ca="1" si="55"/>
        <v>#N/A</v>
      </c>
      <c r="AE107" s="324">
        <f t="shared" ca="1" si="34"/>
        <v>206.35761477644522</v>
      </c>
      <c r="AG107" s="306">
        <f t="shared" ca="1" si="56"/>
        <v>168.45344321094768</v>
      </c>
      <c r="AH107" s="304">
        <f t="shared" ca="1" si="57"/>
        <v>178.09872904727186</v>
      </c>
    </row>
    <row r="108" spans="1:34" x14ac:dyDescent="0.2">
      <c r="A108" s="347">
        <f t="shared" ca="1" si="35"/>
        <v>0.01</v>
      </c>
      <c r="B108" s="304">
        <f t="shared" ca="1" si="36"/>
        <v>1.0400000000000007</v>
      </c>
      <c r="D108" s="306">
        <f t="shared" ca="1" si="37"/>
        <v>32.302753590420586</v>
      </c>
      <c r="E108" s="307">
        <f t="shared" ca="1" si="38"/>
        <v>164.18132381746085</v>
      </c>
      <c r="F108" s="304">
        <f t="shared" ca="1" si="39"/>
        <v>167.32894244564318</v>
      </c>
      <c r="G108" s="306">
        <f t="shared" ca="1" si="40"/>
        <v>55.714796054379889</v>
      </c>
      <c r="H108" s="307">
        <f t="shared" ca="1" si="41"/>
        <v>299.99678493253839</v>
      </c>
      <c r="I108" s="304">
        <f t="shared" ca="1" si="42"/>
        <v>305.12654664784714</v>
      </c>
      <c r="J108" s="306">
        <f t="shared" ca="1" si="43"/>
        <v>38.187092454068384</v>
      </c>
      <c r="K108" s="307">
        <f t="shared" ca="1" si="44"/>
        <v>209.34937355957973</v>
      </c>
      <c r="L108" s="304">
        <f t="shared" ca="1" si="29"/>
        <v>212.80369883976178</v>
      </c>
      <c r="M108" s="306">
        <f t="shared" ca="1" si="45"/>
        <v>1.3871704322476262</v>
      </c>
      <c r="N108" s="304">
        <f t="shared" ca="1" si="46"/>
        <v>79.479011233127082</v>
      </c>
      <c r="P108" s="310">
        <f t="shared" ca="1" si="47"/>
        <v>10</v>
      </c>
      <c r="Q108" s="304">
        <f t="shared" ca="1" si="48"/>
        <v>1238.6879999999996</v>
      </c>
      <c r="R108" s="306">
        <f t="shared" ca="1" si="49"/>
        <v>0.60873060827590064</v>
      </c>
      <c r="S108" s="307">
        <f t="shared" ca="1" si="50"/>
        <v>5.0824068149672916</v>
      </c>
      <c r="T108" s="304">
        <f t="shared" ca="1" si="30"/>
        <v>49.858410854829131</v>
      </c>
      <c r="U108" s="311">
        <f t="shared" ca="1" si="31"/>
        <v>0</v>
      </c>
      <c r="V108" s="306">
        <f t="shared" ca="1" si="32"/>
        <v>1.1996203623016177</v>
      </c>
      <c r="W108" s="304">
        <f t="shared" ca="1" si="33"/>
        <v>342.9314019610436</v>
      </c>
      <c r="Y108" s="314" t="str">
        <f t="shared" ca="1" si="51"/>
        <v/>
      </c>
      <c r="Z108" s="315" t="str">
        <f t="shared" ca="1" si="52"/>
        <v/>
      </c>
      <c r="AA108" s="316" t="str">
        <f t="shared" ca="1" si="53"/>
        <v/>
      </c>
      <c r="AC108" s="310" t="e">
        <f t="shared" ca="1" si="54"/>
        <v>#N/A</v>
      </c>
      <c r="AD108" s="323" t="e">
        <f t="shared" ca="1" si="55"/>
        <v>#N/A</v>
      </c>
      <c r="AE108" s="324">
        <f t="shared" ca="1" si="34"/>
        <v>209.34937355957973</v>
      </c>
      <c r="AG108" s="306">
        <f t="shared" ca="1" si="56"/>
        <v>167.31936044996471</v>
      </c>
      <c r="AH108" s="304">
        <f t="shared" ca="1" si="57"/>
        <v>176.96454066641698</v>
      </c>
    </row>
    <row r="109" spans="1:34" x14ac:dyDescent="0.2">
      <c r="A109" s="347">
        <f t="shared" ca="1" si="35"/>
        <v>0.01</v>
      </c>
      <c r="B109" s="304">
        <f t="shared" ca="1" si="36"/>
        <v>1.0500000000000007</v>
      </c>
      <c r="D109" s="306">
        <f t="shared" ca="1" si="37"/>
        <v>32.105535448740234</v>
      </c>
      <c r="E109" s="307">
        <f t="shared" ca="1" si="38"/>
        <v>163.06252391194116</v>
      </c>
      <c r="F109" s="304">
        <f t="shared" ca="1" si="39"/>
        <v>166.19311691818857</v>
      </c>
      <c r="G109" s="306">
        <f t="shared" ca="1" si="40"/>
        <v>56.035851408867288</v>
      </c>
      <c r="H109" s="307">
        <f t="shared" ca="1" si="41"/>
        <v>301.6274101716578</v>
      </c>
      <c r="I109" s="304">
        <f t="shared" ca="1" si="42"/>
        <v>306.78838180409986</v>
      </c>
      <c r="J109" s="306">
        <f t="shared" ca="1" si="43"/>
        <v>38.745845691384623</v>
      </c>
      <c r="K109" s="307">
        <f t="shared" ca="1" si="44"/>
        <v>212.3574945351007</v>
      </c>
      <c r="L109" s="304">
        <f t="shared" ca="1" si="29"/>
        <v>215.86325774333599</v>
      </c>
      <c r="M109" s="306">
        <f t="shared" ca="1" si="45"/>
        <v>1.3871120446441136</v>
      </c>
      <c r="N109" s="304">
        <f t="shared" ca="1" si="46"/>
        <v>79.475665869869943</v>
      </c>
      <c r="P109" s="310">
        <f t="shared" ca="1" si="47"/>
        <v>10</v>
      </c>
      <c r="Q109" s="304">
        <f t="shared" ca="1" si="48"/>
        <v>1235.4959999999996</v>
      </c>
      <c r="R109" s="306">
        <f t="shared" ca="1" si="49"/>
        <v>0.6071619581383223</v>
      </c>
      <c r="S109" s="307">
        <f t="shared" ca="1" si="50"/>
        <v>5.0763351953859086</v>
      </c>
      <c r="T109" s="304">
        <f t="shared" ca="1" si="30"/>
        <v>49.798848266735767</v>
      </c>
      <c r="U109" s="311">
        <f t="shared" ca="1" si="31"/>
        <v>0</v>
      </c>
      <c r="V109" s="306">
        <f t="shared" ca="1" si="32"/>
        <v>1.1992595161523507</v>
      </c>
      <c r="W109" s="304">
        <f t="shared" ca="1" si="33"/>
        <v>346.5727633372191</v>
      </c>
      <c r="Y109" s="314" t="str">
        <f t="shared" ca="1" si="51"/>
        <v/>
      </c>
      <c r="Z109" s="315" t="str">
        <f t="shared" ca="1" si="52"/>
        <v/>
      </c>
      <c r="AA109" s="316" t="str">
        <f t="shared" ca="1" si="53"/>
        <v/>
      </c>
      <c r="AC109" s="310" t="e">
        <f t="shared" ca="1" si="54"/>
        <v>#N/A</v>
      </c>
      <c r="AD109" s="323" t="e">
        <f t="shared" ca="1" si="55"/>
        <v>#N/A</v>
      </c>
      <c r="AE109" s="324">
        <f t="shared" ca="1" si="34"/>
        <v>212.3574945351007</v>
      </c>
      <c r="AG109" s="306">
        <f t="shared" ca="1" si="56"/>
        <v>166.18346333147053</v>
      </c>
      <c r="AH109" s="304">
        <f t="shared" ca="1" si="57"/>
        <v>175.82853844053582</v>
      </c>
    </row>
    <row r="110" spans="1:34" x14ac:dyDescent="0.2">
      <c r="A110" s="347">
        <f t="shared" ca="1" si="35"/>
        <v>0.01</v>
      </c>
      <c r="B110" s="304">
        <f t="shared" ca="1" si="36"/>
        <v>1.0600000000000007</v>
      </c>
      <c r="D110" s="306">
        <f t="shared" ca="1" si="37"/>
        <v>31.907821006424452</v>
      </c>
      <c r="E110" s="307">
        <f t="shared" ca="1" si="38"/>
        <v>161.94206894180695</v>
      </c>
      <c r="F110" s="304">
        <f t="shared" ca="1" si="39"/>
        <v>165.05557468480421</v>
      </c>
      <c r="G110" s="306">
        <f t="shared" ca="1" si="40"/>
        <v>56.354929618931536</v>
      </c>
      <c r="H110" s="307">
        <f t="shared" ca="1" si="41"/>
        <v>303.24683086107586</v>
      </c>
      <c r="I110" s="304">
        <f t="shared" ca="1" si="42"/>
        <v>308.43884080906651</v>
      </c>
      <c r="J110" s="306">
        <f t="shared" ca="1" si="43"/>
        <v>39.307799596523616</v>
      </c>
      <c r="K110" s="307">
        <f t="shared" ca="1" si="44"/>
        <v>215.38186574026437</v>
      </c>
      <c r="L110" s="304">
        <f t="shared" ca="1" si="29"/>
        <v>218.93937790830989</v>
      </c>
      <c r="M110" s="306">
        <f t="shared" ca="1" si="45"/>
        <v>1.3870539512151228</v>
      </c>
      <c r="N110" s="304">
        <f t="shared" ca="1" si="46"/>
        <v>79.47233736157132</v>
      </c>
      <c r="P110" s="310">
        <f t="shared" ca="1" si="47"/>
        <v>10</v>
      </c>
      <c r="Q110" s="304">
        <f t="shared" ca="1" si="48"/>
        <v>1232.3039999999996</v>
      </c>
      <c r="R110" s="306">
        <f t="shared" ca="1" si="49"/>
        <v>0.60559330800074396</v>
      </c>
      <c r="S110" s="307">
        <f t="shared" ca="1" si="50"/>
        <v>5.0702792623059008</v>
      </c>
      <c r="T110" s="304">
        <f t="shared" ca="1" si="30"/>
        <v>49.739439563220891</v>
      </c>
      <c r="U110" s="311">
        <f t="shared" ca="1" si="31"/>
        <v>0</v>
      </c>
      <c r="V110" s="306">
        <f t="shared" ca="1" si="32"/>
        <v>1.1988968289311452</v>
      </c>
      <c r="W110" s="304">
        <f t="shared" ca="1" si="33"/>
        <v>350.20583228817333</v>
      </c>
      <c r="Y110" s="314" t="str">
        <f t="shared" ca="1" si="51"/>
        <v/>
      </c>
      <c r="Z110" s="315" t="str">
        <f t="shared" ca="1" si="52"/>
        <v/>
      </c>
      <c r="AA110" s="316" t="str">
        <f t="shared" ca="1" si="53"/>
        <v/>
      </c>
      <c r="AC110" s="310" t="e">
        <f t="shared" ca="1" si="54"/>
        <v>#N/A</v>
      </c>
      <c r="AD110" s="323" t="e">
        <f t="shared" ca="1" si="55"/>
        <v>#N/A</v>
      </c>
      <c r="AE110" s="324">
        <f t="shared" ca="1" si="34"/>
        <v>215.38186574026437</v>
      </c>
      <c r="AG110" s="306">
        <f t="shared" ca="1" si="56"/>
        <v>165.04584844997987</v>
      </c>
      <c r="AH110" s="304">
        <f t="shared" ca="1" si="57"/>
        <v>174.69081895500184</v>
      </c>
    </row>
    <row r="111" spans="1:34" x14ac:dyDescent="0.2">
      <c r="A111" s="347">
        <f t="shared" ca="1" si="35"/>
        <v>0.01</v>
      </c>
      <c r="B111" s="304">
        <f t="shared" ca="1" si="36"/>
        <v>1.0700000000000007</v>
      </c>
      <c r="D111" s="306">
        <f t="shared" ca="1" si="37"/>
        <v>31.709629435636405</v>
      </c>
      <c r="E111" s="307">
        <f t="shared" ca="1" si="38"/>
        <v>160.82005311438695</v>
      </c>
      <c r="F111" s="304">
        <f t="shared" ca="1" si="39"/>
        <v>163.91641187708942</v>
      </c>
      <c r="G111" s="306">
        <f t="shared" ca="1" si="40"/>
        <v>56.672025913287897</v>
      </c>
      <c r="H111" s="307">
        <f t="shared" ca="1" si="41"/>
        <v>304.85503139221976</v>
      </c>
      <c r="I111" s="304">
        <f t="shared" ca="1" si="42"/>
        <v>310.07790744628625</v>
      </c>
      <c r="J111" s="306">
        <f t="shared" ca="1" si="43"/>
        <v>39.872934374184716</v>
      </c>
      <c r="K111" s="307">
        <f t="shared" ca="1" si="44"/>
        <v>218.42237505153085</v>
      </c>
      <c r="L111" s="304">
        <f t="shared" ca="1" si="29"/>
        <v>222.0319454915433</v>
      </c>
      <c r="M111" s="306">
        <f t="shared" ca="1" si="45"/>
        <v>1.3869961467971688</v>
      </c>
      <c r="N111" s="304">
        <f t="shared" ca="1" si="46"/>
        <v>79.469025412385349</v>
      </c>
      <c r="P111" s="310">
        <f t="shared" ca="1" si="47"/>
        <v>10</v>
      </c>
      <c r="Q111" s="304">
        <f t="shared" ca="1" si="48"/>
        <v>1229.1119999999999</v>
      </c>
      <c r="R111" s="306">
        <f t="shared" ca="1" si="49"/>
        <v>0.60402465786316573</v>
      </c>
      <c r="S111" s="307">
        <f t="shared" ca="1" si="50"/>
        <v>5.064239015727269</v>
      </c>
      <c r="T111" s="304">
        <f t="shared" ca="1" si="30"/>
        <v>49.68018474428451</v>
      </c>
      <c r="U111" s="311">
        <f t="shared" ca="1" si="31"/>
        <v>0</v>
      </c>
      <c r="V111" s="306">
        <f t="shared" ca="1" si="32"/>
        <v>1.1985323157786745</v>
      </c>
      <c r="W111" s="304">
        <f t="shared" ca="1" si="33"/>
        <v>353.83014947070438</v>
      </c>
      <c r="Y111" s="314" t="str">
        <f t="shared" ca="1" si="51"/>
        <v/>
      </c>
      <c r="Z111" s="315" t="str">
        <f t="shared" ca="1" si="52"/>
        <v/>
      </c>
      <c r="AA111" s="316" t="str">
        <f t="shared" ca="1" si="53"/>
        <v/>
      </c>
      <c r="AC111" s="310" t="e">
        <f t="shared" ca="1" si="54"/>
        <v>#N/A</v>
      </c>
      <c r="AD111" s="323" t="e">
        <f t="shared" ca="1" si="55"/>
        <v>#N/A</v>
      </c>
      <c r="AE111" s="324">
        <f t="shared" ca="1" si="34"/>
        <v>218.42237505153085</v>
      </c>
      <c r="AG111" s="306">
        <f t="shared" ca="1" si="56"/>
        <v>163.90661191801939</v>
      </c>
      <c r="AH111" s="304">
        <f t="shared" ca="1" si="57"/>
        <v>173.55147831339235</v>
      </c>
    </row>
    <row r="112" spans="1:34" x14ac:dyDescent="0.2">
      <c r="A112" s="347">
        <f t="shared" ca="1" si="35"/>
        <v>0.01</v>
      </c>
      <c r="B112" s="304">
        <f t="shared" ca="1" si="36"/>
        <v>1.0800000000000007</v>
      </c>
      <c r="D112" s="306">
        <f t="shared" ca="1" si="37"/>
        <v>31.510979799304792</v>
      </c>
      <c r="E112" s="307">
        <f t="shared" ca="1" si="38"/>
        <v>159.69657014829392</v>
      </c>
      <c r="F112" s="304">
        <f t="shared" ca="1" si="39"/>
        <v>162.77572412691381</v>
      </c>
      <c r="G112" s="306">
        <f t="shared" ca="1" si="40"/>
        <v>56.987135711280942</v>
      </c>
      <c r="H112" s="307">
        <f t="shared" ca="1" si="41"/>
        <v>306.45199709370269</v>
      </c>
      <c r="I112" s="304">
        <f t="shared" ca="1" si="42"/>
        <v>311.70556645542075</v>
      </c>
      <c r="J112" s="306">
        <f t="shared" ca="1" si="43"/>
        <v>40.441230182307564</v>
      </c>
      <c r="K112" s="307">
        <f t="shared" ca="1" si="44"/>
        <v>221.47891019396047</v>
      </c>
      <c r="L112" s="304">
        <f t="shared" ca="1" si="29"/>
        <v>225.14084649250742</v>
      </c>
      <c r="M112" s="306">
        <f t="shared" ca="1" si="45"/>
        <v>1.3869386263354937</v>
      </c>
      <c r="N112" s="304">
        <f t="shared" ca="1" si="46"/>
        <v>79.465729732695721</v>
      </c>
      <c r="P112" s="310">
        <f t="shared" ca="1" si="47"/>
        <v>10</v>
      </c>
      <c r="Q112" s="304">
        <f t="shared" ca="1" si="48"/>
        <v>1225.9199999999998</v>
      </c>
      <c r="R112" s="306">
        <f t="shared" ca="1" si="49"/>
        <v>0.60245600772558727</v>
      </c>
      <c r="S112" s="307">
        <f t="shared" ca="1" si="50"/>
        <v>5.0582144556500133</v>
      </c>
      <c r="T112" s="304">
        <f t="shared" ca="1" si="30"/>
        <v>49.621083809926631</v>
      </c>
      <c r="U112" s="311">
        <f t="shared" ca="1" si="31"/>
        <v>0</v>
      </c>
      <c r="V112" s="306">
        <f t="shared" ca="1" si="32"/>
        <v>1.1981659918453513</v>
      </c>
      <c r="W112" s="304">
        <f t="shared" ca="1" si="33"/>
        <v>357.44526060825018</v>
      </c>
      <c r="Y112" s="314" t="str">
        <f t="shared" ca="1" si="51"/>
        <v/>
      </c>
      <c r="Z112" s="315" t="str">
        <f t="shared" ca="1" si="52"/>
        <v/>
      </c>
      <c r="AA112" s="316" t="str">
        <f t="shared" ca="1" si="53"/>
        <v/>
      </c>
      <c r="AC112" s="310" t="e">
        <f t="shared" ca="1" si="54"/>
        <v>#N/A</v>
      </c>
      <c r="AD112" s="323" t="e">
        <f t="shared" ca="1" si="55"/>
        <v>#N/A</v>
      </c>
      <c r="AE112" s="324">
        <f t="shared" ca="1" si="34"/>
        <v>221.47891019396047</v>
      </c>
      <c r="AG112" s="306">
        <f t="shared" ca="1" si="56"/>
        <v>162.76584934794178</v>
      </c>
      <c r="AH112" s="304">
        <f t="shared" ca="1" si="57"/>
        <v>172.41061211929701</v>
      </c>
    </row>
    <row r="113" spans="1:34" x14ac:dyDescent="0.2">
      <c r="A113" s="347">
        <f t="shared" ca="1" si="35"/>
        <v>0.01</v>
      </c>
      <c r="B113" s="304">
        <f t="shared" ca="1" si="36"/>
        <v>1.0900000000000007</v>
      </c>
      <c r="D113" s="306">
        <f t="shared" ca="1" si="37"/>
        <v>31.311891048537149</v>
      </c>
      <c r="E113" s="307">
        <f t="shared" ca="1" si="38"/>
        <v>158.57171325577141</v>
      </c>
      <c r="F113" s="304">
        <f t="shared" ca="1" si="39"/>
        <v>161.63360654859511</v>
      </c>
      <c r="G113" s="306">
        <f t="shared" ca="1" si="40"/>
        <v>57.300254621766314</v>
      </c>
      <c r="H113" s="307">
        <f t="shared" ca="1" si="41"/>
        <v>308.03771422626039</v>
      </c>
      <c r="I113" s="304">
        <f t="shared" ca="1" si="42"/>
        <v>313.32180352707428</v>
      </c>
      <c r="J113" s="306">
        <f t="shared" ca="1" si="43"/>
        <v>41.012667133972798</v>
      </c>
      <c r="K113" s="307">
        <f t="shared" ca="1" si="44"/>
        <v>224.5513587505603</v>
      </c>
      <c r="L113" s="304">
        <f t="shared" ca="1" si="29"/>
        <v>228.26596676282009</v>
      </c>
      <c r="M113" s="306">
        <f t="shared" ca="1" si="45"/>
        <v>1.3868813848809585</v>
      </c>
      <c r="N113" s="304">
        <f t="shared" ca="1" si="46"/>
        <v>79.462450038937661</v>
      </c>
      <c r="P113" s="310">
        <f t="shared" ca="1" si="47"/>
        <v>10</v>
      </c>
      <c r="Q113" s="304">
        <f t="shared" ca="1" si="48"/>
        <v>1222.7279999999998</v>
      </c>
      <c r="R113" s="306">
        <f t="shared" ca="1" si="49"/>
        <v>0.60088735758800893</v>
      </c>
      <c r="S113" s="307">
        <f t="shared" ca="1" si="50"/>
        <v>5.0522055820741336</v>
      </c>
      <c r="T113" s="304">
        <f t="shared" ca="1" si="30"/>
        <v>49.562136760147254</v>
      </c>
      <c r="U113" s="311">
        <f t="shared" ca="1" si="31"/>
        <v>0</v>
      </c>
      <c r="V113" s="306">
        <f t="shared" ca="1" si="32"/>
        <v>1.1977978722899663</v>
      </c>
      <c r="W113" s="304">
        <f t="shared" ca="1" si="33"/>
        <v>361.05071654863087</v>
      </c>
      <c r="Y113" s="314" t="str">
        <f t="shared" ca="1" si="51"/>
        <v/>
      </c>
      <c r="Z113" s="315" t="str">
        <f t="shared" ca="1" si="52"/>
        <v/>
      </c>
      <c r="AA113" s="316" t="str">
        <f t="shared" ca="1" si="53"/>
        <v/>
      </c>
      <c r="AC113" s="310" t="e">
        <f t="shared" ca="1" si="54"/>
        <v>#N/A</v>
      </c>
      <c r="AD113" s="323" t="e">
        <f t="shared" ca="1" si="55"/>
        <v>#N/A</v>
      </c>
      <c r="AE113" s="324">
        <f t="shared" ca="1" si="34"/>
        <v>224.5513587505603</v>
      </c>
      <c r="AG113" s="306">
        <f t="shared" ca="1" si="56"/>
        <v>161.62365583408987</v>
      </c>
      <c r="AH113" s="304">
        <f t="shared" ca="1" si="57"/>
        <v>171.26831545847671</v>
      </c>
    </row>
    <row r="114" spans="1:34" x14ac:dyDescent="0.2">
      <c r="A114" s="347">
        <f t="shared" ca="1" si="35"/>
        <v>0.01</v>
      </c>
      <c r="B114" s="304">
        <f t="shared" ca="1" si="36"/>
        <v>1.1000000000000008</v>
      </c>
      <c r="D114" s="306">
        <f t="shared" ca="1" si="37"/>
        <v>31.112382020064615</v>
      </c>
      <c r="E114" s="307">
        <f t="shared" ca="1" si="38"/>
        <v>157.4455751253916</v>
      </c>
      <c r="F114" s="304">
        <f t="shared" ca="1" si="39"/>
        <v>160.49015372142856</v>
      </c>
      <c r="G114" s="306">
        <f t="shared" ca="1" si="40"/>
        <v>57.611378441966963</v>
      </c>
      <c r="H114" s="307">
        <f t="shared" ca="1" si="41"/>
        <v>309.61216997751433</v>
      </c>
      <c r="I114" s="304">
        <f t="shared" ca="1" si="42"/>
        <v>314.9266052974387</v>
      </c>
      <c r="J114" s="306">
        <f t="shared" ca="1" si="43"/>
        <v>41.587225299291461</v>
      </c>
      <c r="K114" s="307">
        <f t="shared" ca="1" si="44"/>
        <v>227.63960817157917</v>
      </c>
      <c r="L114" s="304">
        <f t="shared" ca="1" si="29"/>
        <v>231.40719201572824</v>
      </c>
      <c r="M114" s="306">
        <f t="shared" ca="1" si="45"/>
        <v>1.3868244175870441</v>
      </c>
      <c r="N114" s="304">
        <f t="shared" ca="1" si="46"/>
        <v>79.45918605342608</v>
      </c>
      <c r="P114" s="310">
        <f t="shared" ca="1" si="47"/>
        <v>10</v>
      </c>
      <c r="Q114" s="304">
        <f t="shared" ca="1" si="48"/>
        <v>1219.5359999999998</v>
      </c>
      <c r="R114" s="306">
        <f t="shared" ca="1" si="49"/>
        <v>0.59931870745043059</v>
      </c>
      <c r="S114" s="307">
        <f t="shared" ca="1" si="50"/>
        <v>5.0462123949996291</v>
      </c>
      <c r="T114" s="304">
        <f t="shared" ca="1" si="30"/>
        <v>49.503343594946365</v>
      </c>
      <c r="U114" s="311">
        <f t="shared" ca="1" si="31"/>
        <v>0</v>
      </c>
      <c r="V114" s="306">
        <f t="shared" ca="1" si="32"/>
        <v>1.1974279722783343</v>
      </c>
      <c r="W114" s="304">
        <f t="shared" ca="1" si="33"/>
        <v>364.64607331949077</v>
      </c>
      <c r="Y114" s="314" t="str">
        <f t="shared" ca="1" si="51"/>
        <v/>
      </c>
      <c r="Z114" s="315" t="str">
        <f t="shared" ca="1" si="52"/>
        <v/>
      </c>
      <c r="AA114" s="316" t="str">
        <f t="shared" ca="1" si="53"/>
        <v/>
      </c>
      <c r="AC114" s="310" t="e">
        <f t="shared" ca="1" si="54"/>
        <v>#N/A</v>
      </c>
      <c r="AD114" s="323" t="e">
        <f t="shared" ca="1" si="55"/>
        <v>#N/A</v>
      </c>
      <c r="AE114" s="324">
        <f t="shared" ca="1" si="34"/>
        <v>227.63960817157917</v>
      </c>
      <c r="AG114" s="306">
        <f t="shared" ca="1" si="56"/>
        <v>160.480125935312</v>
      </c>
      <c r="AH114" s="304">
        <f t="shared" ca="1" si="57"/>
        <v>170.12468288137367</v>
      </c>
    </row>
    <row r="115" spans="1:34" x14ac:dyDescent="0.2">
      <c r="A115" s="347">
        <f t="shared" ca="1" si="35"/>
        <v>0.01</v>
      </c>
      <c r="B115" s="304">
        <f t="shared" ca="1" si="36"/>
        <v>1.1100000000000008</v>
      </c>
      <c r="D115" s="306">
        <f t="shared" ca="1" si="37"/>
        <v>30.936573253988644</v>
      </c>
      <c r="E115" s="307">
        <f t="shared" ca="1" si="38"/>
        <v>156.44777469435496</v>
      </c>
      <c r="F115" s="304">
        <f t="shared" ca="1" si="39"/>
        <v>159.47720141611171</v>
      </c>
      <c r="G115" s="306">
        <f t="shared" ca="1" si="40"/>
        <v>57.920744174506851</v>
      </c>
      <c r="H115" s="307">
        <f t="shared" ca="1" si="41"/>
        <v>311.17664772445789</v>
      </c>
      <c r="I115" s="304">
        <f t="shared" ca="1" si="42"/>
        <v>316.52127684369032</v>
      </c>
      <c r="J115" s="306">
        <f t="shared" ca="1" si="43"/>
        <v>42.164885912373833</v>
      </c>
      <c r="K115" s="307">
        <f t="shared" ca="1" si="44"/>
        <v>230.74355226008902</v>
      </c>
      <c r="L115" s="304">
        <f t="shared" ca="1" si="29"/>
        <v>234.5644144230065</v>
      </c>
      <c r="M115" s="306">
        <f t="shared" ca="1" si="45"/>
        <v>1.3867677199429604</v>
      </c>
      <c r="N115" s="304">
        <f t="shared" ca="1" si="46"/>
        <v>79.45593751771176</v>
      </c>
      <c r="P115" s="310">
        <f t="shared" ca="1" si="47"/>
        <v>11</v>
      </c>
      <c r="Q115" s="304">
        <f t="shared" ca="1" si="48"/>
        <v>1217.0074999999999</v>
      </c>
      <c r="R115" s="306">
        <f t="shared" ca="1" si="49"/>
        <v>0.59807612227722673</v>
      </c>
      <c r="S115" s="307">
        <f t="shared" ca="1" si="50"/>
        <v>5.0402316337768571</v>
      </c>
      <c r="T115" s="304">
        <f t="shared" ca="1" si="30"/>
        <v>49.444672327350972</v>
      </c>
      <c r="U115" s="311">
        <f t="shared" ca="1" si="31"/>
        <v>0</v>
      </c>
      <c r="V115" s="306">
        <f t="shared" ca="1" si="32"/>
        <v>1.1970563062065969</v>
      </c>
      <c r="W115" s="304">
        <f t="shared" ca="1" si="33"/>
        <v>368.23395744029392</v>
      </c>
      <c r="Y115" s="314" t="str">
        <f t="shared" ca="1" si="51"/>
        <v/>
      </c>
      <c r="Z115" s="315" t="str">
        <f t="shared" ca="1" si="52"/>
        <v/>
      </c>
      <c r="AA115" s="316" t="str">
        <f t="shared" ca="1" si="53"/>
        <v/>
      </c>
      <c r="AC115" s="310" t="e">
        <f t="shared" ca="1" si="54"/>
        <v>#N/A</v>
      </c>
      <c r="AD115" s="323" t="e">
        <f t="shared" ca="1" si="55"/>
        <v>#N/A</v>
      </c>
      <c r="AE115" s="324">
        <f t="shared" ca="1" si="34"/>
        <v>230.74355226008902</v>
      </c>
      <c r="AG115" s="306">
        <f t="shared" ca="1" si="56"/>
        <v>159.4671037503293</v>
      </c>
      <c r="AH115" s="304">
        <f t="shared" ca="1" si="57"/>
        <v>169.11155847847391</v>
      </c>
    </row>
    <row r="116" spans="1:34" x14ac:dyDescent="0.2">
      <c r="A116" s="347">
        <f t="shared" ca="1" si="35"/>
        <v>0.01</v>
      </c>
      <c r="B116" s="304">
        <f t="shared" ca="1" si="36"/>
        <v>1.1200000000000008</v>
      </c>
      <c r="D116" s="306">
        <f t="shared" ca="1" si="37"/>
        <v>30.784499202194176</v>
      </c>
      <c r="E116" s="307">
        <f t="shared" ca="1" si="38"/>
        <v>155.57836646769647</v>
      </c>
      <c r="F116" s="304">
        <f t="shared" ca="1" si="39"/>
        <v>158.59480919590891</v>
      </c>
      <c r="G116" s="306">
        <f t="shared" ca="1" si="40"/>
        <v>58.228589166528792</v>
      </c>
      <c r="H116" s="307">
        <f t="shared" ca="1" si="41"/>
        <v>312.73243138913483</v>
      </c>
      <c r="I116" s="304">
        <f t="shared" ca="1" si="42"/>
        <v>318.1071238417718</v>
      </c>
      <c r="J116" s="306">
        <f t="shared" ca="1" si="43"/>
        <v>42.745632579079015</v>
      </c>
      <c r="K116" s="307">
        <f t="shared" ca="1" si="44"/>
        <v>233.86309765565699</v>
      </c>
      <c r="L116" s="304">
        <f t="shared" ca="1" si="29"/>
        <v>237.73753921012343</v>
      </c>
      <c r="M116" s="306">
        <f t="shared" ca="1" si="45"/>
        <v>1.3867112877617749</v>
      </c>
      <c r="N116" s="304">
        <f t="shared" ca="1" si="46"/>
        <v>79.452704191901105</v>
      </c>
      <c r="P116" s="310">
        <f t="shared" ca="1" si="47"/>
        <v>11</v>
      </c>
      <c r="Q116" s="304">
        <f t="shared" ca="1" si="48"/>
        <v>1215.1424999999999</v>
      </c>
      <c r="R116" s="306">
        <f t="shared" ca="1" si="49"/>
        <v>0.59715960206839724</v>
      </c>
      <c r="S116" s="307">
        <f t="shared" ca="1" si="50"/>
        <v>5.034260037756173</v>
      </c>
      <c r="T116" s="304">
        <f t="shared" ca="1" si="30"/>
        <v>49.386090970388061</v>
      </c>
      <c r="U116" s="311">
        <f t="shared" ca="1" si="31"/>
        <v>0</v>
      </c>
      <c r="V116" s="306">
        <f t="shared" ca="1" si="32"/>
        <v>1.1966828869261874</v>
      </c>
      <c r="W116" s="304">
        <f t="shared" ca="1" si="33"/>
        <v>371.81705695378253</v>
      </c>
      <c r="Y116" s="314" t="str">
        <f t="shared" ca="1" si="51"/>
        <v/>
      </c>
      <c r="Z116" s="315" t="str">
        <f t="shared" ca="1" si="52"/>
        <v/>
      </c>
      <c r="AA116" s="316" t="str">
        <f t="shared" ca="1" si="53"/>
        <v/>
      </c>
      <c r="AC116" s="310" t="e">
        <f t="shared" ca="1" si="54"/>
        <v>#N/A</v>
      </c>
      <c r="AD116" s="323" t="e">
        <f t="shared" ca="1" si="55"/>
        <v>#N/A</v>
      </c>
      <c r="AE116" s="324">
        <f t="shared" ca="1" si="34"/>
        <v>233.86309765565699</v>
      </c>
      <c r="AG116" s="306">
        <f t="shared" ca="1" si="56"/>
        <v>158.58464915609423</v>
      </c>
      <c r="AH116" s="304">
        <f t="shared" ca="1" si="57"/>
        <v>168.22900211908458</v>
      </c>
    </row>
    <row r="117" spans="1:34" x14ac:dyDescent="0.2">
      <c r="A117" s="347">
        <f t="shared" ca="1" si="35"/>
        <v>0.01</v>
      </c>
      <c r="B117" s="304">
        <f t="shared" ca="1" si="36"/>
        <v>1.1300000000000008</v>
      </c>
      <c r="D117" s="306">
        <f t="shared" ca="1" si="37"/>
        <v>30.632017620169478</v>
      </c>
      <c r="E117" s="307">
        <f t="shared" ca="1" si="38"/>
        <v>154.70755891446231</v>
      </c>
      <c r="F117" s="304">
        <f t="shared" ca="1" si="39"/>
        <v>157.71096756013577</v>
      </c>
      <c r="G117" s="306">
        <f t="shared" ca="1" si="40"/>
        <v>58.534909342730487</v>
      </c>
      <c r="H117" s="307">
        <f t="shared" ca="1" si="41"/>
        <v>314.27950697827947</v>
      </c>
      <c r="I117" s="304">
        <f t="shared" ca="1" si="42"/>
        <v>319.68413178991557</v>
      </c>
      <c r="J117" s="306">
        <f t="shared" ca="1" si="43"/>
        <v>43.32945007162531</v>
      </c>
      <c r="K117" s="307">
        <f t="shared" ca="1" si="44"/>
        <v>236.99815734749407</v>
      </c>
      <c r="L117" s="304">
        <f t="shared" ca="1" si="29"/>
        <v>240.92647805838408</v>
      </c>
      <c r="M117" s="306">
        <f t="shared" ca="1" si="45"/>
        <v>1.3866551169370342</v>
      </c>
      <c r="N117" s="304">
        <f t="shared" ca="1" si="46"/>
        <v>79.449485840711702</v>
      </c>
      <c r="P117" s="310">
        <f t="shared" ca="1" si="47"/>
        <v>11</v>
      </c>
      <c r="Q117" s="304">
        <f t="shared" ca="1" si="48"/>
        <v>1213.2774999999999</v>
      </c>
      <c r="R117" s="306">
        <f t="shared" ca="1" si="49"/>
        <v>0.59624308185956776</v>
      </c>
      <c r="S117" s="307">
        <f t="shared" ca="1" si="50"/>
        <v>5.0282976069375778</v>
      </c>
      <c r="T117" s="304">
        <f t="shared" ca="1" si="30"/>
        <v>49.327599524057639</v>
      </c>
      <c r="U117" s="311">
        <f t="shared" ca="1" si="31"/>
        <v>0</v>
      </c>
      <c r="V117" s="306">
        <f t="shared" ca="1" si="32"/>
        <v>1.19630772652215</v>
      </c>
      <c r="W117" s="304">
        <f t="shared" ca="1" si="33"/>
        <v>375.39501873239897</v>
      </c>
      <c r="Y117" s="314" t="str">
        <f t="shared" ca="1" si="51"/>
        <v/>
      </c>
      <c r="Z117" s="315" t="str">
        <f t="shared" ca="1" si="52"/>
        <v/>
      </c>
      <c r="AA117" s="316" t="str">
        <f t="shared" ca="1" si="53"/>
        <v/>
      </c>
      <c r="AC117" s="310" t="e">
        <f t="shared" ca="1" si="54"/>
        <v>#N/A</v>
      </c>
      <c r="AD117" s="323" t="e">
        <f t="shared" ca="1" si="55"/>
        <v>#N/A</v>
      </c>
      <c r="AE117" s="324">
        <f t="shared" ca="1" si="34"/>
        <v>236.99815734749407</v>
      </c>
      <c r="AG117" s="306">
        <f t="shared" ca="1" si="56"/>
        <v>157.70074438162237</v>
      </c>
      <c r="AH117" s="304">
        <f t="shared" ca="1" si="57"/>
        <v>167.34499602514546</v>
      </c>
    </row>
    <row r="118" spans="1:34" x14ac:dyDescent="0.2">
      <c r="A118" s="347">
        <f t="shared" ca="1" si="35"/>
        <v>0.01</v>
      </c>
      <c r="B118" s="304">
        <f t="shared" ca="1" si="36"/>
        <v>1.1400000000000008</v>
      </c>
      <c r="D118" s="306">
        <f t="shared" ca="1" si="37"/>
        <v>30.479142448543893</v>
      </c>
      <c r="E118" s="307">
        <f t="shared" ca="1" si="38"/>
        <v>153.83542064570133</v>
      </c>
      <c r="F118" s="304">
        <f t="shared" ca="1" si="39"/>
        <v>156.82574651388879</v>
      </c>
      <c r="G118" s="306">
        <f t="shared" ca="1" si="40"/>
        <v>58.839700767215923</v>
      </c>
      <c r="H118" s="307">
        <f t="shared" ca="1" si="41"/>
        <v>315.8178611847365</v>
      </c>
      <c r="I118" s="304">
        <f t="shared" ca="1" si="42"/>
        <v>321.25228688629909</v>
      </c>
      <c r="J118" s="306">
        <f t="shared" ca="1" si="43"/>
        <v>43.916323122175044</v>
      </c>
      <c r="K118" s="307">
        <f t="shared" ca="1" si="44"/>
        <v>240.14864418830916</v>
      </c>
      <c r="L118" s="304">
        <f t="shared" ca="1" si="29"/>
        <v>244.13114250757604</v>
      </c>
      <c r="M118" s="306">
        <f t="shared" ca="1" si="45"/>
        <v>1.3865992034406962</v>
      </c>
      <c r="N118" s="304">
        <f t="shared" ca="1" si="46"/>
        <v>79.446282233353713</v>
      </c>
      <c r="P118" s="310">
        <f t="shared" ca="1" si="47"/>
        <v>11</v>
      </c>
      <c r="Q118" s="304">
        <f t="shared" ca="1" si="48"/>
        <v>1211.4124999999999</v>
      </c>
      <c r="R118" s="306">
        <f t="shared" ca="1" si="49"/>
        <v>0.59532656165073827</v>
      </c>
      <c r="S118" s="307">
        <f t="shared" ca="1" si="50"/>
        <v>5.0223443413210704</v>
      </c>
      <c r="T118" s="304">
        <f t="shared" ca="1" si="30"/>
        <v>49.2691979883597</v>
      </c>
      <c r="U118" s="311">
        <f t="shared" ca="1" si="31"/>
        <v>0</v>
      </c>
      <c r="V118" s="306">
        <f t="shared" ca="1" si="32"/>
        <v>1.1959308370899588</v>
      </c>
      <c r="W118" s="304">
        <f t="shared" ca="1" si="33"/>
        <v>378.96749294881954</v>
      </c>
      <c r="Y118" s="314" t="str">
        <f t="shared" ca="1" si="51"/>
        <v/>
      </c>
      <c r="Z118" s="315" t="str">
        <f t="shared" ca="1" si="52"/>
        <v/>
      </c>
      <c r="AA118" s="316" t="str">
        <f t="shared" ca="1" si="53"/>
        <v/>
      </c>
      <c r="AC118" s="310" t="e">
        <f t="shared" ca="1" si="54"/>
        <v>#N/A</v>
      </c>
      <c r="AD118" s="323" t="e">
        <f t="shared" ca="1" si="55"/>
        <v>#N/A</v>
      </c>
      <c r="AE118" s="324">
        <f t="shared" ca="1" si="34"/>
        <v>240.14864418830916</v>
      </c>
      <c r="AG118" s="306">
        <f t="shared" ca="1" si="56"/>
        <v>156.81545942149367</v>
      </c>
      <c r="AH118" s="304">
        <f t="shared" ca="1" si="57"/>
        <v>166.45961018429415</v>
      </c>
    </row>
    <row r="119" spans="1:34" x14ac:dyDescent="0.2">
      <c r="A119" s="347">
        <f t="shared" ca="1" si="35"/>
        <v>0.01</v>
      </c>
      <c r="B119" s="304">
        <f t="shared" ca="1" si="36"/>
        <v>1.1500000000000008</v>
      </c>
      <c r="D119" s="306">
        <f t="shared" ca="1" si="37"/>
        <v>30.32588756163447</v>
      </c>
      <c r="E119" s="307">
        <f t="shared" ca="1" si="38"/>
        <v>152.9620199688801</v>
      </c>
      <c r="F119" s="304">
        <f t="shared" ca="1" si="39"/>
        <v>155.93921575203902</v>
      </c>
      <c r="G119" s="306">
        <f t="shared" ca="1" si="40"/>
        <v>59.142959642832267</v>
      </c>
      <c r="H119" s="307">
        <f t="shared" ca="1" si="41"/>
        <v>317.34748138442529</v>
      </c>
      <c r="I119" s="304">
        <f t="shared" ca="1" si="42"/>
        <v>322.81157602594089</v>
      </c>
      <c r="J119" s="306">
        <f t="shared" ca="1" si="43"/>
        <v>44.506236424225285</v>
      </c>
      <c r="K119" s="307">
        <f t="shared" ca="1" si="44"/>
        <v>243.31447090115498</v>
      </c>
      <c r="L119" s="304">
        <f t="shared" ca="1" si="29"/>
        <v>247.35144396295328</v>
      </c>
      <c r="M119" s="306">
        <f t="shared" ca="1" si="45"/>
        <v>1.3865435433211264</v>
      </c>
      <c r="N119" s="304">
        <f t="shared" ca="1" si="46"/>
        <v>79.443093143415169</v>
      </c>
      <c r="P119" s="310">
        <f t="shared" ca="1" si="47"/>
        <v>11</v>
      </c>
      <c r="Q119" s="304">
        <f t="shared" ca="1" si="48"/>
        <v>1209.5474999999999</v>
      </c>
      <c r="R119" s="306">
        <f t="shared" ca="1" si="49"/>
        <v>0.59441004144190879</v>
      </c>
      <c r="S119" s="307">
        <f t="shared" ca="1" si="50"/>
        <v>5.016400240906651</v>
      </c>
      <c r="T119" s="304">
        <f t="shared" ca="1" si="30"/>
        <v>49.21088636329425</v>
      </c>
      <c r="U119" s="311">
        <f t="shared" ca="1" si="31"/>
        <v>0</v>
      </c>
      <c r="V119" s="306">
        <f t="shared" ca="1" si="32"/>
        <v>1.1955522307345112</v>
      </c>
      <c r="W119" s="304">
        <f t="shared" ca="1" si="33"/>
        <v>382.5341331183667</v>
      </c>
      <c r="Y119" s="314" t="str">
        <f t="shared" ca="1" si="51"/>
        <v/>
      </c>
      <c r="Z119" s="315" t="str">
        <f t="shared" ca="1" si="52"/>
        <v/>
      </c>
      <c r="AA119" s="316" t="str">
        <f t="shared" ca="1" si="53"/>
        <v/>
      </c>
      <c r="AC119" s="310" t="e">
        <f t="shared" ca="1" si="54"/>
        <v>#N/A</v>
      </c>
      <c r="AD119" s="323" t="e">
        <f t="shared" ca="1" si="55"/>
        <v>#N/A</v>
      </c>
      <c r="AE119" s="324">
        <f t="shared" ca="1" si="34"/>
        <v>243.31447090115498</v>
      </c>
      <c r="AG119" s="306">
        <f t="shared" ca="1" si="56"/>
        <v>155.92886395988438</v>
      </c>
      <c r="AH119" s="304">
        <f t="shared" ca="1" si="57"/>
        <v>165.57291427389444</v>
      </c>
    </row>
    <row r="120" spans="1:34" x14ac:dyDescent="0.2">
      <c r="A120" s="347">
        <f t="shared" ca="1" si="35"/>
        <v>0.01</v>
      </c>
      <c r="B120" s="304">
        <f t="shared" ca="1" si="36"/>
        <v>1.1600000000000008</v>
      </c>
      <c r="D120" s="306">
        <f t="shared" ca="1" si="37"/>
        <v>30.172266765674138</v>
      </c>
      <c r="E120" s="307">
        <f t="shared" ca="1" si="38"/>
        <v>152.08742487643869</v>
      </c>
      <c r="F120" s="304">
        <f t="shared" ca="1" si="39"/>
        <v>155.05144464765681</v>
      </c>
      <c r="G120" s="306">
        <f t="shared" ca="1" si="40"/>
        <v>59.444682310489007</v>
      </c>
      <c r="H120" s="307">
        <f t="shared" ca="1" si="41"/>
        <v>318.86835563318971</v>
      </c>
      <c r="I120" s="304">
        <f t="shared" ca="1" si="42"/>
        <v>324.36198679748111</v>
      </c>
      <c r="J120" s="306">
        <f t="shared" ca="1" si="43"/>
        <v>45.099174633991893</v>
      </c>
      <c r="K120" s="307">
        <f t="shared" ca="1" si="44"/>
        <v>246.49555008624304</v>
      </c>
      <c r="L120" s="304">
        <f t="shared" ca="1" si="29"/>
        <v>250.58729370218845</v>
      </c>
      <c r="M120" s="306">
        <f t="shared" ca="1" si="45"/>
        <v>1.3864881327011596</v>
      </c>
      <c r="N120" s="304">
        <f t="shared" ca="1" si="46"/>
        <v>79.439918348750865</v>
      </c>
      <c r="P120" s="310">
        <f t="shared" ca="1" si="47"/>
        <v>11</v>
      </c>
      <c r="Q120" s="304">
        <f t="shared" ca="1" si="48"/>
        <v>1207.6824999999999</v>
      </c>
      <c r="R120" s="306">
        <f t="shared" ca="1" si="49"/>
        <v>0.5934935212330793</v>
      </c>
      <c r="S120" s="307">
        <f t="shared" ca="1" si="50"/>
        <v>5.0104653056943205</v>
      </c>
      <c r="T120" s="304">
        <f t="shared" ca="1" si="30"/>
        <v>49.15266464886129</v>
      </c>
      <c r="U120" s="311">
        <f t="shared" ca="1" si="31"/>
        <v>0</v>
      </c>
      <c r="V120" s="306">
        <f t="shared" ca="1" si="32"/>
        <v>1.1951719195691266</v>
      </c>
      <c r="W120" s="304">
        <f t="shared" ca="1" si="33"/>
        <v>386.09459614004089</v>
      </c>
      <c r="Y120" s="314" t="str">
        <f t="shared" ca="1" si="51"/>
        <v/>
      </c>
      <c r="Z120" s="315" t="str">
        <f t="shared" ca="1" si="52"/>
        <v/>
      </c>
      <c r="AA120" s="316" t="str">
        <f t="shared" ca="1" si="53"/>
        <v/>
      </c>
      <c r="AC120" s="310" t="e">
        <f t="shared" ca="1" si="54"/>
        <v>#N/A</v>
      </c>
      <c r="AD120" s="323" t="e">
        <f t="shared" ca="1" si="55"/>
        <v>#N/A</v>
      </c>
      <c r="AE120" s="324">
        <f t="shared" ca="1" si="34"/>
        <v>246.49555008624304</v>
      </c>
      <c r="AG120" s="306">
        <f t="shared" ca="1" si="56"/>
        <v>155.04102735898769</v>
      </c>
      <c r="AH120" s="304">
        <f t="shared" ca="1" si="57"/>
        <v>164.68497764945386</v>
      </c>
    </row>
    <row r="121" spans="1:34" x14ac:dyDescent="0.2">
      <c r="A121" s="347">
        <f t="shared" ca="1" si="35"/>
        <v>0.01</v>
      </c>
      <c r="B121" s="304">
        <f t="shared" ca="1" si="36"/>
        <v>1.1700000000000008</v>
      </c>
      <c r="D121" s="306">
        <f t="shared" ca="1" si="37"/>
        <v>30.018293797060402</v>
      </c>
      <c r="E121" s="307">
        <f t="shared" ca="1" si="38"/>
        <v>151.21170303454826</v>
      </c>
      <c r="F121" s="304">
        <f t="shared" ca="1" si="39"/>
        <v>154.16250224063907</v>
      </c>
      <c r="G121" s="306">
        <f t="shared" ca="1" si="40"/>
        <v>59.744865248459611</v>
      </c>
      <c r="H121" s="307">
        <f t="shared" ca="1" si="41"/>
        <v>320.38047266353522</v>
      </c>
      <c r="I121" s="304">
        <f t="shared" ca="1" si="42"/>
        <v>325.90350747984724</v>
      </c>
      <c r="J121" s="306">
        <f t="shared" ca="1" si="43"/>
        <v>45.695122371786638</v>
      </c>
      <c r="K121" s="307">
        <f t="shared" ca="1" si="44"/>
        <v>249.69179422772666</v>
      </c>
      <c r="L121" s="304">
        <f t="shared" ca="1" si="29"/>
        <v>253.83860288229204</v>
      </c>
      <c r="M121" s="306">
        <f t="shared" ca="1" si="45"/>
        <v>1.3864329677762217</v>
      </c>
      <c r="N121" s="304">
        <f t="shared" ca="1" si="46"/>
        <v>79.436757631374775</v>
      </c>
      <c r="P121" s="310">
        <f t="shared" ca="1" si="47"/>
        <v>11</v>
      </c>
      <c r="Q121" s="304">
        <f t="shared" ca="1" si="48"/>
        <v>1205.8174999999999</v>
      </c>
      <c r="R121" s="306">
        <f t="shared" ca="1" si="49"/>
        <v>0.59257700102424982</v>
      </c>
      <c r="S121" s="307">
        <f t="shared" ca="1" si="50"/>
        <v>5.0045395356840778</v>
      </c>
      <c r="T121" s="304">
        <f t="shared" ca="1" si="30"/>
        <v>49.094532845060805</v>
      </c>
      <c r="U121" s="311">
        <f t="shared" ca="1" si="31"/>
        <v>0</v>
      </c>
      <c r="V121" s="306">
        <f t="shared" ca="1" si="32"/>
        <v>1.1947899157145538</v>
      </c>
      <c r="W121" s="304">
        <f t="shared" ca="1" si="33"/>
        <v>389.64854233617098</v>
      </c>
      <c r="Y121" s="314" t="str">
        <f t="shared" ca="1" si="51"/>
        <v/>
      </c>
      <c r="Z121" s="315" t="str">
        <f t="shared" ca="1" si="52"/>
        <v/>
      </c>
      <c r="AA121" s="316" t="str">
        <f t="shared" ca="1" si="53"/>
        <v/>
      </c>
      <c r="AC121" s="310" t="e">
        <f t="shared" ca="1" si="54"/>
        <v>#N/A</v>
      </c>
      <c r="AD121" s="323" t="e">
        <f t="shared" ca="1" si="55"/>
        <v>#N/A</v>
      </c>
      <c r="AE121" s="324">
        <f t="shared" ca="1" si="34"/>
        <v>249.69179422772666</v>
      </c>
      <c r="AG121" s="306">
        <f t="shared" ca="1" si="56"/>
        <v>154.15201864763668</v>
      </c>
      <c r="AH121" s="304">
        <f t="shared" ca="1" si="57"/>
        <v>163.79586933324322</v>
      </c>
    </row>
    <row r="122" spans="1:34" x14ac:dyDescent="0.2">
      <c r="A122" s="347">
        <f t="shared" ca="1" si="35"/>
        <v>0.01</v>
      </c>
      <c r="B122" s="304">
        <f t="shared" ca="1" si="36"/>
        <v>1.1800000000000008</v>
      </c>
      <c r="D122" s="306">
        <f t="shared" ca="1" si="37"/>
        <v>29.863982320625759</v>
      </c>
      <c r="E122" s="307">
        <f t="shared" ca="1" si="38"/>
        <v>150.33492177207179</v>
      </c>
      <c r="F122" s="304">
        <f t="shared" ca="1" si="39"/>
        <v>153.27245722654018</v>
      </c>
      <c r="G122" s="306">
        <f t="shared" ca="1" si="40"/>
        <v>60.043505071665869</v>
      </c>
      <c r="H122" s="307">
        <f t="shared" ca="1" si="41"/>
        <v>321.88382188125593</v>
      </c>
      <c r="I122" s="304">
        <f t="shared" ca="1" si="42"/>
        <v>327.43612703880927</v>
      </c>
      <c r="J122" s="306">
        <f t="shared" ca="1" si="43"/>
        <v>46.294064223387267</v>
      </c>
      <c r="K122" s="307">
        <f t="shared" ca="1" si="44"/>
        <v>252.90311570045063</v>
      </c>
      <c r="L122" s="304">
        <f t="shared" ca="1" si="29"/>
        <v>257.10528254649807</v>
      </c>
      <c r="M122" s="306">
        <f t="shared" ca="1" si="45"/>
        <v>1.3863780448125118</v>
      </c>
      <c r="N122" s="304">
        <f t="shared" ca="1" si="46"/>
        <v>79.433610777355838</v>
      </c>
      <c r="P122" s="310">
        <f t="shared" ca="1" si="47"/>
        <v>11</v>
      </c>
      <c r="Q122" s="304">
        <f t="shared" ca="1" si="48"/>
        <v>1203.9524999999999</v>
      </c>
      <c r="R122" s="306">
        <f t="shared" ca="1" si="49"/>
        <v>0.59166048081542044</v>
      </c>
      <c r="S122" s="307">
        <f t="shared" ca="1" si="50"/>
        <v>4.998622930875924</v>
      </c>
      <c r="T122" s="304">
        <f t="shared" ca="1" si="30"/>
        <v>49.036490951892816</v>
      </c>
      <c r="U122" s="311">
        <f t="shared" ca="1" si="31"/>
        <v>0</v>
      </c>
      <c r="V122" s="306">
        <f t="shared" ca="1" si="32"/>
        <v>1.1944062312979828</v>
      </c>
      <c r="W122" s="304">
        <f t="shared" ca="1" si="33"/>
        <v>393.19563549068511</v>
      </c>
      <c r="Y122" s="314" t="str">
        <f t="shared" ca="1" si="51"/>
        <v/>
      </c>
      <c r="Z122" s="315" t="str">
        <f t="shared" ca="1" si="52"/>
        <v/>
      </c>
      <c r="AA122" s="316" t="str">
        <f t="shared" ca="1" si="53"/>
        <v/>
      </c>
      <c r="AC122" s="310" t="e">
        <f t="shared" ca="1" si="54"/>
        <v>#N/A</v>
      </c>
      <c r="AD122" s="323" t="e">
        <f t="shared" ca="1" si="55"/>
        <v>#N/A</v>
      </c>
      <c r="AE122" s="324">
        <f t="shared" ca="1" si="34"/>
        <v>252.90311570045063</v>
      </c>
      <c r="AG122" s="306">
        <f t="shared" ca="1" si="56"/>
        <v>153.26190651013098</v>
      </c>
      <c r="AH122" s="304">
        <f t="shared" ca="1" si="57"/>
        <v>162.90565800312046</v>
      </c>
    </row>
    <row r="123" spans="1:34" x14ac:dyDescent="0.2">
      <c r="A123" s="347">
        <f t="shared" ca="1" si="35"/>
        <v>0.01</v>
      </c>
      <c r="B123" s="304">
        <f t="shared" ca="1" si="36"/>
        <v>1.1900000000000008</v>
      </c>
      <c r="D123" s="306">
        <f t="shared" ca="1" si="37"/>
        <v>29.709345927930567</v>
      </c>
      <c r="E123" s="307">
        <f t="shared" ca="1" si="38"/>
        <v>149.45714806973035</v>
      </c>
      <c r="F123" s="304">
        <f t="shared" ca="1" si="39"/>
        <v>152.3813779456097</v>
      </c>
      <c r="G123" s="306">
        <f t="shared" ca="1" si="40"/>
        <v>60.340598530945172</v>
      </c>
      <c r="H123" s="307">
        <f t="shared" ca="1" si="41"/>
        <v>323.37839336195321</v>
      </c>
      <c r="I123" s="304">
        <f t="shared" ca="1" si="42"/>
        <v>328.95983512342485</v>
      </c>
      <c r="J123" s="306">
        <f t="shared" ca="1" si="43"/>
        <v>46.895984741400319</v>
      </c>
      <c r="K123" s="307">
        <f t="shared" ca="1" si="44"/>
        <v>256.12942677666666</v>
      </c>
      <c r="L123" s="304">
        <f t="shared" ca="1" si="29"/>
        <v>260.38724363111476</v>
      </c>
      <c r="M123" s="306">
        <f t="shared" ca="1" si="45"/>
        <v>1.3863233601452398</v>
      </c>
      <c r="N123" s="304">
        <f t="shared" ca="1" si="46"/>
        <v>79.430477576717081</v>
      </c>
      <c r="P123" s="310">
        <f t="shared" ca="1" si="47"/>
        <v>11</v>
      </c>
      <c r="Q123" s="304">
        <f t="shared" ca="1" si="48"/>
        <v>1202.0874999999999</v>
      </c>
      <c r="R123" s="306">
        <f t="shared" ca="1" si="49"/>
        <v>0.59074396060659096</v>
      </c>
      <c r="S123" s="307">
        <f t="shared" ca="1" si="50"/>
        <v>4.9927154912698581</v>
      </c>
      <c r="T123" s="304">
        <f t="shared" ca="1" si="30"/>
        <v>48.978538969357309</v>
      </c>
      <c r="U123" s="311">
        <f t="shared" ca="1" si="31"/>
        <v>0</v>
      </c>
      <c r="V123" s="306">
        <f t="shared" ca="1" si="32"/>
        <v>1.1940208784520643</v>
      </c>
      <c r="W123" s="304">
        <f t="shared" ca="1" si="33"/>
        <v>396.7355428860032</v>
      </c>
      <c r="Y123" s="314" t="str">
        <f t="shared" ca="1" si="51"/>
        <v/>
      </c>
      <c r="Z123" s="315" t="str">
        <f t="shared" ca="1" si="52"/>
        <v/>
      </c>
      <c r="AA123" s="316" t="str">
        <f t="shared" ca="1" si="53"/>
        <v/>
      </c>
      <c r="AC123" s="310" t="e">
        <f t="shared" ca="1" si="54"/>
        <v>#N/A</v>
      </c>
      <c r="AD123" s="323" t="e">
        <f t="shared" ca="1" si="55"/>
        <v>#N/A</v>
      </c>
      <c r="AE123" s="324">
        <f t="shared" ca="1" si="34"/>
        <v>256.12942677666666</v>
      </c>
      <c r="AG123" s="306">
        <f t="shared" ca="1" si="56"/>
        <v>152.37075927527005</v>
      </c>
      <c r="AH123" s="304">
        <f t="shared" ca="1" si="57"/>
        <v>162.01441198156064</v>
      </c>
    </row>
    <row r="124" spans="1:34" x14ac:dyDescent="0.2">
      <c r="A124" s="347">
        <f t="shared" ca="1" si="35"/>
        <v>0.01</v>
      </c>
      <c r="B124" s="304">
        <f t="shared" ca="1" si="36"/>
        <v>1.2000000000000008</v>
      </c>
      <c r="D124" s="306">
        <f t="shared" ca="1" si="37"/>
        <v>29.554398135579554</v>
      </c>
      <c r="E124" s="307">
        <f t="shared" ca="1" si="38"/>
        <v>148.57844854947641</v>
      </c>
      <c r="F124" s="304">
        <f t="shared" ca="1" si="39"/>
        <v>151.48933237203786</v>
      </c>
      <c r="G124" s="306">
        <f t="shared" ca="1" si="40"/>
        <v>60.636142512300971</v>
      </c>
      <c r="H124" s="307">
        <f t="shared" ca="1" si="41"/>
        <v>324.86417784744799</v>
      </c>
      <c r="I124" s="304">
        <f t="shared" ca="1" si="42"/>
        <v>330.47462206237623</v>
      </c>
      <c r="J124" s="306">
        <f t="shared" ca="1" si="43"/>
        <v>47.500868446616551</v>
      </c>
      <c r="K124" s="307">
        <f t="shared" ca="1" si="44"/>
        <v>259.37063963271368</v>
      </c>
      <c r="L124" s="304">
        <f t="shared" ca="1" si="29"/>
        <v>263.6843969723385</v>
      </c>
      <c r="M124" s="306">
        <f t="shared" ca="1" si="45"/>
        <v>1.3862689101769194</v>
      </c>
      <c r="N124" s="304">
        <f t="shared" ca="1" si="46"/>
        <v>79.427357823337701</v>
      </c>
      <c r="P124" s="310">
        <f t="shared" ca="1" si="47"/>
        <v>11</v>
      </c>
      <c r="Q124" s="304">
        <f t="shared" ca="1" si="48"/>
        <v>1200.2224999999999</v>
      </c>
      <c r="R124" s="306">
        <f t="shared" ca="1" si="49"/>
        <v>0.58982744039776147</v>
      </c>
      <c r="S124" s="307">
        <f t="shared" ca="1" si="50"/>
        <v>4.9868172168658802</v>
      </c>
      <c r="T124" s="304">
        <f t="shared" ca="1" si="30"/>
        <v>48.920676897454285</v>
      </c>
      <c r="U124" s="311">
        <f t="shared" ca="1" si="31"/>
        <v>0</v>
      </c>
      <c r="V124" s="306">
        <f t="shared" ca="1" si="32"/>
        <v>1.193633869313935</v>
      </c>
      <c r="W124" s="304">
        <f t="shared" ca="1" si="33"/>
        <v>400.26793533855096</v>
      </c>
      <c r="Y124" s="314" t="str">
        <f t="shared" ca="1" si="51"/>
        <v/>
      </c>
      <c r="Z124" s="315" t="str">
        <f t="shared" ca="1" si="52"/>
        <v/>
      </c>
      <c r="AA124" s="316" t="str">
        <f t="shared" ca="1" si="53"/>
        <v/>
      </c>
      <c r="AC124" s="310" t="e">
        <f t="shared" ca="1" si="54"/>
        <v>#N/A</v>
      </c>
      <c r="AD124" s="323" t="e">
        <f t="shared" ca="1" si="55"/>
        <v>#N/A</v>
      </c>
      <c r="AE124" s="324">
        <f t="shared" ca="1" si="34"/>
        <v>259.37063963271368</v>
      </c>
      <c r="AG124" s="306">
        <f t="shared" ca="1" si="56"/>
        <v>151.47864490559402</v>
      </c>
      <c r="AH124" s="304">
        <f t="shared" ca="1" si="57"/>
        <v>161.12219922489416</v>
      </c>
    </row>
    <row r="125" spans="1:34" x14ac:dyDescent="0.2">
      <c r="A125" s="347">
        <f t="shared" ca="1" si="35"/>
        <v>0.01</v>
      </c>
      <c r="B125" s="304">
        <f t="shared" ca="1" si="36"/>
        <v>1.2100000000000009</v>
      </c>
      <c r="D125" s="306">
        <f t="shared" ca="1" si="37"/>
        <v>29.358839549398709</v>
      </c>
      <c r="E125" s="307">
        <f t="shared" ca="1" si="38"/>
        <v>147.48290943657406</v>
      </c>
      <c r="F125" s="304">
        <f t="shared" ca="1" si="39"/>
        <v>150.37669379117247</v>
      </c>
      <c r="G125" s="306">
        <f t="shared" ca="1" si="40"/>
        <v>60.929730907794955</v>
      </c>
      <c r="H125" s="307">
        <f t="shared" ca="1" si="41"/>
        <v>326.33900694181375</v>
      </c>
      <c r="I125" s="304">
        <f t="shared" ca="1" si="42"/>
        <v>331.97828175991492</v>
      </c>
      <c r="J125" s="306">
        <f t="shared" ca="1" si="43"/>
        <v>48.108697813717029</v>
      </c>
      <c r="K125" s="307">
        <f t="shared" ca="1" si="44"/>
        <v>262.62665555666001</v>
      </c>
      <c r="L125" s="304">
        <f t="shared" ca="1" si="29"/>
        <v>266.99664232759199</v>
      </c>
      <c r="M125" s="306">
        <f t="shared" ca="1" si="45"/>
        <v>1.3862146910168824</v>
      </c>
      <c r="N125" s="304">
        <f t="shared" ca="1" si="46"/>
        <v>79.424251294298841</v>
      </c>
      <c r="P125" s="310">
        <f t="shared" ca="1" si="47"/>
        <v>12</v>
      </c>
      <c r="Q125" s="304">
        <f t="shared" ca="1" si="48"/>
        <v>1197.2639999999997</v>
      </c>
      <c r="R125" s="306">
        <f t="shared" ca="1" si="49"/>
        <v>0.58837353957319194</v>
      </c>
      <c r="S125" s="307">
        <f t="shared" ca="1" si="50"/>
        <v>4.9809334814701485</v>
      </c>
      <c r="T125" s="304">
        <f t="shared" ca="1" si="30"/>
        <v>48.862957453222158</v>
      </c>
      <c r="U125" s="311">
        <f t="shared" ca="1" si="31"/>
        <v>0</v>
      </c>
      <c r="V125" s="306">
        <f t="shared" ca="1" si="32"/>
        <v>1.193245217313059</v>
      </c>
      <c r="W125" s="304">
        <f t="shared" ca="1" si="33"/>
        <v>403.78714295925829</v>
      </c>
      <c r="Y125" s="314" t="str">
        <f t="shared" ca="1" si="51"/>
        <v/>
      </c>
      <c r="Z125" s="315" t="str">
        <f t="shared" ca="1" si="52"/>
        <v/>
      </c>
      <c r="AA125" s="316" t="str">
        <f t="shared" ca="1" si="53"/>
        <v/>
      </c>
      <c r="AC125" s="310" t="e">
        <f t="shared" ca="1" si="54"/>
        <v>#N/A</v>
      </c>
      <c r="AD125" s="323" t="e">
        <f t="shared" ca="1" si="55"/>
        <v>#N/A</v>
      </c>
      <c r="AE125" s="324">
        <f t="shared" ca="1" si="34"/>
        <v>262.62665555666001</v>
      </c>
      <c r="AG125" s="306">
        <f t="shared" ca="1" si="56"/>
        <v>150.36592095775552</v>
      </c>
      <c r="AH125" s="304">
        <f t="shared" ca="1" si="57"/>
        <v>160.00937728367558</v>
      </c>
    </row>
    <row r="126" spans="1:34" x14ac:dyDescent="0.2">
      <c r="A126" s="347">
        <f t="shared" ca="1" si="35"/>
        <v>0.01</v>
      </c>
      <c r="B126" s="304">
        <f t="shared" ca="1" si="36"/>
        <v>1.2200000000000009</v>
      </c>
      <c r="D126" s="306">
        <f t="shared" ca="1" si="37"/>
        <v>29.122671972070844</v>
      </c>
      <c r="E126" s="307">
        <f t="shared" ca="1" si="38"/>
        <v>146.17072909988724</v>
      </c>
      <c r="F126" s="304">
        <f t="shared" ca="1" si="39"/>
        <v>149.04365826289109</v>
      </c>
      <c r="G126" s="306">
        <f t="shared" ca="1" si="40"/>
        <v>61.220957627515666</v>
      </c>
      <c r="H126" s="307">
        <f t="shared" ca="1" si="41"/>
        <v>327.8007142328126</v>
      </c>
      <c r="I126" s="304">
        <f t="shared" ca="1" si="42"/>
        <v>333.46861007353021</v>
      </c>
      <c r="J126" s="306">
        <f t="shared" ca="1" si="43"/>
        <v>48.719451256393583</v>
      </c>
      <c r="K126" s="307">
        <f t="shared" ca="1" si="44"/>
        <v>265.89735416253313</v>
      </c>
      <c r="L126" s="304">
        <f t="shared" ca="1" si="29"/>
        <v>270.32385740322604</v>
      </c>
      <c r="M126" s="306">
        <f t="shared" ca="1" si="45"/>
        <v>1.3861606984921946</v>
      </c>
      <c r="N126" s="304">
        <f t="shared" ca="1" si="46"/>
        <v>79.421157750508968</v>
      </c>
      <c r="P126" s="310">
        <f t="shared" ca="1" si="47"/>
        <v>12</v>
      </c>
      <c r="Q126" s="304">
        <f t="shared" ca="1" si="48"/>
        <v>1193.2119999999995</v>
      </c>
      <c r="R126" s="306">
        <f t="shared" ca="1" si="49"/>
        <v>0.58638225813288247</v>
      </c>
      <c r="S126" s="307">
        <f t="shared" ca="1" si="50"/>
        <v>4.9750696588888195</v>
      </c>
      <c r="T126" s="304">
        <f t="shared" ca="1" si="30"/>
        <v>48.805433353699321</v>
      </c>
      <c r="U126" s="311">
        <f t="shared" ca="1" si="31"/>
        <v>0</v>
      </c>
      <c r="V126" s="306">
        <f t="shared" ca="1" si="32"/>
        <v>1.1928549384557896</v>
      </c>
      <c r="W126" s="304">
        <f t="shared" ca="1" si="33"/>
        <v>407.28741432198007</v>
      </c>
      <c r="Y126" s="314" t="str">
        <f t="shared" ca="1" si="51"/>
        <v/>
      </c>
      <c r="Z126" s="315" t="str">
        <f t="shared" ca="1" si="52"/>
        <v/>
      </c>
      <c r="AA126" s="316" t="str">
        <f t="shared" ca="1" si="53"/>
        <v/>
      </c>
      <c r="AC126" s="310" t="e">
        <f t="shared" ca="1" si="54"/>
        <v>#N/A</v>
      </c>
      <c r="AD126" s="323" t="e">
        <f t="shared" ca="1" si="55"/>
        <v>#N/A</v>
      </c>
      <c r="AE126" s="324">
        <f t="shared" ca="1" si="34"/>
        <v>265.89735416253313</v>
      </c>
      <c r="AG126" s="306">
        <f t="shared" ca="1" si="56"/>
        <v>149.03278275526736</v>
      </c>
      <c r="AH126" s="304">
        <f t="shared" ca="1" si="57"/>
        <v>158.6761414747827</v>
      </c>
    </row>
    <row r="127" spans="1:34" x14ac:dyDescent="0.2">
      <c r="A127" s="347">
        <f t="shared" ca="1" si="35"/>
        <v>0.01</v>
      </c>
      <c r="B127" s="304">
        <f t="shared" ca="1" si="36"/>
        <v>1.2300000000000009</v>
      </c>
      <c r="D127" s="306">
        <f t="shared" ca="1" si="37"/>
        <v>28.886333322426925</v>
      </c>
      <c r="E127" s="307">
        <f t="shared" ca="1" si="38"/>
        <v>144.85861450077732</v>
      </c>
      <c r="F127" s="304">
        <f t="shared" ca="1" si="39"/>
        <v>147.71065786834464</v>
      </c>
      <c r="G127" s="306">
        <f t="shared" ca="1" si="40"/>
        <v>61.509820960739937</v>
      </c>
      <c r="H127" s="307">
        <f t="shared" ca="1" si="41"/>
        <v>329.24930037782036</v>
      </c>
      <c r="I127" s="304">
        <f t="shared" ca="1" si="42"/>
        <v>334.94560733633523</v>
      </c>
      <c r="J127" s="306">
        <f t="shared" ca="1" si="43"/>
        <v>49.333105149334862</v>
      </c>
      <c r="K127" s="307">
        <f t="shared" ca="1" si="44"/>
        <v>269.18260423558633</v>
      </c>
      <c r="L127" s="304">
        <f t="shared" ca="1" si="29"/>
        <v>273.66590888659772</v>
      </c>
      <c r="M127" s="306">
        <f t="shared" ca="1" si="45"/>
        <v>1.3861069285115348</v>
      </c>
      <c r="N127" s="304">
        <f t="shared" ca="1" si="46"/>
        <v>79.418076957552657</v>
      </c>
      <c r="P127" s="310">
        <f t="shared" ca="1" si="47"/>
        <v>12</v>
      </c>
      <c r="Q127" s="304">
        <f t="shared" ca="1" si="48"/>
        <v>1189.1599999999996</v>
      </c>
      <c r="R127" s="306">
        <f t="shared" ca="1" si="49"/>
        <v>0.58439097669257312</v>
      </c>
      <c r="S127" s="307">
        <f t="shared" ca="1" si="50"/>
        <v>4.9692257491218941</v>
      </c>
      <c r="T127" s="304">
        <f t="shared" ca="1" si="30"/>
        <v>48.748104598885782</v>
      </c>
      <c r="U127" s="311">
        <f t="shared" ca="1" si="31"/>
        <v>0</v>
      </c>
      <c r="V127" s="306">
        <f t="shared" ca="1" si="32"/>
        <v>1.1924630500275146</v>
      </c>
      <c r="W127" s="304">
        <f t="shared" ca="1" si="33"/>
        <v>410.76832057190546</v>
      </c>
      <c r="Y127" s="314" t="str">
        <f t="shared" ca="1" si="51"/>
        <v/>
      </c>
      <c r="Z127" s="315" t="str">
        <f t="shared" ca="1" si="52"/>
        <v/>
      </c>
      <c r="AA127" s="316" t="str">
        <f t="shared" ca="1" si="53"/>
        <v/>
      </c>
      <c r="AC127" s="310" t="e">
        <f t="shared" ca="1" si="54"/>
        <v>#N/A</v>
      </c>
      <c r="AD127" s="323" t="e">
        <f t="shared" ca="1" si="55"/>
        <v>#N/A</v>
      </c>
      <c r="AE127" s="324">
        <f t="shared" ca="1" si="34"/>
        <v>269.18260423558633</v>
      </c>
      <c r="AG127" s="306">
        <f t="shared" ca="1" si="56"/>
        <v>147.69967786058385</v>
      </c>
      <c r="AH127" s="304">
        <f t="shared" ca="1" si="57"/>
        <v>157.34293935351664</v>
      </c>
    </row>
    <row r="128" spans="1:34" x14ac:dyDescent="0.2">
      <c r="A128" s="347">
        <f t="shared" ca="1" si="35"/>
        <v>0.01</v>
      </c>
      <c r="B128" s="304">
        <f t="shared" ca="1" si="36"/>
        <v>1.2400000000000009</v>
      </c>
      <c r="D128" s="306">
        <f t="shared" ca="1" si="37"/>
        <v>28.649843963302995</v>
      </c>
      <c r="E128" s="307">
        <f t="shared" ca="1" si="38"/>
        <v>143.54666619598888</v>
      </c>
      <c r="F128" s="304">
        <f t="shared" ca="1" si="39"/>
        <v>146.3777952255883</v>
      </c>
      <c r="G128" s="306">
        <f t="shared" ca="1" si="40"/>
        <v>61.796319400372965</v>
      </c>
      <c r="H128" s="307">
        <f t="shared" ca="1" si="41"/>
        <v>330.68476703978024</v>
      </c>
      <c r="I128" s="304">
        <f t="shared" ca="1" si="42"/>
        <v>336.40927490719787</v>
      </c>
      <c r="J128" s="306">
        <f t="shared" ca="1" si="43"/>
        <v>49.949635851140428</v>
      </c>
      <c r="K128" s="307">
        <f t="shared" ca="1" si="44"/>
        <v>272.48227457267433</v>
      </c>
      <c r="L128" s="304">
        <f t="shared" ca="1" si="29"/>
        <v>277.02266347351406</v>
      </c>
      <c r="M128" s="306">
        <f t="shared" ca="1" si="45"/>
        <v>1.3860533770629688</v>
      </c>
      <c r="N128" s="304">
        <f t="shared" ca="1" si="46"/>
        <v>79.415008685563024</v>
      </c>
      <c r="P128" s="310">
        <f t="shared" ca="1" si="47"/>
        <v>12</v>
      </c>
      <c r="Q128" s="304">
        <f t="shared" ca="1" si="48"/>
        <v>1185.1079999999995</v>
      </c>
      <c r="R128" s="306">
        <f t="shared" ca="1" si="49"/>
        <v>0.58239969525226365</v>
      </c>
      <c r="S128" s="307">
        <f t="shared" ca="1" si="50"/>
        <v>4.9634017521693714</v>
      </c>
      <c r="T128" s="304">
        <f t="shared" ca="1" si="30"/>
        <v>48.690971188781539</v>
      </c>
      <c r="U128" s="311">
        <f t="shared" ca="1" si="31"/>
        <v>0</v>
      </c>
      <c r="V128" s="306">
        <f t="shared" ca="1" si="32"/>
        <v>1.1920695692978662</v>
      </c>
      <c r="W128" s="304">
        <f t="shared" ca="1" si="33"/>
        <v>414.22944020683684</v>
      </c>
      <c r="Y128" s="314" t="str">
        <f t="shared" ca="1" si="51"/>
        <v/>
      </c>
      <c r="Z128" s="315" t="str">
        <f t="shared" ca="1" si="52"/>
        <v/>
      </c>
      <c r="AA128" s="316" t="str">
        <f t="shared" ca="1" si="53"/>
        <v/>
      </c>
      <c r="AC128" s="310" t="e">
        <f t="shared" ca="1" si="54"/>
        <v>#N/A</v>
      </c>
      <c r="AD128" s="323" t="e">
        <f t="shared" ca="1" si="55"/>
        <v>#N/A</v>
      </c>
      <c r="AE128" s="324">
        <f t="shared" ca="1" si="34"/>
        <v>272.48227457267433</v>
      </c>
      <c r="AG128" s="306">
        <f t="shared" ca="1" si="56"/>
        <v>146.36670884925348</v>
      </c>
      <c r="AH128" s="304">
        <f t="shared" ca="1" si="57"/>
        <v>156.0098734884096</v>
      </c>
    </row>
    <row r="129" spans="1:34" x14ac:dyDescent="0.2">
      <c r="A129" s="347">
        <f t="shared" ca="1" si="35"/>
        <v>0.01</v>
      </c>
      <c r="B129" s="304">
        <f t="shared" ca="1" si="36"/>
        <v>1.2500000000000009</v>
      </c>
      <c r="D129" s="306">
        <f t="shared" ca="1" si="37"/>
        <v>28.413224061154295</v>
      </c>
      <c r="E129" s="307">
        <f t="shared" ca="1" si="38"/>
        <v>142.23498375764393</v>
      </c>
      <c r="F129" s="304">
        <f t="shared" ca="1" si="39"/>
        <v>145.04517195028103</v>
      </c>
      <c r="G129" s="306">
        <f t="shared" ca="1" si="40"/>
        <v>62.080451640984506</v>
      </c>
      <c r="H129" s="307">
        <f t="shared" ca="1" si="41"/>
        <v>332.1071168773567</v>
      </c>
      <c r="I129" s="304">
        <f t="shared" ca="1" si="42"/>
        <v>337.85961516070381</v>
      </c>
      <c r="J129" s="306">
        <f t="shared" ca="1" si="43"/>
        <v>50.569019706347213</v>
      </c>
      <c r="K129" s="307">
        <f t="shared" ca="1" si="44"/>
        <v>275.79623399226</v>
      </c>
      <c r="L129" s="304">
        <f t="shared" ca="1" si="29"/>
        <v>280.39398787843925</v>
      </c>
      <c r="M129" s="306">
        <f t="shared" ca="1" si="45"/>
        <v>1.3860000402117973</v>
      </c>
      <c r="N129" s="304">
        <f t="shared" ca="1" si="46"/>
        <v>79.411952709098372</v>
      </c>
      <c r="P129" s="310">
        <f t="shared" ca="1" si="47"/>
        <v>12</v>
      </c>
      <c r="Q129" s="304">
        <f t="shared" ca="1" si="48"/>
        <v>1181.0559999999996</v>
      </c>
      <c r="R129" s="306">
        <f t="shared" ca="1" si="49"/>
        <v>0.5804084138119544</v>
      </c>
      <c r="S129" s="307">
        <f t="shared" ca="1" si="50"/>
        <v>4.9575976680312515</v>
      </c>
      <c r="T129" s="304">
        <f t="shared" ca="1" si="30"/>
        <v>48.63403312338658</v>
      </c>
      <c r="U129" s="311">
        <f t="shared" ca="1" si="31"/>
        <v>0</v>
      </c>
      <c r="V129" s="306">
        <f t="shared" ca="1" si="32"/>
        <v>1.191674513519315</v>
      </c>
      <c r="W129" s="304">
        <f t="shared" ca="1" si="33"/>
        <v>417.67035909851154</v>
      </c>
      <c r="Y129" s="314" t="str">
        <f t="shared" ca="1" si="51"/>
        <v/>
      </c>
      <c r="Z129" s="315" t="str">
        <f t="shared" ca="1" si="52"/>
        <v/>
      </c>
      <c r="AA129" s="316" t="str">
        <f t="shared" ca="1" si="53"/>
        <v/>
      </c>
      <c r="AC129" s="310" t="e">
        <f t="shared" ca="1" si="54"/>
        <v>#N/A</v>
      </c>
      <c r="AD129" s="323" t="e">
        <f t="shared" ca="1" si="55"/>
        <v>#N/A</v>
      </c>
      <c r="AE129" s="324">
        <f t="shared" ca="1" si="34"/>
        <v>275.79623399226</v>
      </c>
      <c r="AG129" s="306">
        <f t="shared" ca="1" si="56"/>
        <v>145.0339772931062</v>
      </c>
      <c r="AH129" s="304">
        <f t="shared" ca="1" si="57"/>
        <v>154.67704544440835</v>
      </c>
    </row>
    <row r="130" spans="1:34" x14ac:dyDescent="0.2">
      <c r="A130" s="347">
        <f t="shared" ca="1" si="35"/>
        <v>0.01</v>
      </c>
      <c r="B130" s="304">
        <f t="shared" ca="1" si="36"/>
        <v>1.2600000000000009</v>
      </c>
      <c r="D130" s="306">
        <f t="shared" ca="1" si="37"/>
        <v>28.176493583797114</v>
      </c>
      <c r="E130" s="307">
        <f t="shared" ca="1" si="38"/>
        <v>140.9236657591334</v>
      </c>
      <c r="F130" s="304">
        <f t="shared" ca="1" si="39"/>
        <v>143.71288864144967</v>
      </c>
      <c r="G130" s="306">
        <f t="shared" ca="1" si="40"/>
        <v>62.362216576822476</v>
      </c>
      <c r="H130" s="307">
        <f t="shared" ca="1" si="41"/>
        <v>333.51635353494805</v>
      </c>
      <c r="I130" s="304">
        <f t="shared" ca="1" si="42"/>
        <v>339.29663147697619</v>
      </c>
      <c r="J130" s="306">
        <f t="shared" ca="1" si="43"/>
        <v>51.191233047436249</v>
      </c>
      <c r="K130" s="307">
        <f t="shared" ca="1" si="44"/>
        <v>279.1243513443215</v>
      </c>
      <c r="L130" s="304">
        <f t="shared" ca="1" si="29"/>
        <v>283.77974884460161</v>
      </c>
      <c r="M130" s="306">
        <f t="shared" ca="1" si="45"/>
        <v>1.3859469140984744</v>
      </c>
      <c r="N130" s="304">
        <f t="shared" ca="1" si="46"/>
        <v>79.408908807023039</v>
      </c>
      <c r="P130" s="310">
        <f t="shared" ca="1" si="47"/>
        <v>12</v>
      </c>
      <c r="Q130" s="304">
        <f t="shared" ca="1" si="48"/>
        <v>1177.0039999999997</v>
      </c>
      <c r="R130" s="306">
        <f t="shared" ca="1" si="49"/>
        <v>0.57841713237164505</v>
      </c>
      <c r="S130" s="307">
        <f t="shared" ca="1" si="50"/>
        <v>4.9518134967075351</v>
      </c>
      <c r="T130" s="304">
        <f t="shared" ca="1" si="30"/>
        <v>48.577290402700925</v>
      </c>
      <c r="U130" s="311">
        <f t="shared" ca="1" si="31"/>
        <v>0</v>
      </c>
      <c r="V130" s="306">
        <f t="shared" ca="1" si="32"/>
        <v>1.1912778999257798</v>
      </c>
      <c r="W130" s="304">
        <f t="shared" ca="1" si="33"/>
        <v>421.09067051110839</v>
      </c>
      <c r="Y130" s="314" t="str">
        <f t="shared" ca="1" si="51"/>
        <v/>
      </c>
      <c r="Z130" s="315" t="str">
        <f t="shared" ca="1" si="52"/>
        <v/>
      </c>
      <c r="AA130" s="316" t="str">
        <f t="shared" ca="1" si="53"/>
        <v/>
      </c>
      <c r="AC130" s="310" t="e">
        <f t="shared" ca="1" si="54"/>
        <v>#N/A</v>
      </c>
      <c r="AD130" s="323" t="e">
        <f t="shared" ca="1" si="55"/>
        <v>#N/A</v>
      </c>
      <c r="AE130" s="324">
        <f t="shared" ca="1" si="34"/>
        <v>279.1243513443215</v>
      </c>
      <c r="AG130" s="306">
        <f t="shared" ca="1" si="56"/>
        <v>143.70158374596534</v>
      </c>
      <c r="AH130" s="304">
        <f t="shared" ca="1" si="57"/>
        <v>153.3445557685825</v>
      </c>
    </row>
    <row r="131" spans="1:34" x14ac:dyDescent="0.2">
      <c r="A131" s="347">
        <f t="shared" ca="1" si="35"/>
        <v>0.01</v>
      </c>
      <c r="B131" s="304">
        <f t="shared" ca="1" si="36"/>
        <v>1.2700000000000009</v>
      </c>
      <c r="D131" s="306">
        <f t="shared" ca="1" si="37"/>
        <v>27.939672298226974</v>
      </c>
      <c r="E131" s="307">
        <f t="shared" ca="1" si="38"/>
        <v>139.61280976153299</v>
      </c>
      <c r="F131" s="304">
        <f t="shared" ca="1" si="39"/>
        <v>142.38104486778536</v>
      </c>
      <c r="G131" s="306">
        <f t="shared" ca="1" si="40"/>
        <v>62.641613299804746</v>
      </c>
      <c r="H131" s="307">
        <f t="shared" ca="1" si="41"/>
        <v>334.91248163256336</v>
      </c>
      <c r="I131" s="304">
        <f t="shared" ca="1" si="42"/>
        <v>340.72032823135805</v>
      </c>
      <c r="J131" s="306">
        <f t="shared" ca="1" si="43"/>
        <v>51.816252196819384</v>
      </c>
      <c r="K131" s="307">
        <f t="shared" ca="1" si="44"/>
        <v>282.46649552015907</v>
      </c>
      <c r="L131" s="304">
        <f t="shared" ca="1" si="29"/>
        <v>287.17981315399663</v>
      </c>
      <c r="M131" s="306">
        <f t="shared" ca="1" si="45"/>
        <v>1.3858939949365967</v>
      </c>
      <c r="N131" s="304">
        <f t="shared" ca="1" si="46"/>
        <v>79.405876762392069</v>
      </c>
      <c r="P131" s="310">
        <f t="shared" ca="1" si="47"/>
        <v>12</v>
      </c>
      <c r="Q131" s="304">
        <f t="shared" ca="1" si="48"/>
        <v>1172.9519999999995</v>
      </c>
      <c r="R131" s="306">
        <f t="shared" ca="1" si="49"/>
        <v>0.57642585093133558</v>
      </c>
      <c r="S131" s="307">
        <f t="shared" ca="1" si="50"/>
        <v>4.9460492381982215</v>
      </c>
      <c r="T131" s="304">
        <f t="shared" ca="1" si="30"/>
        <v>48.520743026724553</v>
      </c>
      <c r="U131" s="311">
        <f t="shared" ca="1" si="31"/>
        <v>0</v>
      </c>
      <c r="V131" s="306">
        <f t="shared" ca="1" si="32"/>
        <v>1.1908797457312581</v>
      </c>
      <c r="W131" s="304">
        <f t="shared" ca="1" si="33"/>
        <v>424.48997511697502</v>
      </c>
      <c r="Y131" s="314" t="str">
        <f t="shared" ca="1" si="51"/>
        <v/>
      </c>
      <c r="Z131" s="315" t="str">
        <f t="shared" ca="1" si="52"/>
        <v/>
      </c>
      <c r="AA131" s="316" t="str">
        <f t="shared" ca="1" si="53"/>
        <v/>
      </c>
      <c r="AC131" s="310" t="e">
        <f t="shared" ca="1" si="54"/>
        <v>#N/A</v>
      </c>
      <c r="AD131" s="323" t="e">
        <f t="shared" ca="1" si="55"/>
        <v>#N/A</v>
      </c>
      <c r="AE131" s="324">
        <f t="shared" ca="1" si="34"/>
        <v>282.46649552015907</v>
      </c>
      <c r="AG131" s="306">
        <f t="shared" ca="1" si="56"/>
        <v>142.36962772988878</v>
      </c>
      <c r="AH131" s="304">
        <f t="shared" ca="1" si="57"/>
        <v>152.01250397636238</v>
      </c>
    </row>
    <row r="132" spans="1:34" x14ac:dyDescent="0.2">
      <c r="A132" s="347">
        <f t="shared" ca="1" si="35"/>
        <v>0.01</v>
      </c>
      <c r="B132" s="304">
        <f t="shared" ca="1" si="36"/>
        <v>1.2800000000000009</v>
      </c>
      <c r="D132" s="306">
        <f t="shared" ca="1" si="37"/>
        <v>27.702779768513146</v>
      </c>
      <c r="E132" s="307">
        <f t="shared" ca="1" si="38"/>
        <v>138.30251230054171</v>
      </c>
      <c r="F132" s="304">
        <f t="shared" ca="1" si="39"/>
        <v>141.04973915447073</v>
      </c>
      <c r="G132" s="306">
        <f t="shared" ca="1" si="40"/>
        <v>62.918641097489875</v>
      </c>
      <c r="H132" s="307">
        <f t="shared" ca="1" si="41"/>
        <v>336.29550675556879</v>
      </c>
      <c r="I132" s="304">
        <f t="shared" ca="1" si="42"/>
        <v>342.13071078396274</v>
      </c>
      <c r="J132" s="306">
        <f t="shared" ca="1" si="43"/>
        <v>52.444053468805855</v>
      </c>
      <c r="K132" s="307">
        <f t="shared" ca="1" si="44"/>
        <v>285.82253546209972</v>
      </c>
      <c r="L132" s="304">
        <f t="shared" ref="L132:L195" ca="1" si="58">SQRT(pos_x^2+pos_z^2)</f>
        <v>290.5940476372877</v>
      </c>
      <c r="M132" s="306">
        <f t="shared" ca="1" si="45"/>
        <v>1.3858412790109573</v>
      </c>
      <c r="N132" s="304">
        <f t="shared" ca="1" si="46"/>
        <v>79.402856362339818</v>
      </c>
      <c r="P132" s="310">
        <f t="shared" ca="1" si="47"/>
        <v>12</v>
      </c>
      <c r="Q132" s="304">
        <f t="shared" ca="1" si="48"/>
        <v>1168.8999999999996</v>
      </c>
      <c r="R132" s="306">
        <f t="shared" ca="1" si="49"/>
        <v>0.57443456949102623</v>
      </c>
      <c r="S132" s="307">
        <f t="shared" ca="1" si="50"/>
        <v>4.9403048925033115</v>
      </c>
      <c r="T132" s="304">
        <f t="shared" ref="T132:T195" ca="1" si="59">m*g</f>
        <v>48.464390995457485</v>
      </c>
      <c r="U132" s="311">
        <f t="shared" ref="U132:U195" ca="1" si="60">IF(pos_xz&lt;L_rampe,Poids*COS(Beta),0)</f>
        <v>0</v>
      </c>
      <c r="V132" s="306">
        <f t="shared" ref="V132:V195" ca="1" si="61">Rho_moyen*(20000-Alt_rampe-pos_z)/(20000+Alt_rampe+pos_z)</f>
        <v>1.190480068128468</v>
      </c>
      <c r="W132" s="304">
        <f t="shared" ref="W132:W195" ca="1" si="62">1/2*Rho*Sref*Cx*vit_xz^2</f>
        <v>427.86788100960632</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285.82253546209972</v>
      </c>
      <c r="AG132" s="306">
        <f t="shared" ca="1" si="56"/>
        <v>141.03820772193868</v>
      </c>
      <c r="AH132" s="304">
        <f t="shared" ca="1" si="57"/>
        <v>150.6809885383052</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27.46583535377103</v>
      </c>
      <c r="E133" s="307">
        <f t="shared" ref="E133:E196" ca="1" si="67">IF(AND(L132&lt;L_rampe,Poussee&lt;Poids*SIN(M132)),0,(-W132+Poussee)/m*SIN(M132)+U132/m*COS(M132)-Poids/m)</f>
        <v>136.9928688739424</v>
      </c>
      <c r="F133" s="304">
        <f t="shared" ref="F133:F196" ca="1" si="68">SQRT(acc_x^2+acc_z^2)</f>
        <v>139.71906897053685</v>
      </c>
      <c r="G133" s="306">
        <f t="shared" ref="G133:G196" ca="1" si="69">G132+acc_x*pas</f>
        <v>63.193299451027585</v>
      </c>
      <c r="H133" s="307">
        <f t="shared" ref="H133:H196" ca="1" si="70">H132+acc_z*pas</f>
        <v>337.66543544430823</v>
      </c>
      <c r="I133" s="304">
        <f t="shared" ref="I133:I196" ca="1" si="71">SQRT(vit_x^2+vit_z^2)</f>
        <v>343.52778546909644</v>
      </c>
      <c r="J133" s="306">
        <f t="shared" ref="J133:J196" ca="1" si="72">J132+0.5*(vit_x+G132)*pas*(K132&gt;=0)</f>
        <v>53.074613171548442</v>
      </c>
      <c r="K133" s="307">
        <f t="shared" ref="K133:K196" ca="1" si="73">K132+0.5*(vit_z+H132)*pas</f>
        <v>289.19234017309913</v>
      </c>
      <c r="L133" s="304">
        <f t="shared" ca="1" si="58"/>
        <v>294.02231918360036</v>
      </c>
      <c r="M133" s="306">
        <f t="shared" ref="M133:M196" ca="1" si="74">IF(AND(L132&gt;L_rampe,G133&gt;0),ATAN2(G133,H133),$M$4)</f>
        <v>1.3857887626756626</v>
      </c>
      <c r="N133" s="304">
        <f t="shared" ref="N133:N196" ca="1" si="75">DEGREES(Beta)</f>
        <v>79.399847397971939</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4.9345804596228042</v>
      </c>
      <c r="T133" s="304">
        <f t="shared" ca="1" si="59"/>
        <v>48.408234308899715</v>
      </c>
      <c r="U133" s="311">
        <f t="shared" ca="1" si="60"/>
        <v>0</v>
      </c>
      <c r="V133" s="306">
        <f t="shared" ca="1" si="61"/>
        <v>1.1900788842875127</v>
      </c>
      <c r="W133" s="304">
        <f t="shared" ca="1" si="62"/>
        <v>431.22400371391154</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289.19234017309913</v>
      </c>
      <c r="AG133" s="306">
        <f t="shared" ref="AG133:AG196" ca="1" si="85">IF(AND(L132&lt;L_rampe,Poussee&lt;Poids*SIN(M132)),0,(-W132+Poussee)/m-Poids*SIN(M132)/m)</f>
        <v>139.70742114147808</v>
      </c>
      <c r="AH133" s="304">
        <f t="shared" ref="AH133:AH196" ca="1" si="86">IF(AND(L132&lt;L_rampe,Poussee&lt;Poids*SIN(M132)), g*SIN(M132), (-W132+Poussee)/m)</f>
        <v>149.35010686738858</v>
      </c>
    </row>
    <row r="134" spans="1:34" x14ac:dyDescent="0.2">
      <c r="A134" s="347">
        <f t="shared" ca="1" si="64"/>
        <v>0.01</v>
      </c>
      <c r="B134" s="304">
        <f t="shared" ca="1" si="65"/>
        <v>1.3000000000000009</v>
      </c>
      <c r="D134" s="306">
        <f t="shared" ca="1" si="66"/>
        <v>27.228858206212376</v>
      </c>
      <c r="E134" s="307">
        <f t="shared" ca="1" si="67"/>
        <v>135.68397392958121</v>
      </c>
      <c r="F134" s="304">
        <f t="shared" ca="1" si="68"/>
        <v>138.38913071674847</v>
      </c>
      <c r="G134" s="306">
        <f t="shared" ca="1" si="69"/>
        <v>63.465588033089709</v>
      </c>
      <c r="H134" s="307">
        <f t="shared" ca="1" si="70"/>
        <v>339.02227518360405</v>
      </c>
      <c r="I134" s="304">
        <f t="shared" ca="1" si="71"/>
        <v>344.9115595845596</v>
      </c>
      <c r="J134" s="306">
        <f t="shared" ca="1" si="72"/>
        <v>53.70790760896903</v>
      </c>
      <c r="K134" s="307">
        <f t="shared" ca="1" si="73"/>
        <v>292.5757787262387</v>
      </c>
      <c r="L134" s="304">
        <f t="shared" ca="1" si="58"/>
        <v>297.46449475021143</v>
      </c>
      <c r="M134" s="306">
        <f t="shared" ca="1" si="74"/>
        <v>1.3857364423523117</v>
      </c>
      <c r="N134" s="304">
        <f t="shared" ca="1" si="75"/>
        <v>79.396849664261168</v>
      </c>
      <c r="P134" s="310">
        <f t="shared" ca="1" si="76"/>
        <v>12</v>
      </c>
      <c r="Q134" s="304">
        <f t="shared" ca="1" si="77"/>
        <v>1160.7959999999996</v>
      </c>
      <c r="R134" s="306">
        <f t="shared" ca="1" si="78"/>
        <v>0.5704520066104074</v>
      </c>
      <c r="S134" s="307">
        <f t="shared" ca="1" si="79"/>
        <v>4.9288759395567006</v>
      </c>
      <c r="T134" s="304">
        <f t="shared" ca="1" si="59"/>
        <v>48.352272967051235</v>
      </c>
      <c r="U134" s="311">
        <f t="shared" ca="1" si="60"/>
        <v>0</v>
      </c>
      <c r="V134" s="306">
        <f t="shared" ca="1" si="61"/>
        <v>1.1896762113545609</v>
      </c>
      <c r="W134" s="304">
        <f t="shared" ca="1" si="62"/>
        <v>434.55796619380743</v>
      </c>
      <c r="Y134" s="314" t="str">
        <f t="shared" ca="1" si="80"/>
        <v/>
      </c>
      <c r="Z134" s="315" t="str">
        <f t="shared" ca="1" si="81"/>
        <v/>
      </c>
      <c r="AA134" s="316" t="str">
        <f t="shared" ca="1" si="82"/>
        <v/>
      </c>
      <c r="AC134" s="310" t="e">
        <f t="shared" ca="1" si="83"/>
        <v>#N/A</v>
      </c>
      <c r="AD134" s="323" t="e">
        <f t="shared" ca="1" si="84"/>
        <v>#N/A</v>
      </c>
      <c r="AE134" s="324">
        <f t="shared" ca="1" si="63"/>
        <v>292.5757787262387</v>
      </c>
      <c r="AG134" s="306">
        <f t="shared" ca="1" si="85"/>
        <v>138.3773643379927</v>
      </c>
      <c r="AH134" s="304">
        <f t="shared" ca="1" si="86"/>
        <v>148.01995530682908</v>
      </c>
    </row>
    <row r="135" spans="1:34" x14ac:dyDescent="0.2">
      <c r="A135" s="347">
        <f t="shared" ca="1" si="64"/>
        <v>0.01</v>
      </c>
      <c r="B135" s="304">
        <f t="shared" ca="1" si="65"/>
        <v>1.3100000000000009</v>
      </c>
      <c r="D135" s="306">
        <f t="shared" ca="1" si="66"/>
        <v>26.981226354743473</v>
      </c>
      <c r="E135" s="307">
        <f t="shared" ca="1" si="67"/>
        <v>134.31907891532907</v>
      </c>
      <c r="F135" s="304">
        <f t="shared" ca="1" si="68"/>
        <v>137.00219537025055</v>
      </c>
      <c r="G135" s="306">
        <f t="shared" ca="1" si="69"/>
        <v>63.735400296637145</v>
      </c>
      <c r="H135" s="307">
        <f t="shared" ca="1" si="70"/>
        <v>340.36546597275736</v>
      </c>
      <c r="I135" s="304">
        <f t="shared" ca="1" si="71"/>
        <v>346.28146308721875</v>
      </c>
      <c r="J135" s="306">
        <f t="shared" ca="1" si="72"/>
        <v>54.343912550617667</v>
      </c>
      <c r="K135" s="307">
        <f t="shared" ca="1" si="73"/>
        <v>295.97271743202049</v>
      </c>
      <c r="L135" s="304">
        <f t="shared" ca="1" si="58"/>
        <v>300.92043848067851</v>
      </c>
      <c r="M135" s="306">
        <f t="shared" ca="1" si="74"/>
        <v>1.3856843144411783</v>
      </c>
      <c r="N135" s="304">
        <f t="shared" ca="1" si="75"/>
        <v>79.393862954958394</v>
      </c>
      <c r="P135" s="310">
        <f t="shared" ca="1" si="76"/>
        <v>13</v>
      </c>
      <c r="Q135" s="304">
        <f t="shared" ca="1" si="77"/>
        <v>1156.4594999999995</v>
      </c>
      <c r="R135" s="306">
        <f t="shared" ca="1" si="78"/>
        <v>0.56832091283797359</v>
      </c>
      <c r="S135" s="307">
        <f t="shared" ca="1" si="79"/>
        <v>4.9231927304283207</v>
      </c>
      <c r="T135" s="304">
        <f t="shared" ca="1" si="59"/>
        <v>48.296520685501832</v>
      </c>
      <c r="U135" s="311">
        <f t="shared" ca="1" si="60"/>
        <v>0</v>
      </c>
      <c r="V135" s="306">
        <f t="shared" ca="1" si="61"/>
        <v>1.1892720667886176</v>
      </c>
      <c r="W135" s="304">
        <f t="shared" ca="1" si="62"/>
        <v>437.86793649248955</v>
      </c>
      <c r="Y135" s="314" t="str">
        <f t="shared" ca="1" si="80"/>
        <v/>
      </c>
      <c r="Z135" s="315" t="str">
        <f t="shared" ca="1" si="81"/>
        <v/>
      </c>
      <c r="AA135" s="316" t="str">
        <f t="shared" ca="1" si="82"/>
        <v/>
      </c>
      <c r="AC135" s="310" t="e">
        <f t="shared" ca="1" si="83"/>
        <v>#N/A</v>
      </c>
      <c r="AD135" s="323" t="e">
        <f t="shared" ca="1" si="84"/>
        <v>#N/A</v>
      </c>
      <c r="AE135" s="324">
        <f t="shared" ca="1" si="63"/>
        <v>295.97271743202049</v>
      </c>
      <c r="AG135" s="306">
        <f t="shared" ca="1" si="85"/>
        <v>136.9903032180479</v>
      </c>
      <c r="AH135" s="304">
        <f t="shared" ca="1" si="86"/>
        <v>146.63279975703614</v>
      </c>
    </row>
    <row r="136" spans="1:34" x14ac:dyDescent="0.2">
      <c r="A136" s="347">
        <f t="shared" ca="1" si="64"/>
        <v>0.01</v>
      </c>
      <c r="B136" s="304">
        <f t="shared" ca="1" si="65"/>
        <v>1.320000000000001</v>
      </c>
      <c r="D136" s="306">
        <f t="shared" ca="1" si="66"/>
        <v>26.722960235627205</v>
      </c>
      <c r="E136" s="307">
        <f t="shared" ca="1" si="67"/>
        <v>132.89833430774928</v>
      </c>
      <c r="F136" s="304">
        <f t="shared" ca="1" si="68"/>
        <v>135.55841495653894</v>
      </c>
      <c r="G136" s="306">
        <f t="shared" ca="1" si="69"/>
        <v>64.002629898993419</v>
      </c>
      <c r="H136" s="307">
        <f t="shared" ca="1" si="70"/>
        <v>341.69444931583485</v>
      </c>
      <c r="I136" s="304">
        <f t="shared" ca="1" si="71"/>
        <v>347.63692745052151</v>
      </c>
      <c r="J136" s="306">
        <f t="shared" ca="1" si="72"/>
        <v>54.982602701595816</v>
      </c>
      <c r="K136" s="307">
        <f t="shared" ca="1" si="73"/>
        <v>299.38301700846347</v>
      </c>
      <c r="L136" s="304">
        <f t="shared" ca="1" si="58"/>
        <v>304.39000882573572</v>
      </c>
      <c r="M136" s="306">
        <f t="shared" ca="1" si="74"/>
        <v>1.385632375322182</v>
      </c>
      <c r="N136" s="304">
        <f t="shared" ca="1" si="75"/>
        <v>79.390887062648275</v>
      </c>
      <c r="P136" s="310">
        <f t="shared" ca="1" si="76"/>
        <v>13</v>
      </c>
      <c r="Q136" s="304">
        <f t="shared" ca="1" si="77"/>
        <v>1151.8384999999994</v>
      </c>
      <c r="R136" s="306">
        <f t="shared" ca="1" si="78"/>
        <v>0.56605000673341543</v>
      </c>
      <c r="S136" s="307">
        <f t="shared" ca="1" si="79"/>
        <v>4.9175322303609867</v>
      </c>
      <c r="T136" s="304">
        <f t="shared" ca="1" si="59"/>
        <v>48.240991179841281</v>
      </c>
      <c r="U136" s="311">
        <f t="shared" ca="1" si="60"/>
        <v>0</v>
      </c>
      <c r="V136" s="306">
        <f t="shared" ca="1" si="61"/>
        <v>1.1888664686972923</v>
      </c>
      <c r="W136" s="304">
        <f t="shared" ca="1" si="62"/>
        <v>441.15207090238721</v>
      </c>
      <c r="Y136" s="314" t="str">
        <f t="shared" ca="1" si="80"/>
        <v/>
      </c>
      <c r="Z136" s="315" t="str">
        <f t="shared" ca="1" si="81"/>
        <v/>
      </c>
      <c r="AA136" s="316" t="str">
        <f t="shared" ca="1" si="82"/>
        <v/>
      </c>
      <c r="AC136" s="310" t="e">
        <f t="shared" ca="1" si="83"/>
        <v>#N/A</v>
      </c>
      <c r="AD136" s="323" t="e">
        <f t="shared" ca="1" si="84"/>
        <v>#N/A</v>
      </c>
      <c r="AE136" s="324">
        <f t="shared" ca="1" si="63"/>
        <v>299.38301700846347</v>
      </c>
      <c r="AG136" s="306">
        <f t="shared" ca="1" si="85"/>
        <v>135.5463894397576</v>
      </c>
      <c r="AH136" s="304">
        <f t="shared" ca="1" si="86"/>
        <v>145.18879186992103</v>
      </c>
    </row>
    <row r="137" spans="1:34" x14ac:dyDescent="0.2">
      <c r="A137" s="347">
        <f t="shared" ca="1" si="64"/>
        <v>0.01</v>
      </c>
      <c r="B137" s="304">
        <f t="shared" ca="1" si="65"/>
        <v>1.330000000000001</v>
      </c>
      <c r="D137" s="306">
        <f t="shared" ca="1" si="66"/>
        <v>26.464752682435854</v>
      </c>
      <c r="E137" s="307">
        <f t="shared" ca="1" si="67"/>
        <v>131.47886747897368</v>
      </c>
      <c r="F137" s="304">
        <f t="shared" ca="1" si="68"/>
        <v>134.11590408335627</v>
      </c>
      <c r="G137" s="306">
        <f t="shared" ca="1" si="69"/>
        <v>64.267277425817781</v>
      </c>
      <c r="H137" s="307">
        <f t="shared" ca="1" si="70"/>
        <v>343.00923799062457</v>
      </c>
      <c r="I137" s="304">
        <f t="shared" ca="1" si="71"/>
        <v>348.97796534256423</v>
      </c>
      <c r="J137" s="306">
        <f t="shared" ca="1" si="72"/>
        <v>55.623952238219871</v>
      </c>
      <c r="K137" s="307">
        <f t="shared" ca="1" si="73"/>
        <v>302.80653544499575</v>
      </c>
      <c r="L137" s="304">
        <f t="shared" ca="1" si="58"/>
        <v>307.87306145683033</v>
      </c>
      <c r="M137" s="306">
        <f t="shared" ca="1" si="74"/>
        <v>1.3855806214417354</v>
      </c>
      <c r="N137" s="304">
        <f t="shared" ca="1" si="75"/>
        <v>79.387921783725261</v>
      </c>
      <c r="P137" s="310">
        <f t="shared" ca="1" si="76"/>
        <v>13</v>
      </c>
      <c r="Q137" s="304">
        <f t="shared" ca="1" si="77"/>
        <v>1147.2174999999995</v>
      </c>
      <c r="R137" s="306">
        <f t="shared" ca="1" si="78"/>
        <v>0.56377910062885728</v>
      </c>
      <c r="S137" s="307">
        <f t="shared" ca="1" si="79"/>
        <v>4.9118944393546986</v>
      </c>
      <c r="T137" s="304">
        <f t="shared" ca="1" si="59"/>
        <v>48.185684450069594</v>
      </c>
      <c r="U137" s="311">
        <f t="shared" ca="1" si="60"/>
        <v>0</v>
      </c>
      <c r="V137" s="306">
        <f t="shared" ca="1" si="61"/>
        <v>1.1884594354950355</v>
      </c>
      <c r="W137" s="304">
        <f t="shared" ca="1" si="62"/>
        <v>444.40999094879265</v>
      </c>
      <c r="Y137" s="314" t="str">
        <f t="shared" ca="1" si="80"/>
        <v/>
      </c>
      <c r="Z137" s="315" t="str">
        <f t="shared" ca="1" si="81"/>
        <v/>
      </c>
      <c r="AA137" s="316" t="str">
        <f t="shared" ca="1" si="82"/>
        <v/>
      </c>
      <c r="AC137" s="310" t="e">
        <f t="shared" ca="1" si="83"/>
        <v>#N/A</v>
      </c>
      <c r="AD137" s="323" t="e">
        <f t="shared" ca="1" si="84"/>
        <v>#N/A</v>
      </c>
      <c r="AE137" s="324">
        <f t="shared" ca="1" si="63"/>
        <v>302.80653544499575</v>
      </c>
      <c r="AG137" s="306">
        <f t="shared" ca="1" si="85"/>
        <v>134.103742468024</v>
      </c>
      <c r="AH137" s="304">
        <f t="shared" ca="1" si="86"/>
        <v>143.7460511041381</v>
      </c>
    </row>
    <row r="138" spans="1:34" x14ac:dyDescent="0.2">
      <c r="A138" s="347">
        <f t="shared" ca="1" si="64"/>
        <v>0.01</v>
      </c>
      <c r="B138" s="304">
        <f t="shared" ca="1" si="65"/>
        <v>1.340000000000001</v>
      </c>
      <c r="D138" s="306">
        <f t="shared" ca="1" si="66"/>
        <v>26.206623892279318</v>
      </c>
      <c r="E138" s="307">
        <f t="shared" ca="1" si="67"/>
        <v>130.06077797053956</v>
      </c>
      <c r="F138" s="304">
        <f t="shared" ca="1" si="68"/>
        <v>132.6747643756467</v>
      </c>
      <c r="G138" s="306">
        <f t="shared" ca="1" si="69"/>
        <v>64.52934366474058</v>
      </c>
      <c r="H138" s="307">
        <f t="shared" ca="1" si="70"/>
        <v>344.30984577032996</v>
      </c>
      <c r="I138" s="304">
        <f t="shared" ca="1" si="71"/>
        <v>350.3045904469289</v>
      </c>
      <c r="J138" s="306">
        <f t="shared" ca="1" si="72"/>
        <v>56.267935343672661</v>
      </c>
      <c r="K138" s="307">
        <f t="shared" ca="1" si="73"/>
        <v>306.2431308638005</v>
      </c>
      <c r="L138" s="304">
        <f t="shared" ca="1" si="58"/>
        <v>311.36945217715652</v>
      </c>
      <c r="M138" s="306">
        <f t="shared" ca="1" si="74"/>
        <v>1.3855290493109835</v>
      </c>
      <c r="N138" s="304">
        <f t="shared" ca="1" si="75"/>
        <v>79.384966918292676</v>
      </c>
      <c r="P138" s="310">
        <f t="shared" ca="1" si="76"/>
        <v>13</v>
      </c>
      <c r="Q138" s="304">
        <f t="shared" ca="1" si="77"/>
        <v>1142.5964999999994</v>
      </c>
      <c r="R138" s="306">
        <f t="shared" ca="1" si="78"/>
        <v>0.56150819452429912</v>
      </c>
      <c r="S138" s="307">
        <f t="shared" ca="1" si="79"/>
        <v>4.9062793574094554</v>
      </c>
      <c r="T138" s="304">
        <f t="shared" ca="1" si="59"/>
        <v>48.130600496186759</v>
      </c>
      <c r="U138" s="311">
        <f t="shared" ca="1" si="60"/>
        <v>0</v>
      </c>
      <c r="V138" s="306">
        <f t="shared" ca="1" si="61"/>
        <v>1.18805098556237</v>
      </c>
      <c r="W138" s="304">
        <f t="shared" ca="1" si="62"/>
        <v>447.64132671613027</v>
      </c>
      <c r="Y138" s="314" t="str">
        <f t="shared" ca="1" si="80"/>
        <v/>
      </c>
      <c r="Z138" s="315" t="str">
        <f t="shared" ca="1" si="81"/>
        <v/>
      </c>
      <c r="AA138" s="316" t="str">
        <f t="shared" ca="1" si="82"/>
        <v/>
      </c>
      <c r="AC138" s="310" t="e">
        <f t="shared" ca="1" si="83"/>
        <v>#N/A</v>
      </c>
      <c r="AD138" s="323" t="e">
        <f t="shared" ca="1" si="84"/>
        <v>#N/A</v>
      </c>
      <c r="AE138" s="324">
        <f t="shared" ca="1" si="63"/>
        <v>306.2431308638005</v>
      </c>
      <c r="AG138" s="306">
        <f t="shared" ca="1" si="85"/>
        <v>132.66246385148227</v>
      </c>
      <c r="AH138" s="304">
        <f t="shared" ca="1" si="86"/>
        <v>142.30467900218656</v>
      </c>
    </row>
    <row r="139" spans="1:34" x14ac:dyDescent="0.2">
      <c r="A139" s="347">
        <f t="shared" ca="1" si="64"/>
        <v>0.01</v>
      </c>
      <c r="B139" s="304">
        <f t="shared" ca="1" si="65"/>
        <v>1.350000000000001</v>
      </c>
      <c r="D139" s="306">
        <f t="shared" ca="1" si="66"/>
        <v>25.948593809472211</v>
      </c>
      <c r="E139" s="307">
        <f t="shared" ca="1" si="67"/>
        <v>128.64416402984628</v>
      </c>
      <c r="F139" s="304">
        <f t="shared" ca="1" si="68"/>
        <v>131.23509614286482</v>
      </c>
      <c r="G139" s="306">
        <f t="shared" ca="1" si="69"/>
        <v>64.788829602835307</v>
      </c>
      <c r="H139" s="307">
        <f t="shared" ca="1" si="70"/>
        <v>345.59628741062841</v>
      </c>
      <c r="I139" s="304">
        <f t="shared" ca="1" si="71"/>
        <v>351.61681744949982</v>
      </c>
      <c r="J139" s="306">
        <f t="shared" ca="1" si="72"/>
        <v>56.914526210010543</v>
      </c>
      <c r="K139" s="307">
        <f t="shared" ca="1" si="73"/>
        <v>309.69266152970528</v>
      </c>
      <c r="L139" s="304">
        <f t="shared" ca="1" si="58"/>
        <v>314.87903693174394</v>
      </c>
      <c r="M139" s="306">
        <f t="shared" ca="1" si="74"/>
        <v>1.3854776555040995</v>
      </c>
      <c r="N139" s="304">
        <f t="shared" ca="1" si="75"/>
        <v>79.382022270065107</v>
      </c>
      <c r="P139" s="310">
        <f t="shared" ca="1" si="76"/>
        <v>13</v>
      </c>
      <c r="Q139" s="304">
        <f t="shared" ca="1" si="77"/>
        <v>1137.9754999999996</v>
      </c>
      <c r="R139" s="306">
        <f t="shared" ca="1" si="78"/>
        <v>0.55923728841974096</v>
      </c>
      <c r="S139" s="307">
        <f t="shared" ca="1" si="79"/>
        <v>4.9006869845252581</v>
      </c>
      <c r="T139" s="304">
        <f t="shared" ca="1" si="59"/>
        <v>48.075739318192781</v>
      </c>
      <c r="U139" s="311">
        <f t="shared" ca="1" si="60"/>
        <v>0</v>
      </c>
      <c r="V139" s="306">
        <f t="shared" ca="1" si="61"/>
        <v>1.1876411372445344</v>
      </c>
      <c r="W139" s="304">
        <f t="shared" ca="1" si="62"/>
        <v>450.84571683633857</v>
      </c>
      <c r="Y139" s="314" t="str">
        <f t="shared" ca="1" si="80"/>
        <v/>
      </c>
      <c r="Z139" s="315" t="str">
        <f t="shared" ca="1" si="81"/>
        <v/>
      </c>
      <c r="AA139" s="316" t="str">
        <f t="shared" ca="1" si="82"/>
        <v/>
      </c>
      <c r="AC139" s="310" t="e">
        <f t="shared" ca="1" si="83"/>
        <v>#N/A</v>
      </c>
      <c r="AD139" s="323" t="e">
        <f t="shared" ca="1" si="84"/>
        <v>#N/A</v>
      </c>
      <c r="AE139" s="324">
        <f t="shared" ca="1" si="63"/>
        <v>309.69266152970528</v>
      </c>
      <c r="AG139" s="306">
        <f t="shared" ca="1" si="85"/>
        <v>131.22265382040925</v>
      </c>
      <c r="AH139" s="304">
        <f t="shared" ca="1" si="86"/>
        <v>140.86477578831608</v>
      </c>
    </row>
    <row r="140" spans="1:34" x14ac:dyDescent="0.2">
      <c r="A140" s="347">
        <f t="shared" ca="1" si="64"/>
        <v>0.01</v>
      </c>
      <c r="B140" s="304">
        <f t="shared" ca="1" si="65"/>
        <v>1.360000000000001</v>
      </c>
      <c r="D140" s="306">
        <f t="shared" ca="1" si="66"/>
        <v>25.690682123947045</v>
      </c>
      <c r="E140" s="307">
        <f t="shared" ca="1" si="67"/>
        <v>127.22912260045138</v>
      </c>
      <c r="F140" s="304">
        <f t="shared" ca="1" si="68"/>
        <v>129.79699836927807</v>
      </c>
      <c r="G140" s="306">
        <f t="shared" ca="1" si="69"/>
        <v>65.045736424074775</v>
      </c>
      <c r="H140" s="307">
        <f t="shared" ca="1" si="70"/>
        <v>346.86857863663295</v>
      </c>
      <c r="I140" s="304">
        <f t="shared" ca="1" si="71"/>
        <v>352.91466202518171</v>
      </c>
      <c r="J140" s="306">
        <f t="shared" ca="1" si="72"/>
        <v>57.563699040145096</v>
      </c>
      <c r="K140" s="307">
        <f t="shared" ca="1" si="73"/>
        <v>313.15498585994158</v>
      </c>
      <c r="L140" s="304">
        <f t="shared" ca="1" si="58"/>
        <v>318.40167181741464</v>
      </c>
      <c r="M140" s="306">
        <f t="shared" ca="1" si="74"/>
        <v>1.3854264366566333</v>
      </c>
      <c r="N140" s="304">
        <f t="shared" ca="1" si="75"/>
        <v>79.379087646273774</v>
      </c>
      <c r="P140" s="310">
        <f t="shared" ca="1" si="76"/>
        <v>13</v>
      </c>
      <c r="Q140" s="304">
        <f t="shared" ca="1" si="77"/>
        <v>1133.3544999999995</v>
      </c>
      <c r="R140" s="306">
        <f t="shared" ca="1" si="78"/>
        <v>0.55696638231518281</v>
      </c>
      <c r="S140" s="307">
        <f t="shared" ca="1" si="79"/>
        <v>4.8951173207021066</v>
      </c>
      <c r="T140" s="304">
        <f t="shared" ca="1" si="59"/>
        <v>48.021100916087669</v>
      </c>
      <c r="U140" s="311">
        <f t="shared" ca="1" si="60"/>
        <v>0</v>
      </c>
      <c r="V140" s="306">
        <f t="shared" ca="1" si="61"/>
        <v>1.187229908850155</v>
      </c>
      <c r="W140" s="304">
        <f t="shared" ca="1" si="62"/>
        <v>454.02280847440397</v>
      </c>
      <c r="Y140" s="314" t="str">
        <f t="shared" ca="1" si="80"/>
        <v/>
      </c>
      <c r="Z140" s="315" t="str">
        <f t="shared" ca="1" si="81"/>
        <v/>
      </c>
      <c r="AA140" s="316" t="str">
        <f t="shared" ca="1" si="82"/>
        <v/>
      </c>
      <c r="AC140" s="310" t="e">
        <f t="shared" ca="1" si="83"/>
        <v>#N/A</v>
      </c>
      <c r="AD140" s="323" t="e">
        <f t="shared" ca="1" si="84"/>
        <v>#N/A</v>
      </c>
      <c r="AE140" s="324">
        <f t="shared" ca="1" si="63"/>
        <v>313.15498585994158</v>
      </c>
      <c r="AG140" s="306">
        <f t="shared" ca="1" si="85"/>
        <v>129.78441127688899</v>
      </c>
      <c r="AH140" s="304">
        <f t="shared" ca="1" si="86"/>
        <v>139.42644035868963</v>
      </c>
    </row>
    <row r="141" spans="1:34" x14ac:dyDescent="0.2">
      <c r="A141" s="347">
        <f t="shared" ca="1" si="64"/>
        <v>0.01</v>
      </c>
      <c r="B141" s="304">
        <f t="shared" ca="1" si="65"/>
        <v>1.370000000000001</v>
      </c>
      <c r="D141" s="306">
        <f t="shared" ca="1" si="66"/>
        <v>25.432908269763949</v>
      </c>
      <c r="E141" s="307">
        <f t="shared" ca="1" si="67"/>
        <v>125.81574931296697</v>
      </c>
      <c r="F141" s="304">
        <f t="shared" ca="1" si="68"/>
        <v>128.36056870488528</v>
      </c>
      <c r="G141" s="306">
        <f t="shared" ca="1" si="69"/>
        <v>65.300065506772413</v>
      </c>
      <c r="H141" s="307">
        <f t="shared" ca="1" si="70"/>
        <v>348.12673612976261</v>
      </c>
      <c r="I141" s="304">
        <f t="shared" ca="1" si="71"/>
        <v>354.19814082452513</v>
      </c>
      <c r="J141" s="306">
        <f t="shared" ca="1" si="72"/>
        <v>58.215428049799328</v>
      </c>
      <c r="K141" s="307">
        <f t="shared" ca="1" si="73"/>
        <v>316.62996243377353</v>
      </c>
      <c r="L141" s="304">
        <f t="shared" ca="1" si="58"/>
        <v>321.93721309260633</v>
      </c>
      <c r="M141" s="306">
        <f t="shared" ca="1" si="74"/>
        <v>1.3853753894639147</v>
      </c>
      <c r="N141" s="304">
        <f t="shared" ca="1" si="75"/>
        <v>79.376162857575011</v>
      </c>
      <c r="P141" s="310">
        <f t="shared" ca="1" si="76"/>
        <v>13</v>
      </c>
      <c r="Q141" s="304">
        <f t="shared" ca="1" si="77"/>
        <v>1128.7334999999994</v>
      </c>
      <c r="R141" s="306">
        <f t="shared" ca="1" si="78"/>
        <v>0.55469547621062465</v>
      </c>
      <c r="S141" s="307">
        <f t="shared" ca="1" si="79"/>
        <v>4.8895703659400001</v>
      </c>
      <c r="T141" s="304">
        <f t="shared" ca="1" si="59"/>
        <v>47.9666852898714</v>
      </c>
      <c r="U141" s="311">
        <f t="shared" ca="1" si="60"/>
        <v>0</v>
      </c>
      <c r="V141" s="306">
        <f t="shared" ca="1" si="61"/>
        <v>1.1868173186499373</v>
      </c>
      <c r="W141" s="304">
        <f t="shared" ca="1" si="62"/>
        <v>457.17225731109528</v>
      </c>
      <c r="Y141" s="314" t="str">
        <f t="shared" ca="1" si="80"/>
        <v/>
      </c>
      <c r="Z141" s="315" t="str">
        <f t="shared" ca="1" si="81"/>
        <v/>
      </c>
      <c r="AA141" s="316" t="str">
        <f t="shared" ca="1" si="82"/>
        <v/>
      </c>
      <c r="AC141" s="310" t="e">
        <f t="shared" ca="1" si="83"/>
        <v>#N/A</v>
      </c>
      <c r="AD141" s="323" t="e">
        <f t="shared" ca="1" si="84"/>
        <v>#N/A</v>
      </c>
      <c r="AE141" s="324">
        <f t="shared" ca="1" si="63"/>
        <v>316.62996243377353</v>
      </c>
      <c r="AG141" s="306">
        <f t="shared" ca="1" si="85"/>
        <v>128.34783378558669</v>
      </c>
      <c r="AH141" s="304">
        <f t="shared" ca="1" si="86"/>
        <v>137.98977027215457</v>
      </c>
    </row>
    <row r="142" spans="1:34" x14ac:dyDescent="0.2">
      <c r="A142" s="347">
        <f t="shared" ca="1" si="64"/>
        <v>0.01</v>
      </c>
      <c r="B142" s="304">
        <f t="shared" ca="1" si="65"/>
        <v>1.380000000000001</v>
      </c>
      <c r="D142" s="306">
        <f t="shared" ca="1" si="66"/>
        <v>25.175291423715866</v>
      </c>
      <c r="E142" s="307">
        <f t="shared" ca="1" si="67"/>
        <v>124.40413847655108</v>
      </c>
      <c r="F142" s="304">
        <f t="shared" ca="1" si="68"/>
        <v>126.92590345694578</v>
      </c>
      <c r="G142" s="306">
        <f t="shared" ca="1" si="69"/>
        <v>65.551818421009571</v>
      </c>
      <c r="H142" s="307">
        <f t="shared" ca="1" si="70"/>
        <v>349.37077751452813</v>
      </c>
      <c r="I142" s="304">
        <f t="shared" ca="1" si="71"/>
        <v>355.46727146026666</v>
      </c>
      <c r="J142" s="306">
        <f t="shared" ca="1" si="72"/>
        <v>58.86968746943824</v>
      </c>
      <c r="K142" s="307">
        <f t="shared" ca="1" si="73"/>
        <v>320.117450001995</v>
      </c>
      <c r="L142" s="304">
        <f t="shared" ca="1" si="58"/>
        <v>325.48551718706182</v>
      </c>
      <c r="M142" s="306">
        <f t="shared" ca="1" si="74"/>
        <v>1.3853245106795045</v>
      </c>
      <c r="N142" s="304">
        <f t="shared" ca="1" si="75"/>
        <v>79.373247717961547</v>
      </c>
      <c r="P142" s="310">
        <f t="shared" ca="1" si="76"/>
        <v>13</v>
      </c>
      <c r="Q142" s="304">
        <f t="shared" ca="1" si="77"/>
        <v>1124.1124999999995</v>
      </c>
      <c r="R142" s="306">
        <f t="shared" ca="1" si="78"/>
        <v>0.55242457010606649</v>
      </c>
      <c r="S142" s="307">
        <f t="shared" ca="1" si="79"/>
        <v>4.8840461202389394</v>
      </c>
      <c r="T142" s="304">
        <f t="shared" ca="1" si="59"/>
        <v>47.912492439543996</v>
      </c>
      <c r="U142" s="311">
        <f t="shared" ca="1" si="60"/>
        <v>0</v>
      </c>
      <c r="V142" s="306">
        <f t="shared" ca="1" si="61"/>
        <v>1.1864033848753759</v>
      </c>
      <c r="W142" s="304">
        <f t="shared" ca="1" si="62"/>
        <v>460.29372752295785</v>
      </c>
      <c r="Y142" s="314" t="str">
        <f t="shared" ca="1" si="80"/>
        <v/>
      </c>
      <c r="Z142" s="315" t="str">
        <f t="shared" ca="1" si="81"/>
        <v/>
      </c>
      <c r="AA142" s="316" t="str">
        <f t="shared" ca="1" si="82"/>
        <v/>
      </c>
      <c r="AC142" s="310" t="e">
        <f t="shared" ca="1" si="83"/>
        <v>#N/A</v>
      </c>
      <c r="AD142" s="323" t="e">
        <f t="shared" ca="1" si="84"/>
        <v>#N/A</v>
      </c>
      <c r="AE142" s="324">
        <f t="shared" ca="1" si="63"/>
        <v>320.117450001995</v>
      </c>
      <c r="AG142" s="306">
        <f t="shared" ca="1" si="85"/>
        <v>126.9130175651247</v>
      </c>
      <c r="AH142" s="304">
        <f t="shared" ca="1" si="86"/>
        <v>136.55486174161595</v>
      </c>
    </row>
    <row r="143" spans="1:34" x14ac:dyDescent="0.2">
      <c r="A143" s="347">
        <f t="shared" ca="1" si="64"/>
        <v>0.01</v>
      </c>
      <c r="B143" s="304">
        <f t="shared" ca="1" si="65"/>
        <v>1.390000000000001</v>
      </c>
      <c r="D143" s="306">
        <f t="shared" ca="1" si="66"/>
        <v>24.917850504029602</v>
      </c>
      <c r="E143" s="307">
        <f t="shared" ca="1" si="67"/>
        <v>122.99438307098796</v>
      </c>
      <c r="F143" s="304">
        <f t="shared" ca="1" si="68"/>
        <v>125.49309758211444</v>
      </c>
      <c r="G143" s="306">
        <f t="shared" ca="1" si="69"/>
        <v>65.800996926049862</v>
      </c>
      <c r="H143" s="307">
        <f t="shared" ca="1" si="70"/>
        <v>350.60072134523801</v>
      </c>
      <c r="I143" s="304">
        <f t="shared" ca="1" si="71"/>
        <v>356.72207249378789</v>
      </c>
      <c r="J143" s="306">
        <f t="shared" ca="1" si="72"/>
        <v>59.52645154617354</v>
      </c>
      <c r="K143" s="307">
        <f t="shared" ca="1" si="73"/>
        <v>323.61730749629385</v>
      </c>
      <c r="L143" s="304">
        <f t="shared" ca="1" si="58"/>
        <v>329.04644071138313</v>
      </c>
      <c r="M143" s="306">
        <f t="shared" ca="1" si="74"/>
        <v>1.3852737971136948</v>
      </c>
      <c r="N143" s="304">
        <f t="shared" ca="1" si="75"/>
        <v>79.37034204467659</v>
      </c>
      <c r="P143" s="310">
        <f t="shared" ca="1" si="76"/>
        <v>13</v>
      </c>
      <c r="Q143" s="304">
        <f t="shared" ca="1" si="77"/>
        <v>1119.4914999999994</v>
      </c>
      <c r="R143" s="306">
        <f t="shared" ca="1" si="78"/>
        <v>0.55015366400150834</v>
      </c>
      <c r="S143" s="307">
        <f t="shared" ca="1" si="79"/>
        <v>4.8785445835989245</v>
      </c>
      <c r="T143" s="304">
        <f t="shared" ca="1" si="59"/>
        <v>47.858522365105451</v>
      </c>
      <c r="U143" s="311">
        <f t="shared" ca="1" si="60"/>
        <v>0</v>
      </c>
      <c r="V143" s="306">
        <f t="shared" ca="1" si="61"/>
        <v>1.1859881257174887</v>
      </c>
      <c r="W143" s="304">
        <f t="shared" ca="1" si="62"/>
        <v>463.38689175962008</v>
      </c>
      <c r="Y143" s="314" t="str">
        <f t="shared" ca="1" si="80"/>
        <v/>
      </c>
      <c r="Z143" s="315" t="str">
        <f t="shared" ca="1" si="81"/>
        <v/>
      </c>
      <c r="AA143" s="316" t="str">
        <f t="shared" ca="1" si="82"/>
        <v/>
      </c>
      <c r="AC143" s="310" t="e">
        <f t="shared" ca="1" si="83"/>
        <v>#N/A</v>
      </c>
      <c r="AD143" s="323" t="e">
        <f t="shared" ca="1" si="84"/>
        <v>#N/A</v>
      </c>
      <c r="AE143" s="324">
        <f t="shared" ca="1" si="63"/>
        <v>323.61730749629385</v>
      </c>
      <c r="AG143" s="306">
        <f t="shared" ca="1" si="85"/>
        <v>125.48005748005559</v>
      </c>
      <c r="AH143" s="304">
        <f t="shared" ca="1" si="86"/>
        <v>135.12180962600701</v>
      </c>
    </row>
    <row r="144" spans="1:34" x14ac:dyDescent="0.2">
      <c r="A144" s="347">
        <f t="shared" ca="1" si="64"/>
        <v>0.01</v>
      </c>
      <c r="B144" s="304">
        <f t="shared" ca="1" si="65"/>
        <v>1.400000000000001</v>
      </c>
      <c r="D144" s="306">
        <f t="shared" ca="1" si="66"/>
        <v>24.660604169162141</v>
      </c>
      <c r="E144" s="307">
        <f t="shared" ca="1" si="67"/>
        <v>121.58657473935276</v>
      </c>
      <c r="F144" s="304">
        <f t="shared" ca="1" si="68"/>
        <v>124.06224467917832</v>
      </c>
      <c r="G144" s="306">
        <f t="shared" ca="1" si="69"/>
        <v>66.047602967741483</v>
      </c>
      <c r="H144" s="307">
        <f t="shared" ca="1" si="70"/>
        <v>351.81658709263155</v>
      </c>
      <c r="I144" s="304">
        <f t="shared" ca="1" si="71"/>
        <v>357.96256342150031</v>
      </c>
      <c r="J144" s="306">
        <f t="shared" ca="1" si="72"/>
        <v>60.185694545642498</v>
      </c>
      <c r="K144" s="307">
        <f t="shared" ca="1" si="73"/>
        <v>327.12939403848321</v>
      </c>
      <c r="L144" s="304">
        <f t="shared" ca="1" si="58"/>
        <v>332.61984046644994</v>
      </c>
      <c r="M144" s="306">
        <f t="shared" ca="1" si="74"/>
        <v>1.3852232456320559</v>
      </c>
      <c r="N144" s="304">
        <f t="shared" ca="1" si="75"/>
        <v>79.367445658130549</v>
      </c>
      <c r="P144" s="310">
        <f t="shared" ca="1" si="76"/>
        <v>13</v>
      </c>
      <c r="Q144" s="304">
        <f t="shared" ca="1" si="77"/>
        <v>1114.8704999999993</v>
      </c>
      <c r="R144" s="306">
        <f t="shared" ca="1" si="78"/>
        <v>0.54788275789695007</v>
      </c>
      <c r="S144" s="307">
        <f t="shared" ca="1" si="79"/>
        <v>4.8730657560199546</v>
      </c>
      <c r="T144" s="304">
        <f t="shared" ca="1" si="59"/>
        <v>47.804775066555756</v>
      </c>
      <c r="U144" s="311">
        <f t="shared" ca="1" si="60"/>
        <v>0</v>
      </c>
      <c r="V144" s="306">
        <f t="shared" ca="1" si="61"/>
        <v>1.1855715593255713</v>
      </c>
      <c r="W144" s="304">
        <f t="shared" ca="1" si="62"/>
        <v>466.45143111846778</v>
      </c>
      <c r="Y144" s="314" t="str">
        <f t="shared" ca="1" si="80"/>
        <v/>
      </c>
      <c r="Z144" s="315" t="str">
        <f t="shared" ca="1" si="81"/>
        <v/>
      </c>
      <c r="AA144" s="316" t="str">
        <f t="shared" ca="1" si="82"/>
        <v/>
      </c>
      <c r="AC144" s="310" t="e">
        <f t="shared" ca="1" si="83"/>
        <v>#N/A</v>
      </c>
      <c r="AD144" s="323" t="e">
        <f t="shared" ca="1" si="84"/>
        <v>#N/A</v>
      </c>
      <c r="AE144" s="324">
        <f t="shared" ca="1" si="63"/>
        <v>327.12939403848321</v>
      </c>
      <c r="AG144" s="306">
        <f t="shared" ca="1" si="85"/>
        <v>124.04904703342672</v>
      </c>
      <c r="AH144" s="304">
        <f t="shared" ca="1" si="86"/>
        <v>133.69070742285126</v>
      </c>
    </row>
    <row r="145" spans="1:34" x14ac:dyDescent="0.2">
      <c r="A145" s="347">
        <f t="shared" ca="1" si="64"/>
        <v>0.01</v>
      </c>
      <c r="B145" s="304">
        <f t="shared" ca="1" si="65"/>
        <v>1.410000000000001</v>
      </c>
      <c r="D145" s="306">
        <f t="shared" ca="1" si="66"/>
        <v>24.275322700575479</v>
      </c>
      <c r="E145" s="307">
        <f t="shared" ca="1" si="67"/>
        <v>119.49766294819239</v>
      </c>
      <c r="F145" s="304">
        <f t="shared" ca="1" si="68"/>
        <v>121.93843832974436</v>
      </c>
      <c r="G145" s="306">
        <f t="shared" ca="1" si="69"/>
        <v>66.290356194747233</v>
      </c>
      <c r="H145" s="307">
        <f t="shared" ca="1" si="70"/>
        <v>353.01156372211346</v>
      </c>
      <c r="I145" s="304">
        <f t="shared" ca="1" si="71"/>
        <v>359.18181391317438</v>
      </c>
      <c r="J145" s="306">
        <f t="shared" ca="1" si="72"/>
        <v>60.847384341454941</v>
      </c>
      <c r="K145" s="307">
        <f t="shared" ca="1" si="73"/>
        <v>330.65353479255691</v>
      </c>
      <c r="L145" s="304">
        <f t="shared" ca="1" si="58"/>
        <v>336.2055386991853</v>
      </c>
      <c r="M145" s="306">
        <f t="shared" ca="1" si="74"/>
        <v>1.3851728521788518</v>
      </c>
      <c r="N145" s="304">
        <f t="shared" ca="1" si="75"/>
        <v>79.364558325946859</v>
      </c>
      <c r="P145" s="310">
        <f t="shared" ca="1" si="76"/>
        <v>14</v>
      </c>
      <c r="Q145" s="304">
        <f t="shared" ca="1" si="77"/>
        <v>1106.868333333332</v>
      </c>
      <c r="R145" s="306">
        <f t="shared" ca="1" si="78"/>
        <v>0.54395023914927065</v>
      </c>
      <c r="S145" s="307">
        <f t="shared" ca="1" si="79"/>
        <v>4.8676262536284618</v>
      </c>
      <c r="T145" s="304">
        <f t="shared" ca="1" si="59"/>
        <v>47.751413548095215</v>
      </c>
      <c r="U145" s="311">
        <f t="shared" ca="1" si="60"/>
        <v>0</v>
      </c>
      <c r="V145" s="306">
        <f t="shared" ca="1" si="61"/>
        <v>1.1851537078552146</v>
      </c>
      <c r="W145" s="304">
        <f t="shared" ca="1" si="62"/>
        <v>469.46886658398017</v>
      </c>
      <c r="Y145" s="314" t="str">
        <f t="shared" ca="1" si="80"/>
        <v/>
      </c>
      <c r="Z145" s="315" t="str">
        <f t="shared" ca="1" si="81"/>
        <v/>
      </c>
      <c r="AA145" s="316" t="str">
        <f t="shared" ca="1" si="82"/>
        <v/>
      </c>
      <c r="AC145" s="310" t="e">
        <f t="shared" ca="1" si="83"/>
        <v>#N/A</v>
      </c>
      <c r="AD145" s="323" t="e">
        <f t="shared" ca="1" si="84"/>
        <v>#N/A</v>
      </c>
      <c r="AE145" s="324">
        <f t="shared" ca="1" si="63"/>
        <v>330.65353479255691</v>
      </c>
      <c r="AG145" s="306">
        <f t="shared" ca="1" si="85"/>
        <v>121.92500356029869</v>
      </c>
      <c r="AH145" s="304">
        <f t="shared" ca="1" si="86"/>
        <v>131.56657246177846</v>
      </c>
    </row>
    <row r="146" spans="1:34" x14ac:dyDescent="0.2">
      <c r="A146" s="347">
        <f t="shared" ca="1" si="64"/>
        <v>0.01</v>
      </c>
      <c r="B146" s="304">
        <f t="shared" ca="1" si="65"/>
        <v>1.420000000000001</v>
      </c>
      <c r="D146" s="306">
        <f t="shared" ca="1" si="66"/>
        <v>23.762104788441846</v>
      </c>
      <c r="E146" s="307">
        <f t="shared" ca="1" si="67"/>
        <v>116.72873429271527</v>
      </c>
      <c r="F146" s="304">
        <f t="shared" ca="1" si="68"/>
        <v>119.12277294269225</v>
      </c>
      <c r="G146" s="306">
        <f t="shared" ca="1" si="69"/>
        <v>66.52797724263165</v>
      </c>
      <c r="H146" s="307">
        <f t="shared" ca="1" si="70"/>
        <v>354.17885106504059</v>
      </c>
      <c r="I146" s="304">
        <f t="shared" ca="1" si="71"/>
        <v>360.37290449997528</v>
      </c>
      <c r="J146" s="306">
        <f t="shared" ca="1" si="72"/>
        <v>61.511476008641836</v>
      </c>
      <c r="K146" s="307">
        <f t="shared" ca="1" si="73"/>
        <v>334.1894868664927</v>
      </c>
      <c r="L146" s="304">
        <f t="shared" ca="1" si="58"/>
        <v>339.8032884079426</v>
      </c>
      <c r="M146" s="306">
        <f t="shared" ca="1" si="74"/>
        <v>1.3851226118017268</v>
      </c>
      <c r="N146" s="304">
        <f t="shared" ca="1" si="75"/>
        <v>79.361679764376461</v>
      </c>
      <c r="P146" s="310">
        <f t="shared" ca="1" si="76"/>
        <v>14</v>
      </c>
      <c r="Q146" s="304">
        <f t="shared" ca="1" si="77"/>
        <v>1095.4849999999985</v>
      </c>
      <c r="R146" s="306">
        <f t="shared" ca="1" si="78"/>
        <v>0.53835610775847054</v>
      </c>
      <c r="S146" s="307">
        <f t="shared" ca="1" si="79"/>
        <v>4.8622426925508773</v>
      </c>
      <c r="T146" s="304">
        <f t="shared" ca="1" si="59"/>
        <v>47.698600813924109</v>
      </c>
      <c r="U146" s="311">
        <f t="shared" ca="1" si="60"/>
        <v>0</v>
      </c>
      <c r="V146" s="306">
        <f t="shared" ca="1" si="61"/>
        <v>1.1847346015019811</v>
      </c>
      <c r="W146" s="304">
        <f t="shared" ca="1" si="62"/>
        <v>472.42053955995152</v>
      </c>
      <c r="Y146" s="314" t="str">
        <f t="shared" ca="1" si="80"/>
        <v/>
      </c>
      <c r="Z146" s="315" t="str">
        <f t="shared" ca="1" si="81"/>
        <v/>
      </c>
      <c r="AA146" s="316" t="str">
        <f t="shared" ca="1" si="82"/>
        <v/>
      </c>
      <c r="AC146" s="310" t="e">
        <f t="shared" ca="1" si="83"/>
        <v>#N/A</v>
      </c>
      <c r="AD146" s="323" t="e">
        <f t="shared" ca="1" si="84"/>
        <v>#N/A</v>
      </c>
      <c r="AE146" s="324">
        <f t="shared" ca="1" si="63"/>
        <v>334.1894868664927</v>
      </c>
      <c r="AG146" s="306">
        <f t="shared" ca="1" si="85"/>
        <v>119.10901319931232</v>
      </c>
      <c r="AH146" s="304">
        <f t="shared" ca="1" si="86"/>
        <v>128.75049087432362</v>
      </c>
    </row>
    <row r="147" spans="1:34" x14ac:dyDescent="0.2">
      <c r="A147" s="347">
        <f t="shared" ca="1" si="64"/>
        <v>0.01</v>
      </c>
      <c r="B147" s="304">
        <f t="shared" ca="1" si="65"/>
        <v>1.430000000000001</v>
      </c>
      <c r="D147" s="306">
        <f t="shared" ca="1" si="66"/>
        <v>23.24966825533097</v>
      </c>
      <c r="E147" s="307">
        <f t="shared" ca="1" si="67"/>
        <v>113.96560737018329</v>
      </c>
      <c r="F147" s="304">
        <f t="shared" ca="1" si="68"/>
        <v>116.31296891248938</v>
      </c>
      <c r="G147" s="306">
        <f t="shared" ca="1" si="69"/>
        <v>66.760473925184954</v>
      </c>
      <c r="H147" s="307">
        <f t="shared" ca="1" si="70"/>
        <v>355.3185071387424</v>
      </c>
      <c r="I147" s="304">
        <f t="shared" ca="1" si="71"/>
        <v>361.53589364545792</v>
      </c>
      <c r="J147" s="306">
        <f t="shared" ca="1" si="72"/>
        <v>62.177918264480915</v>
      </c>
      <c r="K147" s="307">
        <f t="shared" ca="1" si="73"/>
        <v>337.73697365751161</v>
      </c>
      <c r="L147" s="304">
        <f t="shared" ca="1" si="58"/>
        <v>343.4128082862361</v>
      </c>
      <c r="M147" s="306">
        <f t="shared" ca="1" si="74"/>
        <v>1.3850725196398204</v>
      </c>
      <c r="N147" s="304">
        <f t="shared" ca="1" si="75"/>
        <v>79.358809694912537</v>
      </c>
      <c r="P147" s="310">
        <f t="shared" ca="1" si="76"/>
        <v>14</v>
      </c>
      <c r="Q147" s="304">
        <f t="shared" ca="1" si="77"/>
        <v>1084.1016666666653</v>
      </c>
      <c r="R147" s="306">
        <f t="shared" ca="1" si="78"/>
        <v>0.53276197636767053</v>
      </c>
      <c r="S147" s="307">
        <f t="shared" ca="1" si="79"/>
        <v>4.8569150727872001</v>
      </c>
      <c r="T147" s="304">
        <f t="shared" ca="1" si="59"/>
        <v>47.646336864042439</v>
      </c>
      <c r="U147" s="311">
        <f t="shared" ca="1" si="60"/>
        <v>0</v>
      </c>
      <c r="V147" s="306">
        <f t="shared" ca="1" si="61"/>
        <v>1.1843142744184041</v>
      </c>
      <c r="W147" s="304">
        <f t="shared" ca="1" si="62"/>
        <v>475.30594263894739</v>
      </c>
      <c r="Y147" s="314" t="str">
        <f t="shared" ca="1" si="80"/>
        <v/>
      </c>
      <c r="Z147" s="315" t="str">
        <f t="shared" ca="1" si="81"/>
        <v/>
      </c>
      <c r="AA147" s="316" t="str">
        <f t="shared" ca="1" si="82"/>
        <v/>
      </c>
      <c r="AC147" s="310" t="e">
        <f t="shared" ca="1" si="83"/>
        <v>#N/A</v>
      </c>
      <c r="AD147" s="323" t="e">
        <f t="shared" ca="1" si="84"/>
        <v>#N/A</v>
      </c>
      <c r="AE147" s="324">
        <f t="shared" ca="1" si="63"/>
        <v>337.73697365751161</v>
      </c>
      <c r="AG147" s="306">
        <f t="shared" ca="1" si="85"/>
        <v>116.29886918952118</v>
      </c>
      <c r="AH147" s="304">
        <f t="shared" ca="1" si="86"/>
        <v>125.94025589080212</v>
      </c>
    </row>
    <row r="148" spans="1:34" x14ac:dyDescent="0.2">
      <c r="A148" s="347">
        <f t="shared" ca="1" si="64"/>
        <v>0.01</v>
      </c>
      <c r="B148" s="304">
        <f t="shared" ca="1" si="65"/>
        <v>1.4400000000000011</v>
      </c>
      <c r="D148" s="306">
        <f t="shared" ca="1" si="66"/>
        <v>22.738056647847152</v>
      </c>
      <c r="E148" s="307">
        <f t="shared" ca="1" si="67"/>
        <v>111.20849894599631</v>
      </c>
      <c r="F148" s="304">
        <f t="shared" ca="1" si="68"/>
        <v>113.50924833661075</v>
      </c>
      <c r="G148" s="306">
        <f t="shared" ca="1" si="69"/>
        <v>66.987854491663427</v>
      </c>
      <c r="H148" s="307">
        <f t="shared" ca="1" si="70"/>
        <v>356.43059212820236</v>
      </c>
      <c r="I148" s="304">
        <f t="shared" ca="1" si="71"/>
        <v>362.67084202380704</v>
      </c>
      <c r="J148" s="306">
        <f t="shared" ca="1" si="72"/>
        <v>62.846659906565158</v>
      </c>
      <c r="K148" s="307">
        <f t="shared" ca="1" si="73"/>
        <v>341.29571915384633</v>
      </c>
      <c r="L148" s="304">
        <f t="shared" ca="1" si="58"/>
        <v>347.03381762322908</v>
      </c>
      <c r="M148" s="306">
        <f t="shared" ca="1" si="74"/>
        <v>1.3850225709205499</v>
      </c>
      <c r="N148" s="304">
        <f t="shared" ca="1" si="75"/>
        <v>79.355947844106254</v>
      </c>
      <c r="P148" s="310">
        <f t="shared" ca="1" si="76"/>
        <v>14</v>
      </c>
      <c r="Q148" s="304">
        <f t="shared" ca="1" si="77"/>
        <v>1072.7183333333319</v>
      </c>
      <c r="R148" s="306">
        <f t="shared" ca="1" si="78"/>
        <v>0.52716784497687041</v>
      </c>
      <c r="S148" s="307">
        <f t="shared" ca="1" si="79"/>
        <v>4.8516433943374313</v>
      </c>
      <c r="T148" s="304">
        <f t="shared" ca="1" si="59"/>
        <v>47.594621698450204</v>
      </c>
      <c r="U148" s="311">
        <f t="shared" ca="1" si="60"/>
        <v>0</v>
      </c>
      <c r="V148" s="306">
        <f t="shared" ca="1" si="61"/>
        <v>1.1838927606445657</v>
      </c>
      <c r="W148" s="304">
        <f t="shared" ca="1" si="62"/>
        <v>478.12459499011226</v>
      </c>
      <c r="Y148" s="314" t="str">
        <f t="shared" ca="1" si="80"/>
        <v/>
      </c>
      <c r="Z148" s="315" t="str">
        <f t="shared" ca="1" si="81"/>
        <v/>
      </c>
      <c r="AA148" s="316" t="str">
        <f t="shared" ca="1" si="82"/>
        <v/>
      </c>
      <c r="AC148" s="310" t="e">
        <f t="shared" ca="1" si="83"/>
        <v>#N/A</v>
      </c>
      <c r="AD148" s="323" t="e">
        <f t="shared" ca="1" si="84"/>
        <v>#N/A</v>
      </c>
      <c r="AE148" s="324">
        <f t="shared" ca="1" si="63"/>
        <v>341.29571915384633</v>
      </c>
      <c r="AG148" s="306">
        <f t="shared" ca="1" si="85"/>
        <v>113.49479259400584</v>
      </c>
      <c r="AH148" s="304">
        <f t="shared" ca="1" si="86"/>
        <v>123.13608856571179</v>
      </c>
    </row>
    <row r="149" spans="1:34" x14ac:dyDescent="0.2">
      <c r="A149" s="347">
        <f t="shared" ca="1" si="64"/>
        <v>0.01</v>
      </c>
      <c r="B149" s="304">
        <f t="shared" ca="1" si="65"/>
        <v>1.4500000000000011</v>
      </c>
      <c r="D149" s="306">
        <f t="shared" ca="1" si="66"/>
        <v>22.22731257480881</v>
      </c>
      <c r="E149" s="307">
        <f t="shared" ca="1" si="67"/>
        <v>108.45762093781774</v>
      </c>
      <c r="F149" s="304">
        <f t="shared" ca="1" si="68"/>
        <v>110.71182847279515</v>
      </c>
      <c r="G149" s="306">
        <f t="shared" ca="1" si="69"/>
        <v>67.210127617411516</v>
      </c>
      <c r="H149" s="307">
        <f t="shared" ca="1" si="70"/>
        <v>357.51516833758052</v>
      </c>
      <c r="I149" s="304">
        <f t="shared" ca="1" si="71"/>
        <v>363.77781247046568</v>
      </c>
      <c r="J149" s="306">
        <f t="shared" ca="1" si="72"/>
        <v>63.517649817110531</v>
      </c>
      <c r="K149" s="307">
        <f t="shared" ca="1" si="73"/>
        <v>344.86544795617527</v>
      </c>
      <c r="L149" s="304">
        <f t="shared" ca="1" si="58"/>
        <v>350.66603632559355</v>
      </c>
      <c r="M149" s="306">
        <f t="shared" ca="1" si="74"/>
        <v>1.3849727609565117</v>
      </c>
      <c r="N149" s="304">
        <f t="shared" ca="1" si="75"/>
        <v>79.353093943389169</v>
      </c>
      <c r="P149" s="310">
        <f t="shared" ca="1" si="76"/>
        <v>14</v>
      </c>
      <c r="Q149" s="304">
        <f t="shared" ca="1" si="77"/>
        <v>1061.3349999999984</v>
      </c>
      <c r="R149" s="306">
        <f t="shared" ca="1" si="78"/>
        <v>0.5215737135860703</v>
      </c>
      <c r="S149" s="307">
        <f t="shared" ca="1" si="79"/>
        <v>4.8464276572015708</v>
      </c>
      <c r="T149" s="304">
        <f t="shared" ca="1" si="59"/>
        <v>47.543455317147412</v>
      </c>
      <c r="U149" s="311">
        <f t="shared" ca="1" si="60"/>
        <v>0</v>
      </c>
      <c r="V149" s="306">
        <f t="shared" ca="1" si="61"/>
        <v>1.1834700941053653</v>
      </c>
      <c r="W149" s="304">
        <f t="shared" ca="1" si="62"/>
        <v>480.87604213852705</v>
      </c>
      <c r="Y149" s="314" t="str">
        <f t="shared" ca="1" si="80"/>
        <v/>
      </c>
      <c r="Z149" s="315" t="str">
        <f t="shared" ca="1" si="81"/>
        <v/>
      </c>
      <c r="AA149" s="316" t="str">
        <f t="shared" ca="1" si="82"/>
        <v/>
      </c>
      <c r="AC149" s="310" t="e">
        <f t="shared" ca="1" si="83"/>
        <v>#N/A</v>
      </c>
      <c r="AD149" s="323" t="e">
        <f t="shared" ca="1" si="84"/>
        <v>#N/A</v>
      </c>
      <c r="AE149" s="324">
        <f t="shared" ca="1" si="63"/>
        <v>344.86544795617527</v>
      </c>
      <c r="AG149" s="306">
        <f t="shared" ca="1" si="85"/>
        <v>110.69699953863162</v>
      </c>
      <c r="AH149" s="304">
        <f t="shared" ca="1" si="86"/>
        <v>120.33820501648511</v>
      </c>
    </row>
    <row r="150" spans="1:34" x14ac:dyDescent="0.2">
      <c r="A150" s="347">
        <f t="shared" ca="1" si="64"/>
        <v>0.01</v>
      </c>
      <c r="B150" s="304">
        <f t="shared" ca="1" si="65"/>
        <v>1.4600000000000011</v>
      </c>
      <c r="D150" s="306">
        <f t="shared" ca="1" si="66"/>
        <v>21.717477706430138</v>
      </c>
      <c r="E150" s="307">
        <f t="shared" ca="1" si="67"/>
        <v>105.71318040935523</v>
      </c>
      <c r="F150" s="304">
        <f t="shared" ca="1" si="68"/>
        <v>107.9209217445356</v>
      </c>
      <c r="G150" s="306">
        <f t="shared" ca="1" si="69"/>
        <v>67.427302394475817</v>
      </c>
      <c r="H150" s="307">
        <f t="shared" ca="1" si="70"/>
        <v>358.57230014167408</v>
      </c>
      <c r="I150" s="304">
        <f t="shared" ca="1" si="71"/>
        <v>364.85686993269957</v>
      </c>
      <c r="J150" s="306">
        <f t="shared" ca="1" si="72"/>
        <v>64.190836967169972</v>
      </c>
      <c r="K150" s="307">
        <f t="shared" ca="1" si="73"/>
        <v>348.44588529857157</v>
      </c>
      <c r="L150" s="304">
        <f t="shared" ca="1" si="58"/>
        <v>354.30918493887663</v>
      </c>
      <c r="M150" s="306">
        <f t="shared" ca="1" si="74"/>
        <v>1.3849230851424896</v>
      </c>
      <c r="N150" s="304">
        <f t="shared" ca="1" si="75"/>
        <v>79.35024772890182</v>
      </c>
      <c r="P150" s="310">
        <f t="shared" ca="1" si="76"/>
        <v>14</v>
      </c>
      <c r="Q150" s="304">
        <f t="shared" ca="1" si="77"/>
        <v>1049.9516666666652</v>
      </c>
      <c r="R150" s="306">
        <f t="shared" ca="1" si="78"/>
        <v>0.51597958219527029</v>
      </c>
      <c r="S150" s="307">
        <f t="shared" ca="1" si="79"/>
        <v>4.8412678613796176</v>
      </c>
      <c r="T150" s="304">
        <f t="shared" ca="1" si="59"/>
        <v>47.492837720134048</v>
      </c>
      <c r="U150" s="311">
        <f t="shared" ca="1" si="60"/>
        <v>0</v>
      </c>
      <c r="V150" s="306">
        <f t="shared" ca="1" si="61"/>
        <v>1.1830463086078591</v>
      </c>
      <c r="W150" s="304">
        <f t="shared" ca="1" si="62"/>
        <v>483.55985573533502</v>
      </c>
      <c r="Y150" s="314" t="str">
        <f t="shared" ca="1" si="80"/>
        <v/>
      </c>
      <c r="Z150" s="315" t="str">
        <f t="shared" ca="1" si="81"/>
        <v/>
      </c>
      <c r="AA150" s="316" t="str">
        <f t="shared" ca="1" si="82"/>
        <v/>
      </c>
      <c r="AC150" s="310" t="e">
        <f t="shared" ca="1" si="83"/>
        <v>#N/A</v>
      </c>
      <c r="AD150" s="323" t="e">
        <f t="shared" ca="1" si="84"/>
        <v>#N/A</v>
      </c>
      <c r="AE150" s="324">
        <f t="shared" ca="1" si="63"/>
        <v>348.44588529857157</v>
      </c>
      <c r="AG150" s="306">
        <f t="shared" ca="1" si="85"/>
        <v>107.90570120577664</v>
      </c>
      <c r="AH150" s="304">
        <f t="shared" ca="1" si="86"/>
        <v>117.54681641721194</v>
      </c>
    </row>
    <row r="151" spans="1:34" x14ac:dyDescent="0.2">
      <c r="A151" s="347">
        <f t="shared" ca="1" si="64"/>
        <v>0.01</v>
      </c>
      <c r="B151" s="304">
        <f t="shared" ca="1" si="65"/>
        <v>1.4700000000000011</v>
      </c>
      <c r="D151" s="306">
        <f t="shared" ca="1" si="66"/>
        <v>21.208592773963609</v>
      </c>
      <c r="E151" s="307">
        <f t="shared" ca="1" si="67"/>
        <v>102.97537956682761</v>
      </c>
      <c r="F151" s="304">
        <f t="shared" ca="1" si="68"/>
        <v>105.13673575104013</v>
      </c>
      <c r="G151" s="306">
        <f t="shared" ca="1" si="69"/>
        <v>67.639388322215453</v>
      </c>
      <c r="H151" s="307">
        <f t="shared" ca="1" si="70"/>
        <v>359.60205393734236</v>
      </c>
      <c r="I151" s="304">
        <f t="shared" ca="1" si="71"/>
        <v>365.90808142012759</v>
      </c>
      <c r="J151" s="306">
        <f t="shared" ca="1" si="72"/>
        <v>64.866170420753434</v>
      </c>
      <c r="K151" s="307">
        <f t="shared" ca="1" si="73"/>
        <v>352.03675706896666</v>
      </c>
      <c r="L151" s="304">
        <f t="shared" ca="1" si="58"/>
        <v>357.96298466837163</v>
      </c>
      <c r="M151" s="306">
        <f t="shared" ca="1" si="74"/>
        <v>1.384873538952569</v>
      </c>
      <c r="N151" s="304">
        <f t="shared" ca="1" si="75"/>
        <v>79.347408941328425</v>
      </c>
      <c r="P151" s="310">
        <f t="shared" ca="1" si="76"/>
        <v>14</v>
      </c>
      <c r="Q151" s="304">
        <f t="shared" ca="1" si="77"/>
        <v>1038.5683333333318</v>
      </c>
      <c r="R151" s="306">
        <f t="shared" ca="1" si="78"/>
        <v>0.51038545080447029</v>
      </c>
      <c r="S151" s="307">
        <f t="shared" ca="1" si="79"/>
        <v>4.8361640068715728</v>
      </c>
      <c r="T151" s="304">
        <f t="shared" ca="1" si="59"/>
        <v>47.442768907410134</v>
      </c>
      <c r="U151" s="311">
        <f t="shared" ca="1" si="60"/>
        <v>0</v>
      </c>
      <c r="V151" s="306">
        <f t="shared" ca="1" si="61"/>
        <v>1.1826214378386777</v>
      </c>
      <c r="W151" s="304">
        <f t="shared" ca="1" si="62"/>
        <v>486.17563331902079</v>
      </c>
      <c r="Y151" s="314" t="str">
        <f t="shared" ca="1" si="80"/>
        <v/>
      </c>
      <c r="Z151" s="315" t="str">
        <f t="shared" ca="1" si="81"/>
        <v/>
      </c>
      <c r="AA151" s="316" t="str">
        <f t="shared" ca="1" si="82"/>
        <v/>
      </c>
      <c r="AC151" s="310" t="e">
        <f t="shared" ca="1" si="83"/>
        <v>#N/A</v>
      </c>
      <c r="AD151" s="323" t="e">
        <f t="shared" ca="1" si="84"/>
        <v>#N/A</v>
      </c>
      <c r="AE151" s="324">
        <f t="shared" ca="1" si="63"/>
        <v>352.03675706896666</v>
      </c>
      <c r="AG151" s="306">
        <f t="shared" ca="1" si="85"/>
        <v>105.12110383078536</v>
      </c>
      <c r="AH151" s="304">
        <f t="shared" ca="1" si="86"/>
        <v>114.76212899508792</v>
      </c>
    </row>
    <row r="152" spans="1:34" x14ac:dyDescent="0.2">
      <c r="A152" s="347">
        <f t="shared" ca="1" si="64"/>
        <v>0.01</v>
      </c>
      <c r="B152" s="304">
        <f t="shared" ca="1" si="65"/>
        <v>1.4800000000000011</v>
      </c>
      <c r="D152" s="306">
        <f t="shared" ca="1" si="66"/>
        <v>20.700697569795068</v>
      </c>
      <c r="E152" s="307">
        <f t="shared" ca="1" si="67"/>
        <v>100.24441575806139</v>
      </c>
      <c r="F152" s="304">
        <f t="shared" ca="1" si="68"/>
        <v>102.35947328191557</v>
      </c>
      <c r="G152" s="306">
        <f t="shared" ca="1" si="69"/>
        <v>67.846395297913404</v>
      </c>
      <c r="H152" s="307">
        <f t="shared" ca="1" si="70"/>
        <v>360.60449809492297</v>
      </c>
      <c r="I152" s="304">
        <f t="shared" ca="1" si="71"/>
        <v>366.93151595524205</v>
      </c>
      <c r="J152" s="306">
        <f t="shared" ca="1" si="72"/>
        <v>65.543599338854079</v>
      </c>
      <c r="K152" s="307">
        <f t="shared" ca="1" si="73"/>
        <v>355.637789829128</v>
      </c>
      <c r="L152" s="304">
        <f t="shared" ca="1" si="58"/>
        <v>361.62715739949516</v>
      </c>
      <c r="M152" s="306">
        <f t="shared" ca="1" si="74"/>
        <v>1.3848241179373513</v>
      </c>
      <c r="N152" s="304">
        <f t="shared" ca="1" si="75"/>
        <v>79.344577325737191</v>
      </c>
      <c r="P152" s="310">
        <f t="shared" ca="1" si="76"/>
        <v>14</v>
      </c>
      <c r="Q152" s="304">
        <f t="shared" ca="1" si="77"/>
        <v>1027.1849999999986</v>
      </c>
      <c r="R152" s="306">
        <f t="shared" ca="1" si="78"/>
        <v>0.50479131941367028</v>
      </c>
      <c r="S152" s="307">
        <f t="shared" ca="1" si="79"/>
        <v>4.8311160936774362</v>
      </c>
      <c r="T152" s="304">
        <f t="shared" ca="1" si="59"/>
        <v>47.393248878975655</v>
      </c>
      <c r="U152" s="311">
        <f t="shared" ca="1" si="60"/>
        <v>0</v>
      </c>
      <c r="V152" s="306">
        <f t="shared" ca="1" si="61"/>
        <v>1.1821955153615122</v>
      </c>
      <c r="W152" s="304">
        <f t="shared" ca="1" si="62"/>
        <v>488.72299806819802</v>
      </c>
      <c r="Y152" s="314" t="str">
        <f t="shared" ca="1" si="80"/>
        <v/>
      </c>
      <c r="Z152" s="315" t="str">
        <f t="shared" ca="1" si="81"/>
        <v/>
      </c>
      <c r="AA152" s="316" t="str">
        <f t="shared" ca="1" si="82"/>
        <v/>
      </c>
      <c r="AC152" s="310" t="e">
        <f t="shared" ca="1" si="83"/>
        <v>#N/A</v>
      </c>
      <c r="AD152" s="323" t="e">
        <f t="shared" ca="1" si="84"/>
        <v>#N/A</v>
      </c>
      <c r="AE152" s="324">
        <f t="shared" ca="1" si="63"/>
        <v>355.637789829128</v>
      </c>
      <c r="AG152" s="306">
        <f t="shared" ca="1" si="85"/>
        <v>102.3434087010901</v>
      </c>
      <c r="AH152" s="304">
        <f t="shared" ca="1" si="86"/>
        <v>111.98434402953097</v>
      </c>
    </row>
    <row r="153" spans="1:34" x14ac:dyDescent="0.2">
      <c r="A153" s="347">
        <f t="shared" ca="1" si="64"/>
        <v>0.01</v>
      </c>
      <c r="B153" s="304">
        <f t="shared" ca="1" si="65"/>
        <v>1.4900000000000011</v>
      </c>
      <c r="D153" s="306">
        <f t="shared" ca="1" si="66"/>
        <v>20.193830947983614</v>
      </c>
      <c r="E153" s="307">
        <f t="shared" ca="1" si="67"/>
        <v>97.520481474161869</v>
      </c>
      <c r="F153" s="304">
        <f t="shared" ca="1" si="68"/>
        <v>99.589332336892838</v>
      </c>
      <c r="G153" s="306">
        <f t="shared" ca="1" si="69"/>
        <v>68.048333607393246</v>
      </c>
      <c r="H153" s="307">
        <f t="shared" ca="1" si="70"/>
        <v>361.5797029096646</v>
      </c>
      <c r="I153" s="304">
        <f t="shared" ca="1" si="71"/>
        <v>367.92724452394719</v>
      </c>
      <c r="J153" s="306">
        <f t="shared" ca="1" si="72"/>
        <v>66.223072983380618</v>
      </c>
      <c r="K153" s="307">
        <f t="shared" ca="1" si="73"/>
        <v>359.24871083415093</v>
      </c>
      <c r="L153" s="304">
        <f t="shared" ca="1" si="58"/>
        <v>365.30142571766891</v>
      </c>
      <c r="M153" s="306">
        <f t="shared" ca="1" si="74"/>
        <v>1.3847748177212629</v>
      </c>
      <c r="N153" s="304">
        <f t="shared" ca="1" si="75"/>
        <v>79.341752631426246</v>
      </c>
      <c r="P153" s="310">
        <f t="shared" ca="1" si="76"/>
        <v>14</v>
      </c>
      <c r="Q153" s="304">
        <f t="shared" ca="1" si="77"/>
        <v>1015.8016666666653</v>
      </c>
      <c r="R153" s="306">
        <f t="shared" ca="1" si="78"/>
        <v>0.49919718802287016</v>
      </c>
      <c r="S153" s="307">
        <f t="shared" ca="1" si="79"/>
        <v>4.826124121797208</v>
      </c>
      <c r="T153" s="304">
        <f t="shared" ca="1" si="59"/>
        <v>47.344277634830611</v>
      </c>
      <c r="U153" s="311">
        <f t="shared" ca="1" si="60"/>
        <v>0</v>
      </c>
      <c r="V153" s="306">
        <f t="shared" ca="1" si="61"/>
        <v>1.1817685746146767</v>
      </c>
      <c r="W153" s="304">
        <f t="shared" ca="1" si="62"/>
        <v>491.20159854628514</v>
      </c>
      <c r="Y153" s="314" t="str">
        <f t="shared" ca="1" si="80"/>
        <v/>
      </c>
      <c r="Z153" s="315" t="str">
        <f t="shared" ca="1" si="81"/>
        <v/>
      </c>
      <c r="AA153" s="316" t="str">
        <f t="shared" ca="1" si="82"/>
        <v/>
      </c>
      <c r="AC153" s="310" t="e">
        <f t="shared" ca="1" si="83"/>
        <v>#N/A</v>
      </c>
      <c r="AD153" s="323" t="e">
        <f t="shared" ca="1" si="84"/>
        <v>#N/A</v>
      </c>
      <c r="AE153" s="324">
        <f t="shared" ca="1" si="63"/>
        <v>359.24871083415093</v>
      </c>
      <c r="AG153" s="306">
        <f t="shared" ca="1" si="85"/>
        <v>99.572812157945535</v>
      </c>
      <c r="AH153" s="304">
        <f t="shared" ca="1" si="86"/>
        <v>109.21365785391104</v>
      </c>
    </row>
    <row r="154" spans="1:34" x14ac:dyDescent="0.2">
      <c r="A154" s="347">
        <f t="shared" ca="1" si="64"/>
        <v>0.01</v>
      </c>
      <c r="B154" s="304">
        <f t="shared" ca="1" si="65"/>
        <v>1.5000000000000011</v>
      </c>
      <c r="D154" s="306">
        <f t="shared" ca="1" si="66"/>
        <v>19.688030825238215</v>
      </c>
      <c r="E154" s="307">
        <f t="shared" ca="1" si="67"/>
        <v>94.803764353702277</v>
      </c>
      <c r="F154" s="304">
        <f t="shared" ca="1" si="68"/>
        <v>96.826506150990696</v>
      </c>
      <c r="G154" s="306">
        <f t="shared" ca="1" si="69"/>
        <v>68.245213915645635</v>
      </c>
      <c r="H154" s="307">
        <f t="shared" ca="1" si="70"/>
        <v>362.52774055320162</v>
      </c>
      <c r="I154" s="304">
        <f t="shared" ca="1" si="71"/>
        <v>368.89534002614033</v>
      </c>
      <c r="J154" s="306">
        <f t="shared" ca="1" si="72"/>
        <v>66.904540720995811</v>
      </c>
      <c r="K154" s="307">
        <f t="shared" ca="1" si="73"/>
        <v>362.86924805146526</v>
      </c>
      <c r="L154" s="304">
        <f t="shared" ca="1" si="58"/>
        <v>368.98551292770725</v>
      </c>
      <c r="M154" s="306">
        <f t="shared" ca="1" si="74"/>
        <v>1.3847256339999552</v>
      </c>
      <c r="N154" s="304">
        <f t="shared" ca="1" si="75"/>
        <v>79.338934611774562</v>
      </c>
      <c r="P154" s="310">
        <f t="shared" ca="1" si="76"/>
        <v>14</v>
      </c>
      <c r="Q154" s="304">
        <f t="shared" ca="1" si="77"/>
        <v>1004.4183333333319</v>
      </c>
      <c r="R154" s="306">
        <f t="shared" ca="1" si="78"/>
        <v>0.49360305663207016</v>
      </c>
      <c r="S154" s="307">
        <f t="shared" ca="1" si="79"/>
        <v>4.8211880912308871</v>
      </c>
      <c r="T154" s="304">
        <f t="shared" ca="1" si="59"/>
        <v>47.295855174975003</v>
      </c>
      <c r="U154" s="311">
        <f t="shared" ca="1" si="60"/>
        <v>0</v>
      </c>
      <c r="V154" s="306">
        <f t="shared" ca="1" si="61"/>
        <v>1.1813406489087406</v>
      </c>
      <c r="W154" s="304">
        <f t="shared" ca="1" si="62"/>
        <v>493.61110843843164</v>
      </c>
      <c r="Y154" s="314" t="str">
        <f t="shared" ca="1" si="80"/>
        <v/>
      </c>
      <c r="Z154" s="315" t="str">
        <f t="shared" ca="1" si="81"/>
        <v/>
      </c>
      <c r="AA154" s="316" t="str">
        <f t="shared" ca="1" si="82"/>
        <v/>
      </c>
      <c r="AC154" s="310" t="e">
        <f t="shared" ca="1" si="83"/>
        <v>#N/A</v>
      </c>
      <c r="AD154" s="323" t="e">
        <f t="shared" ca="1" si="84"/>
        <v>#N/A</v>
      </c>
      <c r="AE154" s="324">
        <f t="shared" ca="1" si="63"/>
        <v>362.86924805146526</v>
      </c>
      <c r="AG154" s="306">
        <f t="shared" ca="1" si="85"/>
        <v>96.809505600718452</v>
      </c>
      <c r="AH154" s="304">
        <f t="shared" ca="1" si="86"/>
        <v>106.45026185983517</v>
      </c>
    </row>
    <row r="155" spans="1:34" x14ac:dyDescent="0.2">
      <c r="A155" s="347">
        <f t="shared" ca="1" si="64"/>
        <v>0.01</v>
      </c>
      <c r="B155" s="304">
        <f t="shared" ca="1" si="65"/>
        <v>1.5100000000000011</v>
      </c>
      <c r="D155" s="306">
        <f t="shared" ca="1" si="66"/>
        <v>19.183334182322167</v>
      </c>
      <c r="E155" s="307">
        <f t="shared" ca="1" si="67"/>
        <v>92.094447189371252</v>
      </c>
      <c r="F155" s="304">
        <f t="shared" ca="1" si="68"/>
        <v>94.071183225611335</v>
      </c>
      <c r="G155" s="306">
        <f t="shared" ca="1" si="69"/>
        <v>68.437047257468862</v>
      </c>
      <c r="H155" s="307">
        <f t="shared" ca="1" si="70"/>
        <v>363.44868502509536</v>
      </c>
      <c r="I155" s="304">
        <f t="shared" ca="1" si="71"/>
        <v>369.83587722636111</v>
      </c>
      <c r="J155" s="306">
        <f t="shared" ca="1" si="72"/>
        <v>67.587952026861387</v>
      </c>
      <c r="K155" s="307">
        <f t="shared" ca="1" si="73"/>
        <v>366.49913017935677</v>
      </c>
      <c r="L155" s="304">
        <f t="shared" ca="1" si="58"/>
        <v>372.67914307271127</v>
      </c>
      <c r="M155" s="306">
        <f t="shared" ca="1" si="74"/>
        <v>1.384676562537791</v>
      </c>
      <c r="N155" s="304">
        <f t="shared" ca="1" si="75"/>
        <v>79.336123024098015</v>
      </c>
      <c r="P155" s="310">
        <f t="shared" ca="1" si="76"/>
        <v>14</v>
      </c>
      <c r="Q155" s="304">
        <f t="shared" ca="1" si="77"/>
        <v>993.03499999999849</v>
      </c>
      <c r="R155" s="306">
        <f t="shared" ca="1" si="78"/>
        <v>0.48800892524127004</v>
      </c>
      <c r="S155" s="307">
        <f t="shared" ca="1" si="79"/>
        <v>4.8163080019784745</v>
      </c>
      <c r="T155" s="304">
        <f t="shared" ca="1" si="59"/>
        <v>47.247981499408837</v>
      </c>
      <c r="U155" s="311">
        <f t="shared" ca="1" si="60"/>
        <v>0</v>
      </c>
      <c r="V155" s="306">
        <f t="shared" ca="1" si="61"/>
        <v>1.1809117714242372</v>
      </c>
      <c r="W155" s="304">
        <f t="shared" ca="1" si="62"/>
        <v>495.95122628106282</v>
      </c>
      <c r="Y155" s="314" t="str">
        <f t="shared" ca="1" si="80"/>
        <v/>
      </c>
      <c r="Z155" s="315" t="str">
        <f t="shared" ca="1" si="81"/>
        <v/>
      </c>
      <c r="AA155" s="316" t="str">
        <f t="shared" ca="1" si="82"/>
        <v/>
      </c>
      <c r="AC155" s="310" t="e">
        <f t="shared" ca="1" si="83"/>
        <v>#N/A</v>
      </c>
      <c r="AD155" s="323" t="e">
        <f t="shared" ca="1" si="84"/>
        <v>#N/A</v>
      </c>
      <c r="AE155" s="324">
        <f t="shared" ca="1" si="63"/>
        <v>366.49913017935677</v>
      </c>
      <c r="AG155" s="306">
        <f t="shared" ca="1" si="85"/>
        <v>94.053675493673111</v>
      </c>
      <c r="AH155" s="304">
        <f t="shared" ca="1" si="86"/>
        <v>103.69434250392837</v>
      </c>
    </row>
    <row r="156" spans="1:34" x14ac:dyDescent="0.2">
      <c r="A156" s="347">
        <f t="shared" ca="1" si="64"/>
        <v>0.01</v>
      </c>
      <c r="B156" s="304">
        <f t="shared" ca="1" si="65"/>
        <v>1.5200000000000011</v>
      </c>
      <c r="D156" s="306">
        <f t="shared" ca="1" si="66"/>
        <v>18.679777065876774</v>
      </c>
      <c r="E156" s="307">
        <f t="shared" ca="1" si="67"/>
        <v>89.392707937021825</v>
      </c>
      <c r="F156" s="304">
        <f t="shared" ca="1" si="68"/>
        <v>91.323547366188862</v>
      </c>
      <c r="G156" s="306">
        <f t="shared" ca="1" si="69"/>
        <v>68.623845028127633</v>
      </c>
      <c r="H156" s="307">
        <f t="shared" ca="1" si="70"/>
        <v>364.34261210446556</v>
      </c>
      <c r="I156" s="304">
        <f t="shared" ca="1" si="71"/>
        <v>370.74893270453191</v>
      </c>
      <c r="J156" s="306">
        <f t="shared" ca="1" si="72"/>
        <v>68.273256488289377</v>
      </c>
      <c r="K156" s="307">
        <f t="shared" ca="1" si="73"/>
        <v>370.13808666500455</v>
      </c>
      <c r="L156" s="304">
        <f t="shared" ca="1" si="58"/>
        <v>376.3820409524692</v>
      </c>
      <c r="M156" s="306">
        <f t="shared" ca="1" si="74"/>
        <v>1.3846275991654136</v>
      </c>
      <c r="N156" s="304">
        <f t="shared" ca="1" si="75"/>
        <v>79.333317629510063</v>
      </c>
      <c r="P156" s="310">
        <f t="shared" ca="1" si="76"/>
        <v>14</v>
      </c>
      <c r="Q156" s="304">
        <f t="shared" ca="1" si="77"/>
        <v>981.65166666666528</v>
      </c>
      <c r="R156" s="306">
        <f t="shared" ca="1" si="78"/>
        <v>0.48241479385047004</v>
      </c>
      <c r="S156" s="307">
        <f t="shared" ca="1" si="79"/>
        <v>4.8114838540399703</v>
      </c>
      <c r="T156" s="304">
        <f t="shared" ca="1" si="59"/>
        <v>47.200656608132114</v>
      </c>
      <c r="U156" s="311">
        <f t="shared" ca="1" si="60"/>
        <v>0</v>
      </c>
      <c r="V156" s="306">
        <f t="shared" ca="1" si="61"/>
        <v>1.1804819752094413</v>
      </c>
      <c r="W156" s="304">
        <f t="shared" ca="1" si="62"/>
        <v>498.22167518440006</v>
      </c>
      <c r="Y156" s="314" t="str">
        <f t="shared" ca="1" si="80"/>
        <v/>
      </c>
      <c r="Z156" s="315" t="str">
        <f t="shared" ca="1" si="81"/>
        <v/>
      </c>
      <c r="AA156" s="316" t="str">
        <f t="shared" ca="1" si="82"/>
        <v/>
      </c>
      <c r="AC156" s="310" t="e">
        <f t="shared" ca="1" si="83"/>
        <v>#N/A</v>
      </c>
      <c r="AD156" s="323" t="e">
        <f t="shared" ca="1" si="84"/>
        <v>#N/A</v>
      </c>
      <c r="AE156" s="324">
        <f t="shared" ca="1" si="63"/>
        <v>370.13808666500455</v>
      </c>
      <c r="AG156" s="306">
        <f t="shared" ca="1" si="85"/>
        <v>91.305503375194107</v>
      </c>
      <c r="AH156" s="304">
        <f t="shared" ca="1" si="86"/>
        <v>100.94608131705218</v>
      </c>
    </row>
    <row r="157" spans="1:34" x14ac:dyDescent="0.2">
      <c r="A157" s="347">
        <f t="shared" ca="1" si="64"/>
        <v>0.01</v>
      </c>
      <c r="B157" s="304">
        <f t="shared" ca="1" si="65"/>
        <v>1.5300000000000011</v>
      </c>
      <c r="D157" s="306">
        <f t="shared" ca="1" si="66"/>
        <v>18.177394590655101</v>
      </c>
      <c r="E157" s="307">
        <f t="shared" ca="1" si="67"/>
        <v>86.698719727061388</v>
      </c>
      <c r="F157" s="304">
        <f t="shared" ca="1" si="68"/>
        <v>88.583777727165824</v>
      </c>
      <c r="G157" s="306">
        <f t="shared" ca="1" si="69"/>
        <v>68.805618974034189</v>
      </c>
      <c r="H157" s="307">
        <f t="shared" ca="1" si="70"/>
        <v>365.20959930173615</v>
      </c>
      <c r="I157" s="304">
        <f t="shared" ca="1" si="71"/>
        <v>371.63458480681624</v>
      </c>
      <c r="J157" s="306">
        <f t="shared" ca="1" si="72"/>
        <v>68.960403808300185</v>
      </c>
      <c r="K157" s="307">
        <f t="shared" ca="1" si="73"/>
        <v>373.78584772203556</v>
      </c>
      <c r="L157" s="304">
        <f t="shared" ca="1" si="58"/>
        <v>380.09393214136497</v>
      </c>
      <c r="M157" s="306">
        <f t="shared" ca="1" si="74"/>
        <v>1.384578739777393</v>
      </c>
      <c r="N157" s="304">
        <f t="shared" ca="1" si="75"/>
        <v>79.330518192786897</v>
      </c>
      <c r="P157" s="310">
        <f t="shared" ca="1" si="76"/>
        <v>14</v>
      </c>
      <c r="Q157" s="304">
        <f t="shared" ca="1" si="77"/>
        <v>970.26833333333184</v>
      </c>
      <c r="R157" s="306">
        <f t="shared" ca="1" si="78"/>
        <v>0.47682066245966992</v>
      </c>
      <c r="S157" s="307">
        <f t="shared" ca="1" si="79"/>
        <v>4.8067156474153734</v>
      </c>
      <c r="T157" s="304">
        <f t="shared" ca="1" si="59"/>
        <v>47.153880501144812</v>
      </c>
      <c r="U157" s="311">
        <f t="shared" ca="1" si="60"/>
        <v>0</v>
      </c>
      <c r="V157" s="306">
        <f t="shared" ca="1" si="61"/>
        <v>1.1800512931782201</v>
      </c>
      <c r="W157" s="304">
        <f t="shared" ca="1" si="62"/>
        <v>500.42220254832722</v>
      </c>
      <c r="Y157" s="314" t="str">
        <f t="shared" ca="1" si="80"/>
        <v/>
      </c>
      <c r="Z157" s="315" t="str">
        <f t="shared" ca="1" si="81"/>
        <v/>
      </c>
      <c r="AA157" s="316" t="str">
        <f t="shared" ca="1" si="82"/>
        <v/>
      </c>
      <c r="AC157" s="310" t="e">
        <f t="shared" ca="1" si="83"/>
        <v>#N/A</v>
      </c>
      <c r="AD157" s="323" t="e">
        <f t="shared" ca="1" si="84"/>
        <v>#N/A</v>
      </c>
      <c r="AE157" s="324">
        <f t="shared" ca="1" si="63"/>
        <v>373.78584772203556</v>
      </c>
      <c r="AG157" s="306">
        <f t="shared" ca="1" si="85"/>
        <v>88.565165869386121</v>
      </c>
      <c r="AH157" s="304">
        <f t="shared" ca="1" si="86"/>
        <v>98.205654915900155</v>
      </c>
    </row>
    <row r="158" spans="1:34" x14ac:dyDescent="0.2">
      <c r="A158" s="347">
        <f t="shared" ca="1" si="64"/>
        <v>0.01</v>
      </c>
      <c r="B158" s="304">
        <f t="shared" ca="1" si="65"/>
        <v>1.5400000000000011</v>
      </c>
      <c r="D158" s="306">
        <f t="shared" ca="1" si="66"/>
        <v>17.676220942156405</v>
      </c>
      <c r="E158" s="307">
        <f t="shared" ca="1" si="67"/>
        <v>84.012650878121988</v>
      </c>
      <c r="F158" s="304">
        <f t="shared" ca="1" si="68"/>
        <v>85.852048865272522</v>
      </c>
      <c r="G158" s="306">
        <f t="shared" ca="1" si="69"/>
        <v>68.982381183455757</v>
      </c>
      <c r="H158" s="307">
        <f t="shared" ca="1" si="70"/>
        <v>366.04972581051737</v>
      </c>
      <c r="I158" s="304">
        <f t="shared" ca="1" si="71"/>
        <v>372.49291359661396</v>
      </c>
      <c r="J158" s="306">
        <f t="shared" ca="1" si="72"/>
        <v>69.64934380908764</v>
      </c>
      <c r="K158" s="307">
        <f t="shared" ca="1" si="73"/>
        <v>377.44214434759681</v>
      </c>
      <c r="L158" s="304">
        <f t="shared" ca="1" si="58"/>
        <v>383.81454300579674</v>
      </c>
      <c r="M158" s="306">
        <f t="shared" ca="1" si="74"/>
        <v>1.3845299803299507</v>
      </c>
      <c r="N158" s="304">
        <f t="shared" ca="1" si="75"/>
        <v>79.327724482237059</v>
      </c>
      <c r="P158" s="310">
        <f t="shared" ca="1" si="76"/>
        <v>14</v>
      </c>
      <c r="Q158" s="304">
        <f t="shared" ca="1" si="77"/>
        <v>958.88499999999851</v>
      </c>
      <c r="R158" s="306">
        <f t="shared" ca="1" si="78"/>
        <v>0.47122653106886986</v>
      </c>
      <c r="S158" s="307">
        <f t="shared" ca="1" si="79"/>
        <v>4.8020033821046848</v>
      </c>
      <c r="T158" s="304">
        <f t="shared" ca="1" si="59"/>
        <v>47.107653178446959</v>
      </c>
      <c r="U158" s="311">
        <f t="shared" ca="1" si="60"/>
        <v>0</v>
      </c>
      <c r="V158" s="306">
        <f t="shared" ca="1" si="61"/>
        <v>1.1796197581079566</v>
      </c>
      <c r="W158" s="304">
        <f t="shared" ca="1" si="62"/>
        <v>502.55257977194822</v>
      </c>
      <c r="Y158" s="314" t="str">
        <f t="shared" ca="1" si="80"/>
        <v/>
      </c>
      <c r="Z158" s="315" t="str">
        <f t="shared" ca="1" si="81"/>
        <v/>
      </c>
      <c r="AA158" s="316" t="str">
        <f t="shared" ca="1" si="82"/>
        <v/>
      </c>
      <c r="AC158" s="310" t="e">
        <f t="shared" ca="1" si="83"/>
        <v>#N/A</v>
      </c>
      <c r="AD158" s="323" t="e">
        <f t="shared" ca="1" si="84"/>
        <v>#N/A</v>
      </c>
      <c r="AE158" s="324">
        <f t="shared" ca="1" si="63"/>
        <v>377.44214434759681</v>
      </c>
      <c r="AG158" s="306">
        <f t="shared" ca="1" si="85"/>
        <v>85.832834699988851</v>
      </c>
      <c r="AH158" s="304">
        <f t="shared" ca="1" si="86"/>
        <v>95.47323501690876</v>
      </c>
    </row>
    <row r="159" spans="1:34" x14ac:dyDescent="0.2">
      <c r="A159" s="347">
        <f t="shared" ca="1" si="64"/>
        <v>0.01</v>
      </c>
      <c r="B159" s="304">
        <f t="shared" ca="1" si="65"/>
        <v>1.5500000000000012</v>
      </c>
      <c r="D159" s="306">
        <f t="shared" ca="1" si="66"/>
        <v>17.176289379651603</v>
      </c>
      <c r="E159" s="307">
        <f t="shared" ca="1" si="67"/>
        <v>81.334664912951538</v>
      </c>
      <c r="F159" s="304">
        <f t="shared" ca="1" si="68"/>
        <v>83.128530802340308</v>
      </c>
      <c r="G159" s="306">
        <f t="shared" ca="1" si="69"/>
        <v>69.154144077252269</v>
      </c>
      <c r="H159" s="307">
        <f t="shared" ca="1" si="70"/>
        <v>366.8630724596469</v>
      </c>
      <c r="I159" s="304">
        <f t="shared" ca="1" si="71"/>
        <v>373.32400080572035</v>
      </c>
      <c r="J159" s="306">
        <f t="shared" ca="1" si="72"/>
        <v>70.340026435391181</v>
      </c>
      <c r="K159" s="307">
        <f t="shared" ca="1" si="73"/>
        <v>381.10670833894761</v>
      </c>
      <c r="L159" s="304">
        <f t="shared" ca="1" si="58"/>
        <v>387.54360072110495</v>
      </c>
      <c r="M159" s="306">
        <f t="shared" ca="1" si="74"/>
        <v>1.3844813168387522</v>
      </c>
      <c r="N159" s="304">
        <f t="shared" ca="1" si="75"/>
        <v>79.324936269575019</v>
      </c>
      <c r="P159" s="310">
        <f t="shared" ca="1" si="76"/>
        <v>14</v>
      </c>
      <c r="Q159" s="304">
        <f t="shared" ca="1" si="77"/>
        <v>947.50166666666519</v>
      </c>
      <c r="R159" s="306">
        <f t="shared" ca="1" si="78"/>
        <v>0.46563239967806985</v>
      </c>
      <c r="S159" s="307">
        <f t="shared" ca="1" si="79"/>
        <v>4.7973470581079045</v>
      </c>
      <c r="T159" s="304">
        <f t="shared" ca="1" si="59"/>
        <v>47.061974640038542</v>
      </c>
      <c r="U159" s="311">
        <f t="shared" ca="1" si="60"/>
        <v>0</v>
      </c>
      <c r="V159" s="306">
        <f t="shared" ca="1" si="61"/>
        <v>1.1791874026375424</v>
      </c>
      <c r="W159" s="304">
        <f t="shared" ca="1" si="62"/>
        <v>504.61260195720104</v>
      </c>
      <c r="Y159" s="314" t="str">
        <f t="shared" ca="1" si="80"/>
        <v/>
      </c>
      <c r="Z159" s="315" t="str">
        <f t="shared" ca="1" si="81"/>
        <v/>
      </c>
      <c r="AA159" s="316" t="str">
        <f t="shared" ca="1" si="82"/>
        <v/>
      </c>
      <c r="AC159" s="310" t="e">
        <f t="shared" ca="1" si="83"/>
        <v>#N/A</v>
      </c>
      <c r="AD159" s="323" t="e">
        <f t="shared" ca="1" si="84"/>
        <v>#N/A</v>
      </c>
      <c r="AE159" s="324">
        <f t="shared" ca="1" si="63"/>
        <v>381.10670833894761</v>
      </c>
      <c r="AG159" s="306">
        <f t="shared" ca="1" si="85"/>
        <v>83.108676706546859</v>
      </c>
      <c r="AH159" s="304">
        <f t="shared" ca="1" si="86"/>
        <v>92.748988452423305</v>
      </c>
    </row>
    <row r="160" spans="1:34" x14ac:dyDescent="0.2">
      <c r="A160" s="347">
        <f t="shared" ca="1" si="64"/>
        <v>0.01</v>
      </c>
      <c r="B160" s="304">
        <f t="shared" ca="1" si="65"/>
        <v>1.5600000000000012</v>
      </c>
      <c r="D160" s="306">
        <f t="shared" ca="1" si="66"/>
        <v>16.063520824510086</v>
      </c>
      <c r="E160" s="307">
        <f t="shared" ca="1" si="67"/>
        <v>75.407056516758885</v>
      </c>
      <c r="F160" s="304">
        <f t="shared" ca="1" si="68"/>
        <v>77.099032897962729</v>
      </c>
      <c r="G160" s="306">
        <f t="shared" ca="1" si="69"/>
        <v>69.314779285497366</v>
      </c>
      <c r="H160" s="307">
        <f t="shared" ca="1" si="70"/>
        <v>367.61714302481448</v>
      </c>
      <c r="I160" s="304">
        <f t="shared" ca="1" si="71"/>
        <v>374.09477739354253</v>
      </c>
      <c r="J160" s="306">
        <f t="shared" ca="1" si="72"/>
        <v>71.032371052204923</v>
      </c>
      <c r="K160" s="307">
        <f t="shared" ca="1" si="73"/>
        <v>384.77910941636992</v>
      </c>
      <c r="L160" s="304">
        <f t="shared" ca="1" si="58"/>
        <v>391.28066752722771</v>
      </c>
      <c r="M160" s="306">
        <f t="shared" ca="1" si="74"/>
        <v>1.384432741072352</v>
      </c>
      <c r="N160" s="304">
        <f t="shared" ca="1" si="75"/>
        <v>79.322153083173674</v>
      </c>
      <c r="P160" s="310">
        <f t="shared" ca="1" si="76"/>
        <v>15</v>
      </c>
      <c r="Q160" s="304">
        <f t="shared" ca="1" si="77"/>
        <v>920.23599999999465</v>
      </c>
      <c r="R160" s="306">
        <f t="shared" ca="1" si="78"/>
        <v>0.45223318546508778</v>
      </c>
      <c r="S160" s="307">
        <f t="shared" ca="1" si="79"/>
        <v>4.7928247262532535</v>
      </c>
      <c r="T160" s="304">
        <f t="shared" ca="1" si="59"/>
        <v>47.01761056454442</v>
      </c>
      <c r="U160" s="311">
        <f t="shared" ca="1" si="60"/>
        <v>0</v>
      </c>
      <c r="V160" s="306">
        <f t="shared" ca="1" si="61"/>
        <v>1.178754278473656</v>
      </c>
      <c r="W160" s="304">
        <f t="shared" ca="1" si="62"/>
        <v>506.51231733521183</v>
      </c>
      <c r="Y160" s="314" t="str">
        <f t="shared" ca="1" si="80"/>
        <v/>
      </c>
      <c r="Z160" s="315" t="str">
        <f t="shared" ca="1" si="81"/>
        <v/>
      </c>
      <c r="AA160" s="316" t="str">
        <f t="shared" ca="1" si="82"/>
        <v/>
      </c>
      <c r="AC160" s="310" t="e">
        <f t="shared" ca="1" si="83"/>
        <v>#N/A</v>
      </c>
      <c r="AD160" s="323" t="e">
        <f t="shared" ca="1" si="84"/>
        <v>#N/A</v>
      </c>
      <c r="AE160" s="324">
        <f t="shared" ca="1" si="63"/>
        <v>384.77910941636992</v>
      </c>
      <c r="AG160" s="306">
        <f t="shared" ca="1" si="85"/>
        <v>77.077614646418425</v>
      </c>
      <c r="AH160" s="304">
        <f t="shared" ca="1" si="86"/>
        <v>86.717837972702867</v>
      </c>
    </row>
    <row r="161" spans="1:34" x14ac:dyDescent="0.2">
      <c r="A161" s="347">
        <f t="shared" ca="1" si="64"/>
        <v>0.01</v>
      </c>
      <c r="B161" s="304">
        <f t="shared" ca="1" si="65"/>
        <v>1.5700000000000012</v>
      </c>
      <c r="D161" s="306">
        <f t="shared" ca="1" si="66"/>
        <v>14.33904790408106</v>
      </c>
      <c r="E161" s="307">
        <f t="shared" ca="1" si="67"/>
        <v>66.238425437273762</v>
      </c>
      <c r="F161" s="304">
        <f t="shared" ca="1" si="68"/>
        <v>67.772688446045919</v>
      </c>
      <c r="G161" s="306">
        <f t="shared" ca="1" si="69"/>
        <v>69.458169764538169</v>
      </c>
      <c r="H161" s="307">
        <f t="shared" ca="1" si="70"/>
        <v>368.27952727918722</v>
      </c>
      <c r="I161" s="304">
        <f t="shared" ca="1" si="71"/>
        <v>374.7722609265806</v>
      </c>
      <c r="J161" s="306">
        <f t="shared" ca="1" si="72"/>
        <v>71.726235797455104</v>
      </c>
      <c r="K161" s="307">
        <f t="shared" ca="1" si="73"/>
        <v>388.45859276788991</v>
      </c>
      <c r="L161" s="304">
        <f t="shared" ca="1" si="58"/>
        <v>395.02497540900049</v>
      </c>
      <c r="M161" s="306">
        <f t="shared" ca="1" si="74"/>
        <v>1.3843842406223343</v>
      </c>
      <c r="N161" s="304">
        <f t="shared" ca="1" si="75"/>
        <v>79.319374212083176</v>
      </c>
      <c r="P161" s="310">
        <f t="shared" ca="1" si="76"/>
        <v>15</v>
      </c>
      <c r="Q161" s="304">
        <f t="shared" ca="1" si="77"/>
        <v>877.08799999999474</v>
      </c>
      <c r="R161" s="306">
        <f t="shared" ca="1" si="78"/>
        <v>0.43102888842992759</v>
      </c>
      <c r="S161" s="307">
        <f t="shared" ca="1" si="79"/>
        <v>4.7885144373689545</v>
      </c>
      <c r="T161" s="304">
        <f t="shared" ca="1" si="59"/>
        <v>46.97532663058945</v>
      </c>
      <c r="U161" s="311">
        <f t="shared" ca="1" si="60"/>
        <v>0</v>
      </c>
      <c r="V161" s="306">
        <f t="shared" ca="1" si="61"/>
        <v>1.1783204755057393</v>
      </c>
      <c r="W161" s="304">
        <f t="shared" ca="1" si="62"/>
        <v>508.16147895042809</v>
      </c>
      <c r="Y161" s="314" t="str">
        <f t="shared" ca="1" si="80"/>
        <v/>
      </c>
      <c r="Z161" s="315" t="str">
        <f t="shared" ca="1" si="81"/>
        <v/>
      </c>
      <c r="AA161" s="316" t="str">
        <f t="shared" ca="1" si="82"/>
        <v/>
      </c>
      <c r="AC161" s="310" t="e">
        <f t="shared" ca="1" si="83"/>
        <v>#N/A</v>
      </c>
      <c r="AD161" s="323" t="e">
        <f t="shared" ca="1" si="84"/>
        <v>#N/A</v>
      </c>
      <c r="AE161" s="324">
        <f t="shared" ca="1" si="63"/>
        <v>388.45859276788991</v>
      </c>
      <c r="AG161" s="306">
        <f t="shared" ca="1" si="85"/>
        <v>67.748309225088406</v>
      </c>
      <c r="AH161" s="304">
        <f t="shared" ca="1" si="86"/>
        <v>77.388444268405593</v>
      </c>
    </row>
    <row r="162" spans="1:34" x14ac:dyDescent="0.2">
      <c r="A162" s="347">
        <f t="shared" ca="1" si="64"/>
        <v>0.01</v>
      </c>
      <c r="B162" s="304">
        <f t="shared" ca="1" si="65"/>
        <v>1.5800000000000012</v>
      </c>
      <c r="D162" s="306">
        <f t="shared" ca="1" si="66"/>
        <v>12.619710511479827</v>
      </c>
      <c r="E162" s="307">
        <f t="shared" ca="1" si="67"/>
        <v>57.101941925956126</v>
      </c>
      <c r="F162" s="304">
        <f t="shared" ca="1" si="68"/>
        <v>58.479815877863537</v>
      </c>
      <c r="G162" s="306">
        <f t="shared" ca="1" si="69"/>
        <v>69.584366869652968</v>
      </c>
      <c r="H162" s="307">
        <f t="shared" ca="1" si="70"/>
        <v>368.85054669844681</v>
      </c>
      <c r="I162" s="304">
        <f t="shared" ca="1" si="71"/>
        <v>375.35677683024926</v>
      </c>
      <c r="J162" s="306">
        <f t="shared" ca="1" si="72"/>
        <v>72.421448480626054</v>
      </c>
      <c r="K162" s="307">
        <f t="shared" ca="1" si="73"/>
        <v>392.14424313777806</v>
      </c>
      <c r="L162" s="304">
        <f t="shared" ca="1" si="58"/>
        <v>398.77559306724476</v>
      </c>
      <c r="M162" s="306">
        <f t="shared" ca="1" si="74"/>
        <v>1.3843358032424367</v>
      </c>
      <c r="N162" s="304">
        <f t="shared" ca="1" si="75"/>
        <v>79.316598954644363</v>
      </c>
      <c r="P162" s="310">
        <f t="shared" ca="1" si="76"/>
        <v>15</v>
      </c>
      <c r="Q162" s="304">
        <f t="shared" ca="1" si="77"/>
        <v>833.93999999999471</v>
      </c>
      <c r="R162" s="306">
        <f t="shared" ca="1" si="78"/>
        <v>0.40982459139476735</v>
      </c>
      <c r="S162" s="307">
        <f t="shared" ca="1" si="79"/>
        <v>4.7844161914550067</v>
      </c>
      <c r="T162" s="304">
        <f t="shared" ca="1" si="59"/>
        <v>46.935122838173619</v>
      </c>
      <c r="U162" s="311">
        <f t="shared" ca="1" si="60"/>
        <v>0</v>
      </c>
      <c r="V162" s="306">
        <f t="shared" ca="1" si="61"/>
        <v>1.1778861024013767</v>
      </c>
      <c r="W162" s="304">
        <f t="shared" ca="1" si="62"/>
        <v>509.55991737181455</v>
      </c>
      <c r="Y162" s="314" t="str">
        <f t="shared" ca="1" si="80"/>
        <v/>
      </c>
      <c r="Z162" s="315" t="str">
        <f t="shared" ca="1" si="81"/>
        <v/>
      </c>
      <c r="AA162" s="316" t="str">
        <f t="shared" ca="1" si="82"/>
        <v/>
      </c>
      <c r="AC162" s="310" t="e">
        <f t="shared" ca="1" si="83"/>
        <v>#N/A</v>
      </c>
      <c r="AD162" s="323" t="e">
        <f t="shared" ca="1" si="84"/>
        <v>#N/A</v>
      </c>
      <c r="AE162" s="324">
        <f t="shared" ca="1" si="63"/>
        <v>392.14424313777806</v>
      </c>
      <c r="AG162" s="306">
        <f t="shared" ca="1" si="85"/>
        <v>58.451546334139955</v>
      </c>
      <c r="AH162" s="304">
        <f t="shared" ca="1" si="86"/>
        <v>68.091593208677963</v>
      </c>
    </row>
    <row r="163" spans="1:34" x14ac:dyDescent="0.2">
      <c r="A163" s="347">
        <f t="shared" ca="1" si="64"/>
        <v>0.01</v>
      </c>
      <c r="B163" s="304">
        <f t="shared" ca="1" si="65"/>
        <v>1.5900000000000012</v>
      </c>
      <c r="D163" s="306">
        <f t="shared" ca="1" si="66"/>
        <v>10.905767505934465</v>
      </c>
      <c r="E163" s="307">
        <f t="shared" ca="1" si="67"/>
        <v>47.998937376197013</v>
      </c>
      <c r="F163" s="304">
        <f t="shared" ca="1" si="68"/>
        <v>49.222289200499183</v>
      </c>
      <c r="G163" s="306">
        <f t="shared" ca="1" si="69"/>
        <v>69.693424544712315</v>
      </c>
      <c r="H163" s="307">
        <f t="shared" ca="1" si="70"/>
        <v>369.33053607220876</v>
      </c>
      <c r="I163" s="304">
        <f t="shared" ca="1" si="71"/>
        <v>375.84866409255017</v>
      </c>
      <c r="J163" s="306">
        <f t="shared" ca="1" si="72"/>
        <v>73.117837437697887</v>
      </c>
      <c r="K163" s="307">
        <f t="shared" ca="1" si="73"/>
        <v>395.83514855163133</v>
      </c>
      <c r="L163" s="304">
        <f t="shared" ca="1" si="58"/>
        <v>402.53159252468328</v>
      </c>
      <c r="M163" s="306">
        <f t="shared" ca="1" si="74"/>
        <v>1.3842874168308332</v>
      </c>
      <c r="N163" s="304">
        <f t="shared" ca="1" si="75"/>
        <v>79.313826617473708</v>
      </c>
      <c r="P163" s="310">
        <f t="shared" ca="1" si="76"/>
        <v>15</v>
      </c>
      <c r="Q163" s="304">
        <f t="shared" ca="1" si="77"/>
        <v>790.7919999999948</v>
      </c>
      <c r="R163" s="306">
        <f t="shared" ca="1" si="78"/>
        <v>0.3886202943596071</v>
      </c>
      <c r="S163" s="307">
        <f t="shared" ca="1" si="79"/>
        <v>4.780529988511411</v>
      </c>
      <c r="T163" s="304">
        <f t="shared" ca="1" si="59"/>
        <v>46.896999187296942</v>
      </c>
      <c r="U163" s="311">
        <f t="shared" ca="1" si="60"/>
        <v>0</v>
      </c>
      <c r="V163" s="306">
        <f t="shared" ca="1" si="61"/>
        <v>1.177451267286284</v>
      </c>
      <c r="W163" s="304">
        <f t="shared" ca="1" si="62"/>
        <v>510.70769528772826</v>
      </c>
      <c r="Y163" s="314" t="str">
        <f t="shared" ca="1" si="80"/>
        <v/>
      </c>
      <c r="Z163" s="315" t="str">
        <f t="shared" ca="1" si="81"/>
        <v/>
      </c>
      <c r="AA163" s="316" t="str">
        <f t="shared" ca="1" si="82"/>
        <v/>
      </c>
      <c r="AC163" s="310" t="e">
        <f t="shared" ca="1" si="83"/>
        <v>#N/A</v>
      </c>
      <c r="AD163" s="323" t="e">
        <f t="shared" ca="1" si="84"/>
        <v>#N/A</v>
      </c>
      <c r="AE163" s="324">
        <f t="shared" ca="1" si="63"/>
        <v>395.83514855163133</v>
      </c>
      <c r="AG163" s="306">
        <f t="shared" ca="1" si="85"/>
        <v>49.188682232404929</v>
      </c>
      <c r="AH163" s="304">
        <f t="shared" ca="1" si="86"/>
        <v>58.828641030186681</v>
      </c>
    </row>
    <row r="164" spans="1:34" x14ac:dyDescent="0.2">
      <c r="A164" s="347">
        <f t="shared" ca="1" si="64"/>
        <v>0.01</v>
      </c>
      <c r="B164" s="304">
        <f t="shared" ca="1" si="65"/>
        <v>1.6000000000000012</v>
      </c>
      <c r="D164" s="306">
        <f t="shared" ca="1" si="66"/>
        <v>9.1974676946348257</v>
      </c>
      <c r="E164" s="307">
        <f t="shared" ca="1" si="67"/>
        <v>38.930691053099167</v>
      </c>
      <c r="F164" s="304">
        <f t="shared" ca="1" si="68"/>
        <v>40.002401401237236</v>
      </c>
      <c r="G164" s="306">
        <f t="shared" ca="1" si="69"/>
        <v>69.785399221658665</v>
      </c>
      <c r="H164" s="307">
        <f t="shared" ca="1" si="70"/>
        <v>369.71984298273975</v>
      </c>
      <c r="I164" s="304">
        <f t="shared" ca="1" si="71"/>
        <v>376.24827473319795</v>
      </c>
      <c r="J164" s="306">
        <f t="shared" ca="1" si="72"/>
        <v>73.815231556529739</v>
      </c>
      <c r="K164" s="307">
        <f t="shared" ca="1" si="73"/>
        <v>399.53040044690607</v>
      </c>
      <c r="L164" s="304">
        <f t="shared" ca="1" si="58"/>
        <v>406.29204925891577</v>
      </c>
      <c r="M164" s="306">
        <f t="shared" ca="1" si="74"/>
        <v>1.3842390694129398</v>
      </c>
      <c r="N164" s="304">
        <f t="shared" ca="1" si="75"/>
        <v>79.311056514478054</v>
      </c>
      <c r="P164" s="310">
        <f t="shared" ca="1" si="76"/>
        <v>15</v>
      </c>
      <c r="Q164" s="304">
        <f t="shared" ca="1" si="77"/>
        <v>747.64399999999478</v>
      </c>
      <c r="R164" s="306">
        <f t="shared" ca="1" si="78"/>
        <v>0.36741599732444685</v>
      </c>
      <c r="S164" s="307">
        <f t="shared" ca="1" si="79"/>
        <v>4.7768558285381664</v>
      </c>
      <c r="T164" s="304">
        <f t="shared" ca="1" si="59"/>
        <v>46.860955677959417</v>
      </c>
      <c r="U164" s="311">
        <f t="shared" ca="1" si="60"/>
        <v>0</v>
      </c>
      <c r="V164" s="306">
        <f t="shared" ca="1" si="61"/>
        <v>1.1770160777292462</v>
      </c>
      <c r="W164" s="304">
        <f t="shared" ca="1" si="62"/>
        <v>511.60510341260743</v>
      </c>
      <c r="Y164" s="314" t="str">
        <f t="shared" ca="1" si="80"/>
        <v/>
      </c>
      <c r="Z164" s="315" t="str">
        <f t="shared" ca="1" si="81"/>
        <v/>
      </c>
      <c r="AA164" s="316" t="str">
        <f t="shared" ca="1" si="82"/>
        <v/>
      </c>
      <c r="AC164" s="310" t="e">
        <f t="shared" ca="1" si="83"/>
        <v>#N/A</v>
      </c>
      <c r="AD164" s="323" t="e">
        <f t="shared" ca="1" si="84"/>
        <v>#N/A</v>
      </c>
      <c r="AE164" s="324">
        <f t="shared" ca="1" si="63"/>
        <v>399.53040044690607</v>
      </c>
      <c r="AG164" s="306">
        <f t="shared" ca="1" si="85"/>
        <v>39.961020091274612</v>
      </c>
      <c r="AH164" s="304">
        <f t="shared" ca="1" si="86"/>
        <v>49.600890882397593</v>
      </c>
    </row>
    <row r="165" spans="1:34" x14ac:dyDescent="0.2">
      <c r="A165" s="347">
        <f t="shared" ca="1" si="64"/>
        <v>0.01</v>
      </c>
      <c r="B165" s="304">
        <f t="shared" ca="1" si="65"/>
        <v>1.6100000000000012</v>
      </c>
      <c r="D165" s="306">
        <f t="shared" ca="1" si="66"/>
        <v>6.7119148624129465</v>
      </c>
      <c r="E165" s="307">
        <f t="shared" ca="1" si="67"/>
        <v>25.74941696575781</v>
      </c>
      <c r="F165" s="304">
        <f t="shared" ca="1" si="68"/>
        <v>26.60981539200781</v>
      </c>
      <c r="G165" s="306">
        <f t="shared" ca="1" si="69"/>
        <v>69.852518370282795</v>
      </c>
      <c r="H165" s="307">
        <f t="shared" ca="1" si="70"/>
        <v>369.97733715239735</v>
      </c>
      <c r="I165" s="304">
        <f t="shared" ca="1" si="71"/>
        <v>376.51375051789194</v>
      </c>
      <c r="J165" s="306">
        <f t="shared" ca="1" si="72"/>
        <v>74.513421144489442</v>
      </c>
      <c r="K165" s="307">
        <f t="shared" ca="1" si="73"/>
        <v>403.22888634758175</v>
      </c>
      <c r="L165" s="304">
        <f t="shared" ca="1" si="58"/>
        <v>410.05583121785628</v>
      </c>
      <c r="M165" s="306">
        <f t="shared" ca="1" si="74"/>
        <v>1.3841907437059704</v>
      </c>
      <c r="N165" s="304">
        <f t="shared" ca="1" si="75"/>
        <v>79.308287655426724</v>
      </c>
      <c r="P165" s="310">
        <f t="shared" ca="1" si="76"/>
        <v>16</v>
      </c>
      <c r="Q165" s="304">
        <f t="shared" ca="1" si="77"/>
        <v>684.3449999999898</v>
      </c>
      <c r="R165" s="306">
        <f t="shared" ca="1" si="78"/>
        <v>0.33630885914819969</v>
      </c>
      <c r="S165" s="307">
        <f t="shared" ca="1" si="79"/>
        <v>4.7734927399466844</v>
      </c>
      <c r="T165" s="304">
        <f t="shared" ca="1" si="59"/>
        <v>46.827963778876978</v>
      </c>
      <c r="U165" s="311">
        <f t="shared" ca="1" si="60"/>
        <v>0</v>
      </c>
      <c r="V165" s="306">
        <f t="shared" ca="1" si="61"/>
        <v>1.1765806651459656</v>
      </c>
      <c r="W165" s="304">
        <f t="shared" ca="1" si="62"/>
        <v>512.13779682451184</v>
      </c>
      <c r="Y165" s="314" t="str">
        <f t="shared" ca="1" si="80"/>
        <v/>
      </c>
      <c r="Z165" s="315" t="str">
        <f t="shared" ca="1" si="81"/>
        <v/>
      </c>
      <c r="AA165" s="316" t="str">
        <f t="shared" ca="1" si="82"/>
        <v/>
      </c>
      <c r="AC165" s="310" t="e">
        <f t="shared" ca="1" si="83"/>
        <v>#N/A</v>
      </c>
      <c r="AD165" s="323" t="e">
        <f t="shared" ca="1" si="84"/>
        <v>#N/A</v>
      </c>
      <c r="AE165" s="324">
        <f t="shared" ca="1" si="63"/>
        <v>403.22888634758175</v>
      </c>
      <c r="AG165" s="306">
        <f t="shared" ca="1" si="85"/>
        <v>26.547534504378213</v>
      </c>
      <c r="AH165" s="304">
        <f t="shared" ca="1" si="86"/>
        <v>36.187317337223334</v>
      </c>
    </row>
    <row r="166" spans="1:34" x14ac:dyDescent="0.2">
      <c r="A166" s="347">
        <f t="shared" ca="1" si="64"/>
        <v>0.01</v>
      </c>
      <c r="B166" s="304">
        <f t="shared" ca="1" si="65"/>
        <v>1.6200000000000012</v>
      </c>
      <c r="D166" s="306">
        <f t="shared" ca="1" si="66"/>
        <v>3.4517339680729866</v>
      </c>
      <c r="E166" s="307">
        <f t="shared" ca="1" si="67"/>
        <v>8.4722806086461748</v>
      </c>
      <c r="F166" s="304">
        <f t="shared" ca="1" si="68"/>
        <v>9.1484428236717363</v>
      </c>
      <c r="G166" s="306">
        <f t="shared" ca="1" si="69"/>
        <v>69.887035709963527</v>
      </c>
      <c r="H166" s="307">
        <f t="shared" ca="1" si="70"/>
        <v>370.06205995848381</v>
      </c>
      <c r="I166" s="304">
        <f t="shared" ca="1" si="71"/>
        <v>376.60340675708471</v>
      </c>
      <c r="J166" s="306">
        <f t="shared" ca="1" si="72"/>
        <v>75.212118914890667</v>
      </c>
      <c r="K166" s="307">
        <f t="shared" ca="1" si="73"/>
        <v>406.92908333313613</v>
      </c>
      <c r="L166" s="304">
        <f t="shared" ca="1" si="58"/>
        <v>413.82138863767557</v>
      </c>
      <c r="M166" s="306">
        <f t="shared" ca="1" si="74"/>
        <v>1.3841424171339773</v>
      </c>
      <c r="N166" s="304">
        <f t="shared" ca="1" si="75"/>
        <v>79.305518746813192</v>
      </c>
      <c r="P166" s="310">
        <f t="shared" ca="1" si="76"/>
        <v>16</v>
      </c>
      <c r="Q166" s="304">
        <f t="shared" ca="1" si="77"/>
        <v>600.89499999998975</v>
      </c>
      <c r="R166" s="306">
        <f t="shared" ca="1" si="78"/>
        <v>0.29529887983087039</v>
      </c>
      <c r="S166" s="307">
        <f t="shared" ca="1" si="79"/>
        <v>4.7705397511483758</v>
      </c>
      <c r="T166" s="304">
        <f t="shared" ca="1" si="59"/>
        <v>46.798994958765569</v>
      </c>
      <c r="U166" s="311">
        <f t="shared" ca="1" si="60"/>
        <v>0</v>
      </c>
      <c r="V166" s="306">
        <f t="shared" ca="1" si="61"/>
        <v>1.1761452090564457</v>
      </c>
      <c r="W166" s="304">
        <f t="shared" ca="1" si="62"/>
        <v>512.19209446440425</v>
      </c>
      <c r="Y166" s="314" t="str">
        <f t="shared" ca="1" si="80"/>
        <v/>
      </c>
      <c r="Z166" s="315" t="str">
        <f t="shared" ca="1" si="81"/>
        <v/>
      </c>
      <c r="AA166" s="316" t="str">
        <f t="shared" ca="1" si="82"/>
        <v/>
      </c>
      <c r="AC166" s="310" t="e">
        <f t="shared" ca="1" si="83"/>
        <v>#N/A</v>
      </c>
      <c r="AD166" s="323" t="e">
        <f t="shared" ca="1" si="84"/>
        <v>#N/A</v>
      </c>
      <c r="AE166" s="324">
        <f t="shared" ca="1" si="63"/>
        <v>406.92908333313613</v>
      </c>
      <c r="AG166" s="306">
        <f t="shared" ca="1" si="85"/>
        <v>8.9655799422086151</v>
      </c>
      <c r="AH166" s="304">
        <f t="shared" ca="1" si="86"/>
        <v>18.605274833756926</v>
      </c>
    </row>
    <row r="167" spans="1:34" x14ac:dyDescent="0.2">
      <c r="A167" s="347">
        <f t="shared" ca="1" si="64"/>
        <v>0.01</v>
      </c>
      <c r="B167" s="304">
        <f t="shared" ca="1" si="65"/>
        <v>1.6300000000000012</v>
      </c>
      <c r="D167" s="306">
        <f t="shared" ca="1" si="66"/>
        <v>0.27917233925175772</v>
      </c>
      <c r="E167" s="307">
        <f t="shared" ca="1" si="67"/>
        <v>-8.3317416950450873</v>
      </c>
      <c r="F167" s="304">
        <f t="shared" ca="1" si="68"/>
        <v>8.336417508016023</v>
      </c>
      <c r="G167" s="306">
        <f t="shared" ca="1" si="69"/>
        <v>69.889827433356047</v>
      </c>
      <c r="H167" s="307">
        <f t="shared" ca="1" si="70"/>
        <v>369.97874254153334</v>
      </c>
      <c r="I167" s="304">
        <f t="shared" ca="1" si="71"/>
        <v>376.52205501308748</v>
      </c>
      <c r="J167" s="306">
        <f t="shared" ca="1" si="72"/>
        <v>75.911003230607264</v>
      </c>
      <c r="K167" s="307">
        <f t="shared" ca="1" si="73"/>
        <v>410.62928734563621</v>
      </c>
      <c r="L167" s="304">
        <f t="shared" ca="1" si="58"/>
        <v>417.58698739000761</v>
      </c>
      <c r="M167" s="306">
        <f t="shared" ca="1" si="74"/>
        <v>1.3840940677480118</v>
      </c>
      <c r="N167" s="304">
        <f t="shared" ca="1" si="75"/>
        <v>79.302748531055315</v>
      </c>
      <c r="P167" s="310">
        <f t="shared" ca="1" si="76"/>
        <v>17</v>
      </c>
      <c r="Q167" s="304">
        <f t="shared" ca="1" si="77"/>
        <v>519.36499999998978</v>
      </c>
      <c r="R167" s="306">
        <f t="shared" ca="1" si="78"/>
        <v>0.25523244946847556</v>
      </c>
      <c r="S167" s="307">
        <f t="shared" ca="1" si="79"/>
        <v>4.7679874266536908</v>
      </c>
      <c r="T167" s="304">
        <f t="shared" ca="1" si="59"/>
        <v>46.773956655472709</v>
      </c>
      <c r="U167" s="311">
        <f t="shared" ca="1" si="60"/>
        <v>0</v>
      </c>
      <c r="V167" s="306">
        <f t="shared" ca="1" si="61"/>
        <v>1.1757099100261186</v>
      </c>
      <c r="W167" s="304">
        <f t="shared" ca="1" si="62"/>
        <v>511.78135291574171</v>
      </c>
      <c r="Y167" s="314" t="str">
        <f t="shared" ca="1" si="80"/>
        <v/>
      </c>
      <c r="Z167" s="315" t="str">
        <f t="shared" ca="1" si="81"/>
        <v/>
      </c>
      <c r="AA167" s="316" t="str">
        <f t="shared" ca="1" si="82"/>
        <v/>
      </c>
      <c r="AC167" s="310" t="e">
        <f t="shared" ca="1" si="83"/>
        <v>#N/A</v>
      </c>
      <c r="AD167" s="323" t="e">
        <f t="shared" ca="1" si="84"/>
        <v>#N/A</v>
      </c>
      <c r="AE167" s="324">
        <f t="shared" ca="1" si="63"/>
        <v>410.62928734563621</v>
      </c>
      <c r="AG167" s="306">
        <f t="shared" ca="1" si="85"/>
        <v>-8.1352184088021868</v>
      </c>
      <c r="AH167" s="304">
        <f t="shared" ca="1" si="86"/>
        <v>1.5043885173622777</v>
      </c>
    </row>
    <row r="168" spans="1:34" x14ac:dyDescent="0.2">
      <c r="A168" s="347">
        <f t="shared" ca="1" si="64"/>
        <v>0.01</v>
      </c>
      <c r="B168" s="304">
        <f t="shared" ca="1" si="65"/>
        <v>1.6400000000000012</v>
      </c>
      <c r="D168" s="306">
        <f t="shared" ca="1" si="66"/>
        <v>-2.805283517728185</v>
      </c>
      <c r="E168" s="307">
        <f t="shared" ca="1" si="67"/>
        <v>-24.660448290936984</v>
      </c>
      <c r="F168" s="304">
        <f t="shared" ca="1" si="68"/>
        <v>24.81949486844594</v>
      </c>
      <c r="G168" s="306">
        <f t="shared" ca="1" si="69"/>
        <v>69.861774598178769</v>
      </c>
      <c r="H168" s="307">
        <f t="shared" ca="1" si="70"/>
        <v>369.73213805862395</v>
      </c>
      <c r="I168" s="304">
        <f t="shared" ca="1" si="71"/>
        <v>376.27452938434209</v>
      </c>
      <c r="J168" s="306">
        <f t="shared" ca="1" si="72"/>
        <v>76.609761240764939</v>
      </c>
      <c r="K168" s="307">
        <f t="shared" ca="1" si="73"/>
        <v>414.32784174863701</v>
      </c>
      <c r="L168" s="304">
        <f t="shared" ca="1" si="58"/>
        <v>421.35094157418303</v>
      </c>
      <c r="M168" s="306">
        <f t="shared" ca="1" si="74"/>
        <v>1.3840456741698932</v>
      </c>
      <c r="N168" s="304">
        <f t="shared" ca="1" si="75"/>
        <v>79.299975783273581</v>
      </c>
      <c r="P168" s="310">
        <f t="shared" ca="1" si="76"/>
        <v>17</v>
      </c>
      <c r="Q168" s="304">
        <f t="shared" ca="1" si="77"/>
        <v>439.75499999998891</v>
      </c>
      <c r="R168" s="306">
        <f t="shared" ca="1" si="78"/>
        <v>0.21610956806101458</v>
      </c>
      <c r="S168" s="307">
        <f t="shared" ca="1" si="79"/>
        <v>4.7658263309730806</v>
      </c>
      <c r="T168" s="304">
        <f t="shared" ca="1" si="59"/>
        <v>46.752756306845924</v>
      </c>
      <c r="U168" s="311">
        <f t="shared" ca="1" si="60"/>
        <v>0</v>
      </c>
      <c r="V168" s="306">
        <f t="shared" ca="1" si="61"/>
        <v>1.1752749627539436</v>
      </c>
      <c r="W168" s="304">
        <f t="shared" ca="1" si="62"/>
        <v>510.91960210650825</v>
      </c>
      <c r="Y168" s="314" t="str">
        <f t="shared" ca="1" si="80"/>
        <v/>
      </c>
      <c r="Z168" s="315" t="str">
        <f t="shared" ca="1" si="81"/>
        <v/>
      </c>
      <c r="AA168" s="316" t="str">
        <f t="shared" ca="1" si="82"/>
        <v/>
      </c>
      <c r="AC168" s="310" t="e">
        <f t="shared" ca="1" si="83"/>
        <v>#N/A</v>
      </c>
      <c r="AD168" s="323" t="e">
        <f t="shared" ca="1" si="84"/>
        <v>#N/A</v>
      </c>
      <c r="AE168" s="324">
        <f t="shared" ca="1" si="63"/>
        <v>414.32784174863701</v>
      </c>
      <c r="AG168" s="306">
        <f t="shared" ca="1" si="85"/>
        <v>-24.752606935131812</v>
      </c>
      <c r="AH168" s="304">
        <f t="shared" ca="1" si="86"/>
        <v>-15.113088038406666</v>
      </c>
    </row>
    <row r="169" spans="1:34" x14ac:dyDescent="0.2">
      <c r="A169" s="347">
        <f t="shared" ca="1" si="64"/>
        <v>0.01</v>
      </c>
      <c r="B169" s="304">
        <f t="shared" ca="1" si="65"/>
        <v>1.6500000000000012</v>
      </c>
      <c r="D169" s="306">
        <f t="shared" ca="1" si="66"/>
        <v>-5.1266218682770912</v>
      </c>
      <c r="E169" s="307">
        <f t="shared" ca="1" si="67"/>
        <v>-36.941816723499038</v>
      </c>
      <c r="F169" s="304">
        <f t="shared" ca="1" si="68"/>
        <v>37.295845272803376</v>
      </c>
      <c r="G169" s="306">
        <f t="shared" ca="1" si="69"/>
        <v>69.810508379496</v>
      </c>
      <c r="H169" s="307">
        <f t="shared" ca="1" si="70"/>
        <v>369.36271989138896</v>
      </c>
      <c r="I169" s="304">
        <f t="shared" ca="1" si="71"/>
        <v>375.90201638960167</v>
      </c>
      <c r="J169" s="306">
        <f t="shared" ca="1" si="72"/>
        <v>77.308122655653307</v>
      </c>
      <c r="K169" s="307">
        <f t="shared" ca="1" si="73"/>
        <v>418.02331603838707</v>
      </c>
      <c r="L169" s="304">
        <f t="shared" ca="1" si="58"/>
        <v>425.11179539066046</v>
      </c>
      <c r="M169" s="306">
        <f t="shared" ca="1" si="74"/>
        <v>1.3839972202246509</v>
      </c>
      <c r="N169" s="304">
        <f t="shared" ca="1" si="75"/>
        <v>79.29719957671044</v>
      </c>
      <c r="P169" s="310">
        <f t="shared" ca="1" si="76"/>
        <v>18</v>
      </c>
      <c r="Q169" s="304">
        <f t="shared" ca="1" si="77"/>
        <v>379.37749999999403</v>
      </c>
      <c r="R169" s="306">
        <f t="shared" ca="1" si="78"/>
        <v>0.18643814773468939</v>
      </c>
      <c r="S169" s="307">
        <f t="shared" ca="1" si="79"/>
        <v>4.7639619494957337</v>
      </c>
      <c r="T169" s="304">
        <f t="shared" ca="1" si="59"/>
        <v>46.734466724553151</v>
      </c>
      <c r="U169" s="311">
        <f t="shared" ca="1" si="60"/>
        <v>0</v>
      </c>
      <c r="V169" s="306">
        <f t="shared" ca="1" si="61"/>
        <v>1.1748405350781645</v>
      </c>
      <c r="W169" s="304">
        <f t="shared" ca="1" si="62"/>
        <v>509.71999660921244</v>
      </c>
      <c r="Y169" s="314" t="str">
        <f t="shared" ca="1" si="80"/>
        <v/>
      </c>
      <c r="Z169" s="315" t="str">
        <f t="shared" ca="1" si="81"/>
        <v/>
      </c>
      <c r="AA169" s="316" t="str">
        <f t="shared" ca="1" si="82"/>
        <v/>
      </c>
      <c r="AC169" s="310" t="e">
        <f t="shared" ca="1" si="83"/>
        <v>#N/A</v>
      </c>
      <c r="AD169" s="323" t="e">
        <f t="shared" ca="1" si="84"/>
        <v>#N/A</v>
      </c>
      <c r="AE169" s="324">
        <f t="shared" ca="1" si="63"/>
        <v>418.02331603838707</v>
      </c>
      <c r="AG169" s="306">
        <f t="shared" ca="1" si="85"/>
        <v>-37.251343600893961</v>
      </c>
      <c r="AH169" s="304">
        <f t="shared" ca="1" si="86"/>
        <v>-27.611912836633376</v>
      </c>
    </row>
    <row r="170" spans="1:34" x14ac:dyDescent="0.2">
      <c r="A170" s="347">
        <f t="shared" ca="1" si="64"/>
        <v>0.01</v>
      </c>
      <c r="B170" s="304">
        <f t="shared" ca="1" si="65"/>
        <v>1.6600000000000013</v>
      </c>
      <c r="D170" s="306">
        <f t="shared" ca="1" si="66"/>
        <v>-6.6874704627177213</v>
      </c>
      <c r="E170" s="307">
        <f t="shared" ca="1" si="67"/>
        <v>-45.192957904776357</v>
      </c>
      <c r="F170" s="304">
        <f t="shared" ca="1" si="68"/>
        <v>45.685070924456383</v>
      </c>
      <c r="G170" s="306">
        <f t="shared" ca="1" si="69"/>
        <v>69.743633674868818</v>
      </c>
      <c r="H170" s="307">
        <f t="shared" ca="1" si="70"/>
        <v>368.91079031234119</v>
      </c>
      <c r="I170" s="304">
        <f t="shared" ca="1" si="71"/>
        <v>375.44552953397977</v>
      </c>
      <c r="J170" s="306">
        <f t="shared" ca="1" si="72"/>
        <v>78.005893365925132</v>
      </c>
      <c r="K170" s="307">
        <f t="shared" ca="1" si="73"/>
        <v>421.71468358940569</v>
      </c>
      <c r="L170" s="304">
        <f t="shared" ca="1" si="58"/>
        <v>428.86850403676027</v>
      </c>
      <c r="M170" s="306">
        <f t="shared" ca="1" si="74"/>
        <v>1.3839486949261757</v>
      </c>
      <c r="N170" s="304">
        <f t="shared" ca="1" si="75"/>
        <v>79.294419281908191</v>
      </c>
      <c r="P170" s="310">
        <f t="shared" ca="1" si="76"/>
        <v>18</v>
      </c>
      <c r="Q170" s="304">
        <f t="shared" ca="1" si="77"/>
        <v>338.23249999999405</v>
      </c>
      <c r="R170" s="306">
        <f t="shared" ca="1" si="78"/>
        <v>0.16621818848949454</v>
      </c>
      <c r="S170" s="307">
        <f t="shared" ca="1" si="79"/>
        <v>4.7622997676108385</v>
      </c>
      <c r="T170" s="304">
        <f t="shared" ca="1" si="59"/>
        <v>46.718160720262325</v>
      </c>
      <c r="U170" s="311">
        <f t="shared" ca="1" si="60"/>
        <v>0</v>
      </c>
      <c r="V170" s="306">
        <f t="shared" ca="1" si="61"/>
        <v>1.1744067471413502</v>
      </c>
      <c r="W170" s="304">
        <f t="shared" ca="1" si="62"/>
        <v>508.29501579891468</v>
      </c>
      <c r="Y170" s="314" t="str">
        <f t="shared" ca="1" si="80"/>
        <v/>
      </c>
      <c r="Z170" s="315" t="str">
        <f t="shared" ca="1" si="81"/>
        <v/>
      </c>
      <c r="AA170" s="316" t="str">
        <f t="shared" ca="1" si="82"/>
        <v/>
      </c>
      <c r="AC170" s="310" t="e">
        <f t="shared" ca="1" si="83"/>
        <v>#N/A</v>
      </c>
      <c r="AD170" s="323" t="e">
        <f t="shared" ca="1" si="84"/>
        <v>#N/A</v>
      </c>
      <c r="AE170" s="324">
        <f t="shared" ca="1" si="63"/>
        <v>421.71468358940569</v>
      </c>
      <c r="AG170" s="306">
        <f t="shared" ca="1" si="85"/>
        <v>-45.648729765353558</v>
      </c>
      <c r="AH170" s="304">
        <f t="shared" ca="1" si="86"/>
        <v>-36.009387266112952</v>
      </c>
    </row>
    <row r="171" spans="1:34" x14ac:dyDescent="0.2">
      <c r="A171" s="347">
        <f t="shared" ca="1" si="64"/>
        <v>0.01</v>
      </c>
      <c r="B171" s="304">
        <f t="shared" ca="1" si="65"/>
        <v>1.6700000000000013</v>
      </c>
      <c r="D171" s="306">
        <f t="shared" ca="1" si="66"/>
        <v>-8.8112913745554753</v>
      </c>
      <c r="E171" s="307">
        <f t="shared" ca="1" si="67"/>
        <v>-56.417558186789435</v>
      </c>
      <c r="F171" s="304">
        <f t="shared" ca="1" si="68"/>
        <v>57.101486210492695</v>
      </c>
      <c r="G171" s="306">
        <f t="shared" ca="1" si="69"/>
        <v>69.655520761123256</v>
      </c>
      <c r="H171" s="307">
        <f t="shared" ca="1" si="70"/>
        <v>368.34661473047328</v>
      </c>
      <c r="I171" s="304">
        <f t="shared" ca="1" si="71"/>
        <v>374.87480597647931</v>
      </c>
      <c r="J171" s="306">
        <f t="shared" ca="1" si="72"/>
        <v>78.702889138105093</v>
      </c>
      <c r="K171" s="307">
        <f t="shared" ca="1" si="73"/>
        <v>425.40097061461978</v>
      </c>
      <c r="L171" s="304">
        <f t="shared" ca="1" si="58"/>
        <v>432.62007646264573</v>
      </c>
      <c r="M171" s="306">
        <f t="shared" ca="1" si="74"/>
        <v>1.3839000832734598</v>
      </c>
      <c r="N171" s="304">
        <f t="shared" ca="1" si="75"/>
        <v>79.291634039372425</v>
      </c>
      <c r="P171" s="310">
        <f t="shared" ca="1" si="76"/>
        <v>19</v>
      </c>
      <c r="Q171" s="304">
        <f t="shared" ca="1" si="77"/>
        <v>282.46999999998985</v>
      </c>
      <c r="R171" s="306">
        <f t="shared" ca="1" si="78"/>
        <v>0.13881472567723876</v>
      </c>
      <c r="S171" s="307">
        <f t="shared" ca="1" si="79"/>
        <v>4.760911620354066</v>
      </c>
      <c r="T171" s="304">
        <f t="shared" ca="1" si="59"/>
        <v>46.704542995673393</v>
      </c>
      <c r="U171" s="311">
        <f t="shared" ca="1" si="60"/>
        <v>0</v>
      </c>
      <c r="V171" s="306">
        <f t="shared" ca="1" si="61"/>
        <v>1.1739737127067789</v>
      </c>
      <c r="W171" s="304">
        <f t="shared" ca="1" si="62"/>
        <v>506.56399572770846</v>
      </c>
      <c r="Y171" s="314" t="str">
        <f t="shared" ca="1" si="80"/>
        <v/>
      </c>
      <c r="Z171" s="315" t="str">
        <f t="shared" ca="1" si="81"/>
        <v/>
      </c>
      <c r="AA171" s="316" t="str">
        <f t="shared" ca="1" si="82"/>
        <v/>
      </c>
      <c r="AC171" s="310" t="e">
        <f t="shared" ca="1" si="83"/>
        <v>#N/A</v>
      </c>
      <c r="AD171" s="323" t="e">
        <f t="shared" ca="1" si="84"/>
        <v>#N/A</v>
      </c>
      <c r="AE171" s="324">
        <f t="shared" ca="1" si="63"/>
        <v>425.40097061461978</v>
      </c>
      <c r="AG171" s="306">
        <f t="shared" ca="1" si="85"/>
        <v>-57.072400043243036</v>
      </c>
      <c r="AH171" s="304">
        <f t="shared" ca="1" si="86"/>
        <v>-47.433145961682513</v>
      </c>
    </row>
    <row r="172" spans="1:34" x14ac:dyDescent="0.2">
      <c r="A172" s="347">
        <f t="shared" ca="1" si="64"/>
        <v>0.01</v>
      </c>
      <c r="B172" s="304">
        <f t="shared" ca="1" si="65"/>
        <v>1.6800000000000013</v>
      </c>
      <c r="D172" s="306">
        <f t="shared" ca="1" si="66"/>
        <v>-11.082630548983669</v>
      </c>
      <c r="E172" s="307">
        <f t="shared" ca="1" si="67"/>
        <v>-68.416258347078227</v>
      </c>
      <c r="F172" s="304">
        <f t="shared" ca="1" si="68"/>
        <v>69.308073888252139</v>
      </c>
      <c r="G172" s="306">
        <f t="shared" ca="1" si="69"/>
        <v>69.544694455633419</v>
      </c>
      <c r="H172" s="307">
        <f t="shared" ca="1" si="70"/>
        <v>367.66245214700251</v>
      </c>
      <c r="I172" s="304">
        <f t="shared" ca="1" si="71"/>
        <v>374.18196542013396</v>
      </c>
      <c r="J172" s="306">
        <f t="shared" ca="1" si="72"/>
        <v>79.398890214188881</v>
      </c>
      <c r="K172" s="307">
        <f t="shared" ca="1" si="73"/>
        <v>429.08101594900717</v>
      </c>
      <c r="L172" s="304">
        <f t="shared" ca="1" si="58"/>
        <v>436.36533090413701</v>
      </c>
      <c r="M172" s="306">
        <f t="shared" ca="1" si="74"/>
        <v>1.3838513690879999</v>
      </c>
      <c r="N172" s="304">
        <f t="shared" ca="1" si="75"/>
        <v>79.288842922143147</v>
      </c>
      <c r="P172" s="310">
        <f t="shared" ca="1" si="76"/>
        <v>20</v>
      </c>
      <c r="Q172" s="304">
        <f t="shared" ca="1" si="77"/>
        <v>222.66499999999292</v>
      </c>
      <c r="R172" s="306">
        <f t="shared" ca="1" si="78"/>
        <v>0.10942465002627712</v>
      </c>
      <c r="S172" s="307">
        <f t="shared" ca="1" si="79"/>
        <v>4.759817373853803</v>
      </c>
      <c r="T172" s="304">
        <f t="shared" ca="1" si="59"/>
        <v>46.693808437505808</v>
      </c>
      <c r="U172" s="311">
        <f t="shared" ca="1" si="60"/>
        <v>0</v>
      </c>
      <c r="V172" s="306">
        <f t="shared" ca="1" si="61"/>
        <v>1.173541567373767</v>
      </c>
      <c r="W172" s="304">
        <f t="shared" ca="1" si="62"/>
        <v>504.50749116727127</v>
      </c>
      <c r="Y172" s="314" t="str">
        <f t="shared" ca="1" si="80"/>
        <v/>
      </c>
      <c r="Z172" s="315" t="str">
        <f t="shared" ca="1" si="81"/>
        <v/>
      </c>
      <c r="AA172" s="316" t="str">
        <f t="shared" ca="1" si="82"/>
        <v/>
      </c>
      <c r="AC172" s="310" t="e">
        <f t="shared" ca="1" si="83"/>
        <v>#N/A</v>
      </c>
      <c r="AD172" s="323" t="e">
        <f t="shared" ca="1" si="84"/>
        <v>#N/A</v>
      </c>
      <c r="AE172" s="324">
        <f t="shared" ca="1" si="63"/>
        <v>429.08101594900717</v>
      </c>
      <c r="AG172" s="306">
        <f t="shared" ca="1" si="85"/>
        <v>-69.284100032569143</v>
      </c>
      <c r="AH172" s="304">
        <f t="shared" ca="1" si="86"/>
        <v>-59.644934548792513</v>
      </c>
    </row>
    <row r="173" spans="1:34" x14ac:dyDescent="0.2">
      <c r="A173" s="347">
        <f t="shared" ca="1" si="64"/>
        <v>0.01</v>
      </c>
      <c r="B173" s="304">
        <f t="shared" ca="1" si="65"/>
        <v>1.6900000000000013</v>
      </c>
      <c r="D173" s="306">
        <f t="shared" ca="1" si="66"/>
        <v>-14.521039016789157</v>
      </c>
      <c r="E173" s="307">
        <f t="shared" ca="1" si="67"/>
        <v>-86.578484705054791</v>
      </c>
      <c r="F173" s="304">
        <f t="shared" ca="1" si="68"/>
        <v>87.787781541342753</v>
      </c>
      <c r="G173" s="306">
        <f t="shared" ca="1" si="69"/>
        <v>69.399484065465529</v>
      </c>
      <c r="H173" s="307">
        <f t="shared" ca="1" si="70"/>
        <v>366.79666729995199</v>
      </c>
      <c r="I173" s="304">
        <f t="shared" ca="1" si="71"/>
        <v>373.30427740772603</v>
      </c>
      <c r="J173" s="306">
        <f t="shared" ca="1" si="72"/>
        <v>80.09361110679437</v>
      </c>
      <c r="K173" s="307">
        <f t="shared" ca="1" si="73"/>
        <v>432.75331154624195</v>
      </c>
      <c r="L173" s="304">
        <f t="shared" ca="1" si="58"/>
        <v>440.1027325458968</v>
      </c>
      <c r="M173" s="306">
        <f t="shared" ca="1" si="74"/>
        <v>1.3838025277904791</v>
      </c>
      <c r="N173" s="304">
        <f t="shared" ca="1" si="75"/>
        <v>79.286044521929256</v>
      </c>
      <c r="P173" s="310">
        <f t="shared" ca="1" si="76"/>
        <v>21</v>
      </c>
      <c r="Q173" s="304">
        <f t="shared" ca="1" si="77"/>
        <v>132.67499999998114</v>
      </c>
      <c r="R173" s="306">
        <f t="shared" ca="1" si="78"/>
        <v>6.5200707081196935E-2</v>
      </c>
      <c r="S173" s="307">
        <f t="shared" ca="1" si="79"/>
        <v>4.759165366782991</v>
      </c>
      <c r="T173" s="304">
        <f t="shared" ca="1" si="59"/>
        <v>46.687412248141143</v>
      </c>
      <c r="U173" s="311">
        <f t="shared" ca="1" si="60"/>
        <v>0</v>
      </c>
      <c r="V173" s="306">
        <f t="shared" ca="1" si="61"/>
        <v>1.1731104872592395</v>
      </c>
      <c r="W173" s="304">
        <f t="shared" ca="1" si="62"/>
        <v>501.95904936996737</v>
      </c>
      <c r="Y173" s="314" t="str">
        <f t="shared" ca="1" si="80"/>
        <v/>
      </c>
      <c r="Z173" s="315" t="str">
        <f t="shared" ca="1" si="81"/>
        <v/>
      </c>
      <c r="AA173" s="316" t="str">
        <f t="shared" ca="1" si="82"/>
        <v/>
      </c>
      <c r="AC173" s="310" t="e">
        <f t="shared" ca="1" si="83"/>
        <v>#N/A</v>
      </c>
      <c r="AD173" s="323" t="e">
        <f t="shared" ca="1" si="84"/>
        <v>#N/A</v>
      </c>
      <c r="AE173" s="324">
        <f t="shared" ca="1" si="63"/>
        <v>432.75331154624195</v>
      </c>
      <c r="AG173" s="306">
        <f t="shared" ca="1" si="85"/>
        <v>-87.768845766146043</v>
      </c>
      <c r="AH173" s="304">
        <f t="shared" ca="1" si="86"/>
        <v>-78.129769089876007</v>
      </c>
    </row>
    <row r="174" spans="1:34" x14ac:dyDescent="0.2">
      <c r="A174" s="347">
        <f t="shared" ca="1" si="64"/>
        <v>0.01</v>
      </c>
      <c r="B174" s="304">
        <f t="shared" ca="1" si="65"/>
        <v>1.7000000000000013</v>
      </c>
      <c r="D174" s="306">
        <f t="shared" ca="1" si="66"/>
        <v>-18.29406091094452</v>
      </c>
      <c r="E174" s="307">
        <f t="shared" ca="1" si="67"/>
        <v>-106.49948788130681</v>
      </c>
      <c r="F174" s="304">
        <f t="shared" ca="1" si="68"/>
        <v>108.05930586300266</v>
      </c>
      <c r="G174" s="306">
        <f t="shared" ca="1" si="69"/>
        <v>69.216543456356078</v>
      </c>
      <c r="H174" s="307">
        <f t="shared" ca="1" si="70"/>
        <v>365.73167242113891</v>
      </c>
      <c r="I174" s="304">
        <f t="shared" ca="1" si="71"/>
        <v>372.22383870462795</v>
      </c>
      <c r="J174" s="306">
        <f t="shared" ca="1" si="72"/>
        <v>80.786691244403471</v>
      </c>
      <c r="K174" s="307">
        <f t="shared" ca="1" si="73"/>
        <v>436.4159532448474</v>
      </c>
      <c r="L174" s="304">
        <f t="shared" ca="1" si="58"/>
        <v>443.83034340705842</v>
      </c>
      <c r="M174" s="306">
        <f t="shared" ca="1" si="74"/>
        <v>1.3837535320755068</v>
      </c>
      <c r="N174" s="304">
        <f t="shared" ca="1" si="75"/>
        <v>79.283237274247128</v>
      </c>
      <c r="P174" s="310">
        <f t="shared" ca="1" si="76"/>
        <v>22</v>
      </c>
      <c r="Q174" s="304">
        <f t="shared" ca="1" si="77"/>
        <v>33.649999999990285</v>
      </c>
      <c r="R174" s="306">
        <f t="shared" ca="1" si="78"/>
        <v>1.6536678298714566E-2</v>
      </c>
      <c r="S174" s="307">
        <f t="shared" ca="1" si="79"/>
        <v>4.7590000000000039</v>
      </c>
      <c r="T174" s="304">
        <f t="shared" ca="1" si="59"/>
        <v>46.68579000000004</v>
      </c>
      <c r="U174" s="311">
        <f t="shared" ca="1" si="60"/>
        <v>0</v>
      </c>
      <c r="V174" s="306">
        <f t="shared" ca="1" si="61"/>
        <v>1.1726806947022379</v>
      </c>
      <c r="W174" s="304">
        <f t="shared" ca="1" si="62"/>
        <v>498.87481687866864</v>
      </c>
      <c r="Y174" s="314" t="str">
        <f t="shared" ca="1" si="80"/>
        <v/>
      </c>
      <c r="Z174" s="315" t="str">
        <f t="shared" ca="1" si="81"/>
        <v/>
      </c>
      <c r="AA174" s="316" t="str">
        <f t="shared" ca="1" si="82"/>
        <v/>
      </c>
      <c r="AC174" s="310" t="e">
        <f t="shared" ca="1" si="83"/>
        <v>#N/A</v>
      </c>
      <c r="AD174" s="323" t="e">
        <f t="shared" ca="1" si="84"/>
        <v>#N/A</v>
      </c>
      <c r="AE174" s="324">
        <f t="shared" ca="1" si="63"/>
        <v>436.4159532448474</v>
      </c>
      <c r="AG174" s="306">
        <f t="shared" ca="1" si="85"/>
        <v>-108.04391498746315</v>
      </c>
      <c r="AH174" s="304">
        <f t="shared" ca="1" si="86"/>
        <v>-98.404927373392866</v>
      </c>
    </row>
    <row r="175" spans="1:34" x14ac:dyDescent="0.2">
      <c r="A175" s="347">
        <f t="shared" ca="1" si="64"/>
        <v>0.01</v>
      </c>
      <c r="B175" s="304">
        <f t="shared" ca="1" si="65"/>
        <v>1.7100000000000013</v>
      </c>
      <c r="D175" s="306">
        <f t="shared" ca="1" si="66"/>
        <v>-19.493130963677828</v>
      </c>
      <c r="E175" s="307">
        <f t="shared" ca="1" si="67"/>
        <v>-112.80929803003632</v>
      </c>
      <c r="F175" s="304">
        <f t="shared" ca="1" si="68"/>
        <v>114.48108960346529</v>
      </c>
      <c r="G175" s="306">
        <f t="shared" ca="1" si="69"/>
        <v>69.021612146719306</v>
      </c>
      <c r="H175" s="307">
        <f t="shared" ca="1" si="70"/>
        <v>364.60357944083853</v>
      </c>
      <c r="I175" s="304">
        <f t="shared" ca="1" si="71"/>
        <v>371.07917360639357</v>
      </c>
      <c r="J175" s="306">
        <f t="shared" ca="1" si="72"/>
        <v>81.477882022418854</v>
      </c>
      <c r="K175" s="307">
        <f t="shared" ca="1" si="73"/>
        <v>440.06762950415731</v>
      </c>
      <c r="L175" s="304">
        <f t="shared" ca="1" si="58"/>
        <v>447.54682860709391</v>
      </c>
      <c r="M175" s="306">
        <f t="shared" ca="1" si="74"/>
        <v>1.3837043724969758</v>
      </c>
      <c r="N175" s="304">
        <f t="shared" ca="1" si="75"/>
        <v>79.280420637874656</v>
      </c>
      <c r="P175" s="310">
        <f t="shared" ca="1" si="76"/>
        <v>23</v>
      </c>
      <c r="Q175" s="304">
        <f t="shared" ca="1" si="77"/>
        <v>0</v>
      </c>
      <c r="R175" s="306">
        <f t="shared" ca="1" si="78"/>
        <v>0</v>
      </c>
      <c r="S175" s="307">
        <f t="shared" ca="1" si="79"/>
        <v>4.7590000000000039</v>
      </c>
      <c r="T175" s="304">
        <f t="shared" ca="1" si="59"/>
        <v>46.68579000000004</v>
      </c>
      <c r="U175" s="311">
        <f t="shared" ca="1" si="60"/>
        <v>0</v>
      </c>
      <c r="V175" s="306">
        <f t="shared" ca="1" si="61"/>
        <v>1.1722523422217594</v>
      </c>
      <c r="W175" s="304">
        <f t="shared" ca="1" si="62"/>
        <v>495.63014060853743</v>
      </c>
      <c r="Y175" s="314" t="str">
        <f t="shared" ca="1" si="80"/>
        <v>Fin de propulsion</v>
      </c>
      <c r="Z175" s="315" t="str">
        <f t="shared" ca="1" si="81"/>
        <v/>
      </c>
      <c r="AA175" s="316" t="str">
        <f t="shared" ca="1" si="82"/>
        <v/>
      </c>
      <c r="AC175" s="310" t="e">
        <f t="shared" ca="1" si="83"/>
        <v>#N/A</v>
      </c>
      <c r="AD175" s="323" t="e">
        <f t="shared" ca="1" si="84"/>
        <v>#N/A</v>
      </c>
      <c r="AE175" s="324">
        <f t="shared" ca="1" si="63"/>
        <v>440.06762950415731</v>
      </c>
      <c r="AG175" s="306">
        <f t="shared" ca="1" si="85"/>
        <v>-114.46655466212076</v>
      </c>
      <c r="AH175" s="304">
        <f t="shared" ca="1" si="86"/>
        <v>-104.82765641493344</v>
      </c>
    </row>
    <row r="176" spans="1:34" x14ac:dyDescent="0.2">
      <c r="A176" s="347">
        <f t="shared" ca="1" si="64"/>
        <v>0.01</v>
      </c>
      <c r="B176" s="304">
        <f t="shared" ca="1" si="65"/>
        <v>1.7200000000000013</v>
      </c>
      <c r="D176" s="306">
        <f t="shared" ca="1" si="66"/>
        <v>-19.371378302682299</v>
      </c>
      <c r="E176" s="307">
        <f t="shared" ca="1" si="67"/>
        <v>-112.13843957407143</v>
      </c>
      <c r="F176" s="304">
        <f t="shared" ca="1" si="68"/>
        <v>113.79929669138249</v>
      </c>
      <c r="G176" s="306">
        <f t="shared" ca="1" si="69"/>
        <v>68.827898363692483</v>
      </c>
      <c r="H176" s="307">
        <f t="shared" ca="1" si="70"/>
        <v>363.4821950450978</v>
      </c>
      <c r="I176" s="304">
        <f t="shared" ca="1" si="71"/>
        <v>369.9413273857968</v>
      </c>
      <c r="J176" s="306">
        <f t="shared" ca="1" si="72"/>
        <v>82.167129574970915</v>
      </c>
      <c r="K176" s="307">
        <f t="shared" ca="1" si="73"/>
        <v>443.70805837658702</v>
      </c>
      <c r="L176" s="304">
        <f t="shared" ca="1" si="58"/>
        <v>451.2519011050378</v>
      </c>
      <c r="M176" s="306">
        <f t="shared" ca="1" si="74"/>
        <v>1.3836550489074086</v>
      </c>
      <c r="N176" s="304">
        <f t="shared" ca="1" si="75"/>
        <v>79.277594604362022</v>
      </c>
      <c r="P176" s="310">
        <f t="shared" ca="1" si="76"/>
        <v>23</v>
      </c>
      <c r="Q176" s="304">
        <f t="shared" ca="1" si="77"/>
        <v>0</v>
      </c>
      <c r="R176" s="306">
        <f t="shared" ca="1" si="78"/>
        <v>0</v>
      </c>
      <c r="S176" s="307">
        <f t="shared" ca="1" si="79"/>
        <v>4.7590000000000039</v>
      </c>
      <c r="T176" s="304">
        <f t="shared" ca="1" si="59"/>
        <v>46.68579000000004</v>
      </c>
      <c r="U176" s="311">
        <f t="shared" ca="1" si="60"/>
        <v>0</v>
      </c>
      <c r="V176" s="306">
        <f t="shared" ca="1" si="61"/>
        <v>1.1718254614124559</v>
      </c>
      <c r="W176" s="304">
        <f t="shared" ca="1" si="62"/>
        <v>492.415902116974</v>
      </c>
      <c r="Y176" s="314" t="str">
        <f t="shared" ca="1" si="80"/>
        <v/>
      </c>
      <c r="Z176" s="315" t="str">
        <f t="shared" ca="1" si="81"/>
        <v/>
      </c>
      <c r="AA176" s="316" t="str">
        <f t="shared" ca="1" si="82"/>
        <v/>
      </c>
      <c r="AC176" s="310" t="e">
        <f t="shared" ca="1" si="83"/>
        <v>#N/A</v>
      </c>
      <c r="AD176" s="323" t="e">
        <f t="shared" ca="1" si="84"/>
        <v>#N/A</v>
      </c>
      <c r="AE176" s="324">
        <f t="shared" ca="1" si="63"/>
        <v>443.70805837658702</v>
      </c>
      <c r="AG176" s="306">
        <f t="shared" ca="1" si="85"/>
        <v>-113.78466705964507</v>
      </c>
      <c r="AH176" s="304">
        <f t="shared" ca="1" si="86"/>
        <v>-104.14585850147867</v>
      </c>
    </row>
    <row r="177" spans="1:34" x14ac:dyDescent="0.2">
      <c r="A177" s="347">
        <f t="shared" ca="1" si="64"/>
        <v>0.01</v>
      </c>
      <c r="B177" s="304">
        <f t="shared" ca="1" si="65"/>
        <v>1.7300000000000013</v>
      </c>
      <c r="D177" s="306">
        <f t="shared" ca="1" si="66"/>
        <v>-19.250766354360369</v>
      </c>
      <c r="E177" s="307">
        <f t="shared" ca="1" si="67"/>
        <v>-111.47387434654526</v>
      </c>
      <c r="F177" s="304">
        <f t="shared" ca="1" si="68"/>
        <v>113.12389962806063</v>
      </c>
      <c r="G177" s="306">
        <f t="shared" ca="1" si="69"/>
        <v>68.635390700148875</v>
      </c>
      <c r="H177" s="307">
        <f t="shared" ca="1" si="70"/>
        <v>362.36745630163233</v>
      </c>
      <c r="I177" s="304">
        <f t="shared" ca="1" si="71"/>
        <v>368.81023608771693</v>
      </c>
      <c r="J177" s="306">
        <f t="shared" ca="1" si="72"/>
        <v>82.854446020290126</v>
      </c>
      <c r="K177" s="307">
        <f t="shared" ca="1" si="73"/>
        <v>447.33730663332068</v>
      </c>
      <c r="L177" s="304">
        <f t="shared" ca="1" si="58"/>
        <v>454.94562876379274</v>
      </c>
      <c r="M177" s="306">
        <f t="shared" ca="1" si="74"/>
        <v>1.3836055611584412</v>
      </c>
      <c r="N177" s="304">
        <f t="shared" ca="1" si="75"/>
        <v>79.274759165208593</v>
      </c>
      <c r="P177" s="310">
        <f t="shared" ca="1" si="76"/>
        <v>23</v>
      </c>
      <c r="Q177" s="304">
        <f t="shared" ca="1" si="77"/>
        <v>0</v>
      </c>
      <c r="R177" s="306">
        <f t="shared" ca="1" si="78"/>
        <v>0</v>
      </c>
      <c r="S177" s="307">
        <f t="shared" ca="1" si="79"/>
        <v>4.7590000000000039</v>
      </c>
      <c r="T177" s="304">
        <f t="shared" ca="1" si="59"/>
        <v>46.68579000000004</v>
      </c>
      <c r="U177" s="311">
        <f t="shared" ca="1" si="60"/>
        <v>0</v>
      </c>
      <c r="V177" s="306">
        <f t="shared" ca="1" si="61"/>
        <v>1.1714000429583518</v>
      </c>
      <c r="W177" s="304">
        <f t="shared" ca="1" si="62"/>
        <v>489.2317188270016</v>
      </c>
      <c r="Y177" s="314" t="str">
        <f t="shared" ca="1" si="80"/>
        <v/>
      </c>
      <c r="Z177" s="315" t="str">
        <f t="shared" ca="1" si="81"/>
        <v/>
      </c>
      <c r="AA177" s="316" t="str">
        <f t="shared" ca="1" si="82"/>
        <v/>
      </c>
      <c r="AC177" s="310" t="e">
        <f t="shared" ca="1" si="83"/>
        <v>#N/A</v>
      </c>
      <c r="AD177" s="323" t="e">
        <f t="shared" ca="1" si="84"/>
        <v>#N/A</v>
      </c>
      <c r="AE177" s="324">
        <f t="shared" ca="1" si="63"/>
        <v>447.33730663332068</v>
      </c>
      <c r="AG177" s="306">
        <f t="shared" ca="1" si="85"/>
        <v>-113.10917496948817</v>
      </c>
      <c r="AH177" s="304">
        <f t="shared" ca="1" si="86"/>
        <v>-103.47045642298248</v>
      </c>
    </row>
    <row r="178" spans="1:34" x14ac:dyDescent="0.2">
      <c r="A178" s="347">
        <f t="shared" ca="1" si="64"/>
        <v>0.01</v>
      </c>
      <c r="B178" s="304">
        <f t="shared" ca="1" si="65"/>
        <v>1.7400000000000013</v>
      </c>
      <c r="D178" s="306">
        <f t="shared" ca="1" si="66"/>
        <v>-19.131280776916803</v>
      </c>
      <c r="E178" s="307">
        <f t="shared" ca="1" si="67"/>
        <v>-110.81552324689571</v>
      </c>
      <c r="F178" s="304">
        <f t="shared" ca="1" si="68"/>
        <v>112.45481802327772</v>
      </c>
      <c r="G178" s="306">
        <f t="shared" ca="1" si="69"/>
        <v>68.44407789237971</v>
      </c>
      <c r="H178" s="307">
        <f t="shared" ca="1" si="70"/>
        <v>361.25930106916337</v>
      </c>
      <c r="I178" s="304">
        <f t="shared" ca="1" si="71"/>
        <v>367.6858365609404</v>
      </c>
      <c r="J178" s="306">
        <f t="shared" ca="1" si="72"/>
        <v>83.539843363252771</v>
      </c>
      <c r="K178" s="307">
        <f t="shared" ca="1" si="73"/>
        <v>450.95544042017468</v>
      </c>
      <c r="L178" s="304">
        <f t="shared" ca="1" si="58"/>
        <v>458.62807881082739</v>
      </c>
      <c r="M178" s="306">
        <f t="shared" ca="1" si="74"/>
        <v>1.3835559091008223</v>
      </c>
      <c r="N178" s="304">
        <f t="shared" ca="1" si="75"/>
        <v>79.271914311862886</v>
      </c>
      <c r="P178" s="310">
        <f t="shared" ca="1" si="76"/>
        <v>23</v>
      </c>
      <c r="Q178" s="304">
        <f t="shared" ca="1" si="77"/>
        <v>0</v>
      </c>
      <c r="R178" s="306">
        <f t="shared" ca="1" si="78"/>
        <v>0</v>
      </c>
      <c r="S178" s="307">
        <f t="shared" ca="1" si="79"/>
        <v>4.7590000000000039</v>
      </c>
      <c r="T178" s="304">
        <f t="shared" ca="1" si="59"/>
        <v>46.68579000000004</v>
      </c>
      <c r="U178" s="311">
        <f t="shared" ca="1" si="60"/>
        <v>0</v>
      </c>
      <c r="V178" s="306">
        <f t="shared" ca="1" si="61"/>
        <v>1.1709760776337241</v>
      </c>
      <c r="W178" s="304">
        <f t="shared" ca="1" si="62"/>
        <v>486.07721418652307</v>
      </c>
      <c r="Y178" s="314" t="str">
        <f t="shared" ca="1" si="80"/>
        <v/>
      </c>
      <c r="Z178" s="315" t="str">
        <f t="shared" ca="1" si="81"/>
        <v/>
      </c>
      <c r="AA178" s="316" t="str">
        <f t="shared" ca="1" si="82"/>
        <v/>
      </c>
      <c r="AC178" s="310" t="e">
        <f t="shared" ca="1" si="83"/>
        <v>#N/A</v>
      </c>
      <c r="AD178" s="323" t="e">
        <f t="shared" ca="1" si="84"/>
        <v>#N/A</v>
      </c>
      <c r="AE178" s="324">
        <f t="shared" ca="1" si="63"/>
        <v>450.95544042017468</v>
      </c>
      <c r="AG178" s="306">
        <f t="shared" ca="1" si="85"/>
        <v>-112.43999800094225</v>
      </c>
      <c r="AH178" s="304">
        <f t="shared" ca="1" si="86"/>
        <v>-102.80136978924169</v>
      </c>
    </row>
    <row r="179" spans="1:34" x14ac:dyDescent="0.2">
      <c r="A179" s="347">
        <f t="shared" ca="1" si="64"/>
        <v>0.01</v>
      </c>
      <c r="B179" s="304">
        <f t="shared" ca="1" si="65"/>
        <v>1.7500000000000013</v>
      </c>
      <c r="D179" s="306">
        <f t="shared" ca="1" si="66"/>
        <v>-19.012907454411735</v>
      </c>
      <c r="E179" s="307">
        <f t="shared" ca="1" si="67"/>
        <v>-110.16330842024817</v>
      </c>
      <c r="F179" s="304">
        <f t="shared" ca="1" si="68"/>
        <v>111.79197275280882</v>
      </c>
      <c r="G179" s="306">
        <f t="shared" ca="1" si="69"/>
        <v>68.253948817835592</v>
      </c>
      <c r="H179" s="307">
        <f t="shared" ca="1" si="70"/>
        <v>360.15766798496088</v>
      </c>
      <c r="I179" s="304">
        <f t="shared" ca="1" si="71"/>
        <v>366.56806644550073</v>
      </c>
      <c r="J179" s="306">
        <f t="shared" ca="1" si="72"/>
        <v>84.223333496803846</v>
      </c>
      <c r="K179" s="307">
        <f t="shared" ca="1" si="73"/>
        <v>454.56252526544529</v>
      </c>
      <c r="L179" s="304">
        <f t="shared" ca="1" si="58"/>
        <v>462.29931784614655</v>
      </c>
      <c r="M179" s="306">
        <f t="shared" ca="1" si="74"/>
        <v>1.3835060925844123</v>
      </c>
      <c r="N179" s="304">
        <f t="shared" ca="1" si="75"/>
        <v>79.269060035722546</v>
      </c>
      <c r="P179" s="310">
        <f t="shared" ca="1" si="76"/>
        <v>23</v>
      </c>
      <c r="Q179" s="304">
        <f t="shared" ca="1" si="77"/>
        <v>0</v>
      </c>
      <c r="R179" s="306">
        <f t="shared" ca="1" si="78"/>
        <v>0</v>
      </c>
      <c r="S179" s="307">
        <f t="shared" ca="1" si="79"/>
        <v>4.7590000000000039</v>
      </c>
      <c r="T179" s="304">
        <f t="shared" ca="1" si="59"/>
        <v>46.68579000000004</v>
      </c>
      <c r="U179" s="311">
        <f t="shared" ca="1" si="60"/>
        <v>0</v>
      </c>
      <c r="V179" s="306">
        <f t="shared" ca="1" si="61"/>
        <v>1.1705535563019387</v>
      </c>
      <c r="W179" s="304">
        <f t="shared" ca="1" si="62"/>
        <v>482.95201755441889</v>
      </c>
      <c r="Y179" s="314" t="str">
        <f t="shared" ca="1" si="80"/>
        <v/>
      </c>
      <c r="Z179" s="315" t="str">
        <f t="shared" ca="1" si="81"/>
        <v/>
      </c>
      <c r="AA179" s="316" t="str">
        <f t="shared" ca="1" si="82"/>
        <v/>
      </c>
      <c r="AC179" s="310" t="e">
        <f t="shared" ca="1" si="83"/>
        <v>#N/A</v>
      </c>
      <c r="AD179" s="323" t="e">
        <f t="shared" ca="1" si="84"/>
        <v>#N/A</v>
      </c>
      <c r="AE179" s="324">
        <f t="shared" ca="1" si="63"/>
        <v>454.56252526544529</v>
      </c>
      <c r="AG179" s="306">
        <f t="shared" ca="1" si="85"/>
        <v>-111.77705702929397</v>
      </c>
      <c r="AH179" s="304">
        <f t="shared" ca="1" si="86"/>
        <v>-102.13851947605015</v>
      </c>
    </row>
    <row r="180" spans="1:34" x14ac:dyDescent="0.2">
      <c r="A180" s="347">
        <f t="shared" ca="1" si="64"/>
        <v>0.01</v>
      </c>
      <c r="B180" s="304">
        <f t="shared" ca="1" si="65"/>
        <v>1.7600000000000013</v>
      </c>
      <c r="D180" s="306">
        <f t="shared" ca="1" si="66"/>
        <v>-18.895632492490819</v>
      </c>
      <c r="E180" s="307">
        <f t="shared" ca="1" si="67"/>
        <v>-109.51715323386546</v>
      </c>
      <c r="F180" s="304">
        <f t="shared" ca="1" si="68"/>
        <v>111.13528593449176</v>
      </c>
      <c r="G180" s="306">
        <f t="shared" ca="1" si="69"/>
        <v>68.06499249291069</v>
      </c>
      <c r="H180" s="307">
        <f t="shared" ca="1" si="70"/>
        <v>359.06249645262221</v>
      </c>
      <c r="I180" s="304">
        <f t="shared" ca="1" si="71"/>
        <v>365.45686416025808</v>
      </c>
      <c r="J180" s="306">
        <f t="shared" ca="1" si="72"/>
        <v>84.904928203357571</v>
      </c>
      <c r="K180" s="307">
        <f t="shared" ca="1" si="73"/>
        <v>458.15862608763319</v>
      </c>
      <c r="L180" s="304">
        <f t="shared" ca="1" si="58"/>
        <v>465.95941185013635</v>
      </c>
      <c r="M180" s="306">
        <f t="shared" ca="1" si="74"/>
        <v>1.3834561114581845</v>
      </c>
      <c r="N180" s="304">
        <f t="shared" ca="1" si="75"/>
        <v>79.266196328134384</v>
      </c>
      <c r="P180" s="310">
        <f t="shared" ca="1" si="76"/>
        <v>23</v>
      </c>
      <c r="Q180" s="304">
        <f t="shared" ca="1" si="77"/>
        <v>0</v>
      </c>
      <c r="R180" s="306">
        <f t="shared" ca="1" si="78"/>
        <v>0</v>
      </c>
      <c r="S180" s="307">
        <f t="shared" ca="1" si="79"/>
        <v>4.7590000000000039</v>
      </c>
      <c r="T180" s="304">
        <f t="shared" ca="1" si="59"/>
        <v>46.68579000000004</v>
      </c>
      <c r="U180" s="311">
        <f t="shared" ca="1" si="60"/>
        <v>0</v>
      </c>
      <c r="V180" s="306">
        <f t="shared" ca="1" si="61"/>
        <v>1.1701324699143092</v>
      </c>
      <c r="W180" s="304">
        <f t="shared" ca="1" si="62"/>
        <v>479.85576408915574</v>
      </c>
      <c r="Y180" s="314" t="str">
        <f t="shared" ca="1" si="80"/>
        <v/>
      </c>
      <c r="Z180" s="315" t="str">
        <f t="shared" ca="1" si="81"/>
        <v/>
      </c>
      <c r="AA180" s="316" t="str">
        <f t="shared" ca="1" si="82"/>
        <v/>
      </c>
      <c r="AC180" s="310" t="e">
        <f t="shared" ca="1" si="83"/>
        <v>#N/A</v>
      </c>
      <c r="AD180" s="323" t="e">
        <f t="shared" ca="1" si="84"/>
        <v>#N/A</v>
      </c>
      <c r="AE180" s="324">
        <f t="shared" ca="1" si="63"/>
        <v>458.15862608763319</v>
      </c>
      <c r="AG180" s="306">
        <f t="shared" ca="1" si="85"/>
        <v>-111.12027417189017</v>
      </c>
      <c r="AH180" s="304">
        <f t="shared" ca="1" si="86"/>
        <v>-101.48182760126465</v>
      </c>
    </row>
    <row r="181" spans="1:34" x14ac:dyDescent="0.2">
      <c r="A181" s="347">
        <f t="shared" ca="1" si="64"/>
        <v>0.01</v>
      </c>
      <c r="B181" s="304">
        <f t="shared" ca="1" si="65"/>
        <v>1.7700000000000014</v>
      </c>
      <c r="D181" s="306">
        <f t="shared" ca="1" si="66"/>
        <v>-18.779442214209368</v>
      </c>
      <c r="E181" s="307">
        <f t="shared" ca="1" si="67"/>
        <v>-108.87698225411683</v>
      </c>
      <c r="F181" s="304">
        <f t="shared" ca="1" si="68"/>
        <v>110.48468090482091</v>
      </c>
      <c r="G181" s="306">
        <f t="shared" ca="1" si="69"/>
        <v>67.8771980707686</v>
      </c>
      <c r="H181" s="307">
        <f t="shared" ca="1" si="70"/>
        <v>357.97372663008105</v>
      </c>
      <c r="I181" s="304">
        <f t="shared" ca="1" si="71"/>
        <v>364.35216889071256</v>
      </c>
      <c r="J181" s="306">
        <f t="shared" ca="1" si="72"/>
        <v>85.584639156175967</v>
      </c>
      <c r="K181" s="307">
        <f t="shared" ca="1" si="73"/>
        <v>461.74380720304669</v>
      </c>
      <c r="L181" s="304">
        <f t="shared" ca="1" si="58"/>
        <v>469.60842619128675</v>
      </c>
      <c r="M181" s="306">
        <f t="shared" ca="1" si="74"/>
        <v>1.3834059655702227</v>
      </c>
      <c r="N181" s="304">
        <f t="shared" ca="1" si="75"/>
        <v>79.263323180394238</v>
      </c>
      <c r="P181" s="310">
        <f t="shared" ca="1" si="76"/>
        <v>23</v>
      </c>
      <c r="Q181" s="304">
        <f t="shared" ca="1" si="77"/>
        <v>0</v>
      </c>
      <c r="R181" s="306">
        <f t="shared" ca="1" si="78"/>
        <v>0</v>
      </c>
      <c r="S181" s="307">
        <f t="shared" ca="1" si="79"/>
        <v>4.7590000000000039</v>
      </c>
      <c r="T181" s="304">
        <f t="shared" ca="1" si="59"/>
        <v>46.68579000000004</v>
      </c>
      <c r="U181" s="311">
        <f t="shared" ca="1" si="60"/>
        <v>0</v>
      </c>
      <c r="V181" s="306">
        <f t="shared" ca="1" si="61"/>
        <v>1.1697128095089715</v>
      </c>
      <c r="W181" s="304">
        <f t="shared" ca="1" si="62"/>
        <v>476.7880946398426</v>
      </c>
      <c r="Y181" s="314" t="str">
        <f t="shared" ca="1" si="80"/>
        <v/>
      </c>
      <c r="Z181" s="315" t="str">
        <f t="shared" ca="1" si="81"/>
        <v/>
      </c>
      <c r="AA181" s="316" t="str">
        <f t="shared" ca="1" si="82"/>
        <v/>
      </c>
      <c r="AC181" s="310" t="e">
        <f t="shared" ca="1" si="83"/>
        <v>#N/A</v>
      </c>
      <c r="AD181" s="323" t="e">
        <f t="shared" ca="1" si="84"/>
        <v>#N/A</v>
      </c>
      <c r="AE181" s="324">
        <f t="shared" ca="1" si="63"/>
        <v>461.74380720304669</v>
      </c>
      <c r="AG181" s="306">
        <f t="shared" ca="1" si="85"/>
        <v>-110.46957276473154</v>
      </c>
      <c r="AH181" s="304">
        <f t="shared" ca="1" si="86"/>
        <v>-100.83121750139847</v>
      </c>
    </row>
    <row r="182" spans="1:34" x14ac:dyDescent="0.2">
      <c r="A182" s="347">
        <f t="shared" ca="1" si="64"/>
        <v>0.01</v>
      </c>
      <c r="B182" s="304">
        <f t="shared" ca="1" si="65"/>
        <v>1.7800000000000014</v>
      </c>
      <c r="D182" s="306">
        <f t="shared" ca="1" si="66"/>
        <v>-18.664323155948509</v>
      </c>
      <c r="E182" s="307">
        <f t="shared" ca="1" si="67"/>
        <v>-108.242721223953</v>
      </c>
      <c r="F182" s="304">
        <f t="shared" ca="1" si="68"/>
        <v>109.84008219605482</v>
      </c>
      <c r="G182" s="306">
        <f t="shared" ca="1" si="69"/>
        <v>67.690554839209113</v>
      </c>
      <c r="H182" s="307">
        <f t="shared" ca="1" si="70"/>
        <v>356.89129941784154</v>
      </c>
      <c r="I182" s="304">
        <f t="shared" ca="1" si="71"/>
        <v>363.25392057704676</v>
      </c>
      <c r="J182" s="306">
        <f t="shared" ca="1" si="72"/>
        <v>86.262477920725857</v>
      </c>
      <c r="K182" s="307">
        <f t="shared" ca="1" si="73"/>
        <v>465.31813233328631</v>
      </c>
      <c r="L182" s="304">
        <f t="shared" ca="1" si="58"/>
        <v>473.24642563379331</v>
      </c>
      <c r="M182" s="306">
        <f t="shared" ca="1" si="74"/>
        <v>1.3833556547677219</v>
      </c>
      <c r="N182" s="304">
        <f t="shared" ca="1" si="75"/>
        <v>79.260440583747027</v>
      </c>
      <c r="P182" s="310">
        <f t="shared" ca="1" si="76"/>
        <v>23</v>
      </c>
      <c r="Q182" s="304">
        <f t="shared" ca="1" si="77"/>
        <v>0</v>
      </c>
      <c r="R182" s="306">
        <f t="shared" ca="1" si="78"/>
        <v>0</v>
      </c>
      <c r="S182" s="307">
        <f t="shared" ca="1" si="79"/>
        <v>4.7590000000000039</v>
      </c>
      <c r="T182" s="304">
        <f t="shared" ca="1" si="59"/>
        <v>46.68579000000004</v>
      </c>
      <c r="U182" s="311">
        <f t="shared" ca="1" si="60"/>
        <v>0</v>
      </c>
      <c r="V182" s="306">
        <f t="shared" ca="1" si="61"/>
        <v>1.1692945662097767</v>
      </c>
      <c r="W182" s="304">
        <f t="shared" ca="1" si="62"/>
        <v>473.74865563967285</v>
      </c>
      <c r="Y182" s="314" t="str">
        <f t="shared" ca="1" si="80"/>
        <v/>
      </c>
      <c r="Z182" s="315" t="str">
        <f t="shared" ca="1" si="81"/>
        <v/>
      </c>
      <c r="AA182" s="316" t="str">
        <f t="shared" ca="1" si="82"/>
        <v/>
      </c>
      <c r="AC182" s="310" t="e">
        <f t="shared" ca="1" si="83"/>
        <v>#N/A</v>
      </c>
      <c r="AD182" s="323" t="e">
        <f t="shared" ca="1" si="84"/>
        <v>#N/A</v>
      </c>
      <c r="AE182" s="324">
        <f t="shared" ca="1" si="63"/>
        <v>465.31813233328631</v>
      </c>
      <c r="AG182" s="306">
        <f t="shared" ca="1" si="85"/>
        <v>-109.82487733958034</v>
      </c>
      <c r="AH182" s="304">
        <f t="shared" ca="1" si="86"/>
        <v>-100.18661370872918</v>
      </c>
    </row>
    <row r="183" spans="1:34" x14ac:dyDescent="0.2">
      <c r="A183" s="347">
        <f t="shared" ca="1" si="64"/>
        <v>0.01</v>
      </c>
      <c r="B183" s="304">
        <f t="shared" ca="1" si="65"/>
        <v>1.7900000000000014</v>
      </c>
      <c r="D183" s="306">
        <f t="shared" ca="1" si="66"/>
        <v>-18.550262063420465</v>
      </c>
      <c r="E183" s="307">
        <f t="shared" ca="1" si="67"/>
        <v>-107.6142970408746</v>
      </c>
      <c r="F183" s="304">
        <f t="shared" ca="1" si="68"/>
        <v>109.20141551382549</v>
      </c>
      <c r="G183" s="306">
        <f t="shared" ca="1" si="69"/>
        <v>67.505052218574903</v>
      </c>
      <c r="H183" s="307">
        <f t="shared" ca="1" si="70"/>
        <v>355.8151564474328</v>
      </c>
      <c r="I183" s="304">
        <f t="shared" ca="1" si="71"/>
        <v>362.16205990239177</v>
      </c>
      <c r="J183" s="306">
        <f t="shared" ca="1" si="72"/>
        <v>86.938455956014778</v>
      </c>
      <c r="K183" s="307">
        <f t="shared" ca="1" si="73"/>
        <v>468.88166461261267</v>
      </c>
      <c r="L183" s="304">
        <f t="shared" ca="1" si="58"/>
        <v>476.87347434504102</v>
      </c>
      <c r="M183" s="306">
        <f t="shared" ca="1" si="74"/>
        <v>1.3833051788969879</v>
      </c>
      <c r="N183" s="304">
        <f t="shared" ca="1" si="75"/>
        <v>79.25754852938671</v>
      </c>
      <c r="P183" s="310">
        <f t="shared" ca="1" si="76"/>
        <v>23</v>
      </c>
      <c r="Q183" s="304">
        <f t="shared" ca="1" si="77"/>
        <v>0</v>
      </c>
      <c r="R183" s="306">
        <f t="shared" ca="1" si="78"/>
        <v>0</v>
      </c>
      <c r="S183" s="307">
        <f t="shared" ca="1" si="79"/>
        <v>4.7590000000000039</v>
      </c>
      <c r="T183" s="304">
        <f t="shared" ca="1" si="59"/>
        <v>46.68579000000004</v>
      </c>
      <c r="U183" s="311">
        <f t="shared" ca="1" si="60"/>
        <v>0</v>
      </c>
      <c r="V183" s="306">
        <f t="shared" ca="1" si="61"/>
        <v>1.168877731225203</v>
      </c>
      <c r="W183" s="304">
        <f t="shared" ca="1" si="62"/>
        <v>470.73709900169365</v>
      </c>
      <c r="Y183" s="314" t="str">
        <f t="shared" ca="1" si="80"/>
        <v/>
      </c>
      <c r="Z183" s="315" t="str">
        <f t="shared" ca="1" si="81"/>
        <v/>
      </c>
      <c r="AA183" s="316" t="str">
        <f t="shared" ca="1" si="82"/>
        <v/>
      </c>
      <c r="AC183" s="310" t="e">
        <f t="shared" ca="1" si="83"/>
        <v>#N/A</v>
      </c>
      <c r="AD183" s="323" t="e">
        <f t="shared" ca="1" si="84"/>
        <v>#N/A</v>
      </c>
      <c r="AE183" s="324">
        <f t="shared" ca="1" si="63"/>
        <v>468.88166461261267</v>
      </c>
      <c r="AG183" s="306">
        <f t="shared" ca="1" si="85"/>
        <v>-109.18611360156963</v>
      </c>
      <c r="AH183" s="304">
        <f t="shared" ca="1" si="86"/>
        <v>-99.547941928907846</v>
      </c>
    </row>
    <row r="184" spans="1:34" x14ac:dyDescent="0.2">
      <c r="A184" s="347">
        <f t="shared" ca="1" si="64"/>
        <v>0.01</v>
      </c>
      <c r="B184" s="304">
        <f t="shared" ca="1" si="65"/>
        <v>1.8000000000000014</v>
      </c>
      <c r="D184" s="306">
        <f t="shared" ca="1" si="66"/>
        <v>-18.437245887761282</v>
      </c>
      <c r="E184" s="307">
        <f t="shared" ca="1" si="67"/>
        <v>-106.99163773538169</v>
      </c>
      <c r="F184" s="304">
        <f t="shared" ca="1" si="68"/>
        <v>108.56860771523655</v>
      </c>
      <c r="G184" s="306">
        <f t="shared" ca="1" si="69"/>
        <v>67.320679759697285</v>
      </c>
      <c r="H184" s="307">
        <f t="shared" ca="1" si="70"/>
        <v>354.74524007007898</v>
      </c>
      <c r="I184" s="304">
        <f t="shared" ca="1" si="71"/>
        <v>361.07652828131279</v>
      </c>
      <c r="J184" s="306">
        <f t="shared" ca="1" si="72"/>
        <v>87.612584615906144</v>
      </c>
      <c r="K184" s="307">
        <f t="shared" ca="1" si="73"/>
        <v>472.43446659520021</v>
      </c>
      <c r="L184" s="304">
        <f t="shared" ca="1" si="58"/>
        <v>480.48963590297205</v>
      </c>
      <c r="M184" s="306">
        <f t="shared" ca="1" si="74"/>
        <v>1.3832545378034353</v>
      </c>
      <c r="N184" s="304">
        <f t="shared" ca="1" si="75"/>
        <v>79.254647008456232</v>
      </c>
      <c r="P184" s="310">
        <f t="shared" ca="1" si="76"/>
        <v>23</v>
      </c>
      <c r="Q184" s="304">
        <f t="shared" ca="1" si="77"/>
        <v>0</v>
      </c>
      <c r="R184" s="306">
        <f t="shared" ca="1" si="78"/>
        <v>0</v>
      </c>
      <c r="S184" s="307">
        <f t="shared" ca="1" si="79"/>
        <v>4.7590000000000039</v>
      </c>
      <c r="T184" s="304">
        <f t="shared" ca="1" si="59"/>
        <v>46.68579000000004</v>
      </c>
      <c r="U184" s="311">
        <f t="shared" ca="1" si="60"/>
        <v>0</v>
      </c>
      <c r="V184" s="306">
        <f t="shared" ca="1" si="61"/>
        <v>1.1684622958472832</v>
      </c>
      <c r="W184" s="304">
        <f t="shared" ca="1" si="62"/>
        <v>467.75308201684305</v>
      </c>
      <c r="Y184" s="314" t="str">
        <f t="shared" ca="1" si="80"/>
        <v/>
      </c>
      <c r="Z184" s="315" t="str">
        <f t="shared" ca="1" si="81"/>
        <v/>
      </c>
      <c r="AA184" s="316" t="str">
        <f t="shared" ca="1" si="82"/>
        <v/>
      </c>
      <c r="AC184" s="310" t="e">
        <f t="shared" ca="1" si="83"/>
        <v>#N/A</v>
      </c>
      <c r="AD184" s="323" t="e">
        <f t="shared" ca="1" si="84"/>
        <v>#N/A</v>
      </c>
      <c r="AE184" s="324">
        <f t="shared" ca="1" si="63"/>
        <v>472.43446659520021</v>
      </c>
      <c r="AG184" s="306">
        <f t="shared" ca="1" si="85"/>
        <v>-108.55320840730144</v>
      </c>
      <c r="AH184" s="304">
        <f t="shared" ca="1" si="86"/>
        <v>-98.915129019057204</v>
      </c>
    </row>
    <row r="185" spans="1:34" x14ac:dyDescent="0.2">
      <c r="A185" s="347">
        <f t="shared" ca="1" si="64"/>
        <v>0.01</v>
      </c>
      <c r="B185" s="304">
        <f t="shared" ca="1" si="65"/>
        <v>1.8100000000000014</v>
      </c>
      <c r="D185" s="306">
        <f t="shared" ca="1" si="66"/>
        <v>-18.325261781708594</v>
      </c>
      <c r="E185" s="307">
        <f t="shared" ca="1" si="67"/>
        <v>-106.37467244989219</v>
      </c>
      <c r="F185" s="304">
        <f t="shared" ca="1" si="68"/>
        <v>107.94158678743797</v>
      </c>
      <c r="G185" s="306">
        <f t="shared" ca="1" si="69"/>
        <v>67.137427141880195</v>
      </c>
      <c r="H185" s="307">
        <f t="shared" ca="1" si="70"/>
        <v>353.68149334558007</v>
      </c>
      <c r="I185" s="304">
        <f t="shared" ca="1" si="71"/>
        <v>359.99726784850861</v>
      </c>
      <c r="J185" s="306">
        <f t="shared" ca="1" si="72"/>
        <v>88.284875150414038</v>
      </c>
      <c r="K185" s="307">
        <f t="shared" ca="1" si="73"/>
        <v>475.97660026227851</v>
      </c>
      <c r="L185" s="304">
        <f t="shared" ca="1" si="58"/>
        <v>484.0949733033396</v>
      </c>
      <c r="M185" s="306">
        <f t="shared" ca="1" si="74"/>
        <v>1.383203731331589</v>
      </c>
      <c r="N185" s="304">
        <f t="shared" ca="1" si="75"/>
        <v>79.251736012047488</v>
      </c>
      <c r="P185" s="310">
        <f t="shared" ca="1" si="76"/>
        <v>23</v>
      </c>
      <c r="Q185" s="304">
        <f t="shared" ca="1" si="77"/>
        <v>0</v>
      </c>
      <c r="R185" s="306">
        <f t="shared" ca="1" si="78"/>
        <v>0</v>
      </c>
      <c r="S185" s="307">
        <f t="shared" ca="1" si="79"/>
        <v>4.7590000000000039</v>
      </c>
      <c r="T185" s="304">
        <f t="shared" ca="1" si="59"/>
        <v>46.68579000000004</v>
      </c>
      <c r="U185" s="311">
        <f t="shared" ca="1" si="60"/>
        <v>0</v>
      </c>
      <c r="V185" s="306">
        <f t="shared" ca="1" si="61"/>
        <v>1.168048251450549</v>
      </c>
      <c r="W185" s="304">
        <f t="shared" ca="1" si="62"/>
        <v>464.79626725419979</v>
      </c>
      <c r="Y185" s="314" t="str">
        <f t="shared" ca="1" si="80"/>
        <v/>
      </c>
      <c r="Z185" s="315" t="str">
        <f t="shared" ca="1" si="81"/>
        <v/>
      </c>
      <c r="AA185" s="316" t="str">
        <f t="shared" ca="1" si="82"/>
        <v/>
      </c>
      <c r="AC185" s="310" t="e">
        <f t="shared" ca="1" si="83"/>
        <v>#N/A</v>
      </c>
      <c r="AD185" s="323" t="e">
        <f t="shared" ca="1" si="84"/>
        <v>#N/A</v>
      </c>
      <c r="AE185" s="324">
        <f t="shared" ca="1" si="63"/>
        <v>475.97660026227851</v>
      </c>
      <c r="AG185" s="306">
        <f t="shared" ca="1" si="85"/>
        <v>-107.92608974342153</v>
      </c>
      <c r="AH185" s="304">
        <f t="shared" ca="1" si="86"/>
        <v>-98.288102966346429</v>
      </c>
    </row>
    <row r="186" spans="1:34" x14ac:dyDescent="0.2">
      <c r="A186" s="347">
        <f t="shared" ca="1" si="64"/>
        <v>0.01</v>
      </c>
      <c r="B186" s="304">
        <f t="shared" ca="1" si="65"/>
        <v>1.8200000000000014</v>
      </c>
      <c r="D186" s="306">
        <f t="shared" ca="1" si="66"/>
        <v>-18.214297095862111</v>
      </c>
      <c r="E186" s="307">
        <f t="shared" ca="1" si="67"/>
        <v>-105.76333141811784</v>
      </c>
      <c r="F186" s="304">
        <f t="shared" ca="1" si="68"/>
        <v>107.32028182666576</v>
      </c>
      <c r="G186" s="306">
        <f t="shared" ca="1" si="69"/>
        <v>66.955284170921573</v>
      </c>
      <c r="H186" s="307">
        <f t="shared" ca="1" si="70"/>
        <v>352.62386003139886</v>
      </c>
      <c r="I186" s="304">
        <f t="shared" ca="1" si="71"/>
        <v>358.9242214477207</v>
      </c>
      <c r="J186" s="306">
        <f t="shared" ca="1" si="72"/>
        <v>88.95533870697804</v>
      </c>
      <c r="K186" s="307">
        <f t="shared" ca="1" si="73"/>
        <v>479.5081270291634</v>
      </c>
      <c r="L186" s="304">
        <f t="shared" ca="1" si="58"/>
        <v>487.68954896684988</v>
      </c>
      <c r="M186" s="306">
        <f t="shared" ca="1" si="74"/>
        <v>1.3831527593250821</v>
      </c>
      <c r="N186" s="304">
        <f t="shared" ca="1" si="75"/>
        <v>79.248815531201316</v>
      </c>
      <c r="P186" s="310">
        <f t="shared" ca="1" si="76"/>
        <v>23</v>
      </c>
      <c r="Q186" s="304">
        <f t="shared" ca="1" si="77"/>
        <v>0</v>
      </c>
      <c r="R186" s="306">
        <f t="shared" ca="1" si="78"/>
        <v>0</v>
      </c>
      <c r="S186" s="307">
        <f t="shared" ca="1" si="79"/>
        <v>4.7590000000000039</v>
      </c>
      <c r="T186" s="304">
        <f t="shared" ca="1" si="59"/>
        <v>46.68579000000004</v>
      </c>
      <c r="U186" s="311">
        <f t="shared" ca="1" si="60"/>
        <v>0</v>
      </c>
      <c r="V186" s="306">
        <f t="shared" ca="1" si="61"/>
        <v>1.1676355894909929</v>
      </c>
      <c r="W186" s="304">
        <f t="shared" ca="1" si="62"/>
        <v>461.86632246338996</v>
      </c>
      <c r="Y186" s="314" t="str">
        <f t="shared" ca="1" si="80"/>
        <v/>
      </c>
      <c r="Z186" s="315" t="str">
        <f t="shared" ca="1" si="81"/>
        <v/>
      </c>
      <c r="AA186" s="316" t="str">
        <f t="shared" ca="1" si="82"/>
        <v/>
      </c>
      <c r="AC186" s="310" t="e">
        <f t="shared" ca="1" si="83"/>
        <v>#N/A</v>
      </c>
      <c r="AD186" s="323" t="e">
        <f t="shared" ca="1" si="84"/>
        <v>#N/A</v>
      </c>
      <c r="AE186" s="324">
        <f t="shared" ca="1" si="63"/>
        <v>479.5081270291634</v>
      </c>
      <c r="AG186" s="306">
        <f t="shared" ca="1" si="85"/>
        <v>-107.30468670565901</v>
      </c>
      <c r="AH186" s="304">
        <f t="shared" ca="1" si="86"/>
        <v>-97.666792867030765</v>
      </c>
    </row>
    <row r="187" spans="1:34" x14ac:dyDescent="0.2">
      <c r="A187" s="347">
        <f t="shared" ca="1" si="64"/>
        <v>0.01</v>
      </c>
      <c r="B187" s="304">
        <f t="shared" ca="1" si="65"/>
        <v>1.8300000000000014</v>
      </c>
      <c r="D187" s="306">
        <f t="shared" ca="1" si="66"/>
        <v>-18.104339375025244</v>
      </c>
      <c r="E187" s="307">
        <f t="shared" ca="1" si="67"/>
        <v>-105.15754594488604</v>
      </c>
      <c r="F187" s="304">
        <f t="shared" ca="1" si="68"/>
        <v>106.70462301773485</v>
      </c>
      <c r="G187" s="306">
        <f t="shared" ca="1" si="69"/>
        <v>66.774240777171315</v>
      </c>
      <c r="H187" s="307">
        <f t="shared" ca="1" si="70"/>
        <v>351.57228457194998</v>
      </c>
      <c r="I187" s="304">
        <f t="shared" ca="1" si="71"/>
        <v>357.85733262084744</v>
      </c>
      <c r="J187" s="306">
        <f t="shared" ca="1" si="72"/>
        <v>89.623986331718498</v>
      </c>
      <c r="K187" s="307">
        <f t="shared" ca="1" si="73"/>
        <v>483.02910775218015</v>
      </c>
      <c r="L187" s="304">
        <f t="shared" ca="1" si="58"/>
        <v>491.27342474619502</v>
      </c>
      <c r="M187" s="306">
        <f t="shared" ca="1" si="74"/>
        <v>1.3831016216266554</v>
      </c>
      <c r="N187" s="304">
        <f t="shared" ca="1" si="75"/>
        <v>79.245885556907467</v>
      </c>
      <c r="P187" s="310">
        <f t="shared" ca="1" si="76"/>
        <v>23</v>
      </c>
      <c r="Q187" s="304">
        <f t="shared" ca="1" si="77"/>
        <v>0</v>
      </c>
      <c r="R187" s="306">
        <f t="shared" ca="1" si="78"/>
        <v>0</v>
      </c>
      <c r="S187" s="307">
        <f t="shared" ca="1" si="79"/>
        <v>4.7590000000000039</v>
      </c>
      <c r="T187" s="304">
        <f t="shared" ca="1" si="59"/>
        <v>46.68579000000004</v>
      </c>
      <c r="U187" s="311">
        <f t="shared" ca="1" si="60"/>
        <v>0</v>
      </c>
      <c r="V187" s="306">
        <f t="shared" ca="1" si="61"/>
        <v>1.1672243015050467</v>
      </c>
      <c r="W187" s="304">
        <f t="shared" ca="1" si="62"/>
        <v>458.96292047909878</v>
      </c>
      <c r="Y187" s="314" t="str">
        <f t="shared" ca="1" si="80"/>
        <v/>
      </c>
      <c r="Z187" s="315" t="str">
        <f t="shared" ca="1" si="81"/>
        <v/>
      </c>
      <c r="AA187" s="316" t="str">
        <f t="shared" ca="1" si="82"/>
        <v/>
      </c>
      <c r="AC187" s="310" t="e">
        <f t="shared" ca="1" si="83"/>
        <v>#N/A</v>
      </c>
      <c r="AD187" s="323" t="e">
        <f t="shared" ca="1" si="84"/>
        <v>#N/A</v>
      </c>
      <c r="AE187" s="324">
        <f t="shared" ca="1" si="63"/>
        <v>483.02910775218015</v>
      </c>
      <c r="AG187" s="306">
        <f t="shared" ca="1" si="85"/>
        <v>-106.68892947831924</v>
      </c>
      <c r="AH187" s="304">
        <f t="shared" ca="1" si="86"/>
        <v>-97.051128905944438</v>
      </c>
    </row>
    <row r="188" spans="1:34" x14ac:dyDescent="0.2">
      <c r="A188" s="347">
        <f t="shared" ca="1" si="64"/>
        <v>0.01</v>
      </c>
      <c r="B188" s="304">
        <f t="shared" ca="1" si="65"/>
        <v>1.8400000000000014</v>
      </c>
      <c r="D188" s="306">
        <f t="shared" ca="1" si="66"/>
        <v>-17.995376354625481</v>
      </c>
      <c r="E188" s="307">
        <f t="shared" ca="1" si="67"/>
        <v>-104.55724838639698</v>
      </c>
      <c r="F188" s="304">
        <f t="shared" ca="1" si="68"/>
        <v>106.09454161397431</v>
      </c>
      <c r="G188" s="306">
        <f t="shared" ca="1" si="69"/>
        <v>66.594287013625063</v>
      </c>
      <c r="H188" s="307">
        <f t="shared" ca="1" si="70"/>
        <v>350.52671208808601</v>
      </c>
      <c r="I188" s="304">
        <f t="shared" ca="1" si="71"/>
        <v>356.79654559725913</v>
      </c>
      <c r="J188" s="306">
        <f t="shared" ca="1" si="72"/>
        <v>90.290828970672479</v>
      </c>
      <c r="K188" s="307">
        <f t="shared" ca="1" si="73"/>
        <v>486.53960273548034</v>
      </c>
      <c r="L188" s="304">
        <f t="shared" ca="1" si="58"/>
        <v>494.84666193297727</v>
      </c>
      <c r="M188" s="306">
        <f t="shared" ca="1" si="74"/>
        <v>1.3830503180781577</v>
      </c>
      <c r="N188" s="304">
        <f t="shared" ca="1" si="75"/>
        <v>79.242946080104502</v>
      </c>
      <c r="P188" s="310">
        <f t="shared" ca="1" si="76"/>
        <v>23</v>
      </c>
      <c r="Q188" s="304">
        <f t="shared" ca="1" si="77"/>
        <v>0</v>
      </c>
      <c r="R188" s="306">
        <f t="shared" ca="1" si="78"/>
        <v>0</v>
      </c>
      <c r="S188" s="307">
        <f t="shared" ca="1" si="79"/>
        <v>4.7590000000000039</v>
      </c>
      <c r="T188" s="304">
        <f t="shared" ca="1" si="59"/>
        <v>46.68579000000004</v>
      </c>
      <c r="U188" s="311">
        <f t="shared" ca="1" si="60"/>
        <v>0</v>
      </c>
      <c r="V188" s="306">
        <f t="shared" ca="1" si="61"/>
        <v>1.1668143791085752</v>
      </c>
      <c r="W188" s="304">
        <f t="shared" ca="1" si="62"/>
        <v>456.0857391276341</v>
      </c>
      <c r="Y188" s="314" t="str">
        <f t="shared" ca="1" si="80"/>
        <v/>
      </c>
      <c r="Z188" s="315" t="str">
        <f t="shared" ca="1" si="81"/>
        <v/>
      </c>
      <c r="AA188" s="316" t="str">
        <f t="shared" ca="1" si="82"/>
        <v/>
      </c>
      <c r="AC188" s="310" t="e">
        <f t="shared" ca="1" si="83"/>
        <v>#N/A</v>
      </c>
      <c r="AD188" s="323" t="e">
        <f t="shared" ca="1" si="84"/>
        <v>#N/A</v>
      </c>
      <c r="AE188" s="324">
        <f t="shared" ca="1" si="63"/>
        <v>486.53960273548034</v>
      </c>
      <c r="AG188" s="306">
        <f t="shared" ca="1" si="85"/>
        <v>-106.0787493142191</v>
      </c>
      <c r="AH188" s="304">
        <f t="shared" ca="1" si="86"/>
        <v>-96.441042336435885</v>
      </c>
    </row>
    <row r="189" spans="1:34" x14ac:dyDescent="0.2">
      <c r="A189" s="347">
        <f t="shared" ca="1" si="64"/>
        <v>0.01</v>
      </c>
      <c r="B189" s="304">
        <f t="shared" ca="1" si="65"/>
        <v>1.8500000000000014</v>
      </c>
      <c r="D189" s="306">
        <f t="shared" ca="1" si="66"/>
        <v>-17.887395957211648</v>
      </c>
      <c r="E189" s="307">
        <f t="shared" ca="1" si="67"/>
        <v>-103.962372130905</v>
      </c>
      <c r="F189" s="304">
        <f t="shared" ca="1" si="68"/>
        <v>105.4899699175938</v>
      </c>
      <c r="G189" s="306">
        <f t="shared" ca="1" si="69"/>
        <v>66.415413054052948</v>
      </c>
      <c r="H189" s="307">
        <f t="shared" ca="1" si="70"/>
        <v>349.48708836677696</v>
      </c>
      <c r="I189" s="304">
        <f t="shared" ca="1" si="71"/>
        <v>355.74180528330913</v>
      </c>
      <c r="J189" s="306">
        <f t="shared" ca="1" si="72"/>
        <v>90.955877471010865</v>
      </c>
      <c r="K189" s="307">
        <f t="shared" ca="1" si="73"/>
        <v>490.03967173775465</v>
      </c>
      <c r="L189" s="304">
        <f t="shared" ca="1" si="58"/>
        <v>498.40932126452839</v>
      </c>
      <c r="M189" s="306">
        <f t="shared" ca="1" si="74"/>
        <v>1.3829988485205444</v>
      </c>
      <c r="N189" s="304">
        <f t="shared" ca="1" si="75"/>
        <v>79.239997091679854</v>
      </c>
      <c r="P189" s="310">
        <f t="shared" ca="1" si="76"/>
        <v>23</v>
      </c>
      <c r="Q189" s="304">
        <f t="shared" ca="1" si="77"/>
        <v>0</v>
      </c>
      <c r="R189" s="306">
        <f t="shared" ca="1" si="78"/>
        <v>0</v>
      </c>
      <c r="S189" s="307">
        <f t="shared" ca="1" si="79"/>
        <v>4.7590000000000039</v>
      </c>
      <c r="T189" s="304">
        <f t="shared" ca="1" si="59"/>
        <v>46.68579000000004</v>
      </c>
      <c r="U189" s="311">
        <f t="shared" ca="1" si="60"/>
        <v>0</v>
      </c>
      <c r="V189" s="306">
        <f t="shared" ca="1" si="61"/>
        <v>1.1664058139958851</v>
      </c>
      <c r="W189" s="304">
        <f t="shared" ca="1" si="62"/>
        <v>453.23446113549142</v>
      </c>
      <c r="Y189" s="314" t="str">
        <f t="shared" ca="1" si="80"/>
        <v/>
      </c>
      <c r="Z189" s="315" t="str">
        <f t="shared" ca="1" si="81"/>
        <v/>
      </c>
      <c r="AA189" s="316" t="str">
        <f t="shared" ca="1" si="82"/>
        <v/>
      </c>
      <c r="AC189" s="310" t="e">
        <f t="shared" ca="1" si="83"/>
        <v>#N/A</v>
      </c>
      <c r="AD189" s="323" t="e">
        <f t="shared" ca="1" si="84"/>
        <v>#N/A</v>
      </c>
      <c r="AE189" s="324">
        <f t="shared" ca="1" si="63"/>
        <v>490.03967173775465</v>
      </c>
      <c r="AG189" s="306">
        <f t="shared" ca="1" si="85"/>
        <v>-105.47407851505329</v>
      </c>
      <c r="AH189" s="304">
        <f t="shared" ca="1" si="86"/>
        <v>-95.836465460734132</v>
      </c>
    </row>
    <row r="190" spans="1:34" x14ac:dyDescent="0.2">
      <c r="A190" s="347">
        <f t="shared" ca="1" si="64"/>
        <v>0.01</v>
      </c>
      <c r="B190" s="304">
        <f t="shared" ca="1" si="65"/>
        <v>1.8600000000000014</v>
      </c>
      <c r="D190" s="306">
        <f t="shared" ca="1" si="66"/>
        <v>-17.780386289026328</v>
      </c>
      <c r="E190" s="307">
        <f t="shared" ca="1" si="67"/>
        <v>-103.37285157981364</v>
      </c>
      <c r="F190" s="304">
        <f t="shared" ca="1" si="68"/>
        <v>104.89084126047028</v>
      </c>
      <c r="G190" s="306">
        <f t="shared" ca="1" si="69"/>
        <v>66.23760919116269</v>
      </c>
      <c r="H190" s="307">
        <f t="shared" ca="1" si="70"/>
        <v>348.45335985097881</v>
      </c>
      <c r="I190" s="304">
        <f t="shared" ca="1" si="71"/>
        <v>354.69305725203719</v>
      </c>
      <c r="J190" s="306">
        <f t="shared" ca="1" si="72"/>
        <v>91.619142582236947</v>
      </c>
      <c r="K190" s="307">
        <f t="shared" ca="1" si="73"/>
        <v>493.52937397884341</v>
      </c>
      <c r="L190" s="304">
        <f t="shared" ca="1" si="58"/>
        <v>501.96146293062515</v>
      </c>
      <c r="M190" s="306">
        <f t="shared" ca="1" si="74"/>
        <v>1.3829472127938771</v>
      </c>
      <c r="N190" s="304">
        <f t="shared" ca="1" si="75"/>
        <v>79.237038582469722</v>
      </c>
      <c r="P190" s="310">
        <f t="shared" ca="1" si="76"/>
        <v>23</v>
      </c>
      <c r="Q190" s="304">
        <f t="shared" ca="1" si="77"/>
        <v>0</v>
      </c>
      <c r="R190" s="306">
        <f t="shared" ca="1" si="78"/>
        <v>0</v>
      </c>
      <c r="S190" s="307">
        <f t="shared" ca="1" si="79"/>
        <v>4.7590000000000039</v>
      </c>
      <c r="T190" s="304">
        <f t="shared" ca="1" si="59"/>
        <v>46.68579000000004</v>
      </c>
      <c r="U190" s="311">
        <f t="shared" ca="1" si="60"/>
        <v>0</v>
      </c>
      <c r="V190" s="306">
        <f t="shared" ca="1" si="61"/>
        <v>1.1659985979387499</v>
      </c>
      <c r="W190" s="304">
        <f t="shared" ca="1" si="62"/>
        <v>450.4087740398727</v>
      </c>
      <c r="Y190" s="314" t="str">
        <f t="shared" ca="1" si="80"/>
        <v/>
      </c>
      <c r="Z190" s="315" t="str">
        <f t="shared" ca="1" si="81"/>
        <v/>
      </c>
      <c r="AA190" s="316" t="str">
        <f t="shared" ca="1" si="82"/>
        <v/>
      </c>
      <c r="AC190" s="310" t="e">
        <f t="shared" ca="1" si="83"/>
        <v>#N/A</v>
      </c>
      <c r="AD190" s="323" t="e">
        <f t="shared" ca="1" si="84"/>
        <v>#N/A</v>
      </c>
      <c r="AE190" s="324">
        <f t="shared" ca="1" si="63"/>
        <v>493.52937397884341</v>
      </c>
      <c r="AG190" s="306">
        <f t="shared" ca="1" si="85"/>
        <v>-104.87485041218125</v>
      </c>
      <c r="AH190" s="304">
        <f t="shared" ca="1" si="86"/>
        <v>-95.237331610735666</v>
      </c>
    </row>
    <row r="191" spans="1:34" x14ac:dyDescent="0.2">
      <c r="A191" s="347">
        <f t="shared" ca="1" si="64"/>
        <v>0.01</v>
      </c>
      <c r="B191" s="304">
        <f t="shared" ca="1" si="65"/>
        <v>1.8700000000000014</v>
      </c>
      <c r="D191" s="306">
        <f t="shared" ca="1" si="66"/>
        <v>-17.674335636651424</v>
      </c>
      <c r="E191" s="307">
        <f t="shared" ca="1" si="67"/>
        <v>-102.78862212917494</v>
      </c>
      <c r="F191" s="304">
        <f t="shared" ca="1" si="68"/>
        <v>104.29708998534579</v>
      </c>
      <c r="G191" s="306">
        <f t="shared" ca="1" si="69"/>
        <v>66.060865834796175</v>
      </c>
      <c r="H191" s="307">
        <f t="shared" ca="1" si="70"/>
        <v>347.42547362968708</v>
      </c>
      <c r="I191" s="304">
        <f t="shared" ca="1" si="71"/>
        <v>353.65024773306089</v>
      </c>
      <c r="J191" s="306">
        <f t="shared" ca="1" si="72"/>
        <v>92.280634957366743</v>
      </c>
      <c r="K191" s="307">
        <f t="shared" ca="1" si="73"/>
        <v>497.00876814624672</v>
      </c>
      <c r="L191" s="304">
        <f t="shared" ca="1" si="58"/>
        <v>505.50314658010234</v>
      </c>
      <c r="M191" s="306">
        <f t="shared" ca="1" si="74"/>
        <v>1.3828954107373226</v>
      </c>
      <c r="N191" s="304">
        <f t="shared" ca="1" si="75"/>
        <v>79.234070543259051</v>
      </c>
      <c r="P191" s="310">
        <f t="shared" ca="1" si="76"/>
        <v>23</v>
      </c>
      <c r="Q191" s="304">
        <f t="shared" ca="1" si="77"/>
        <v>0</v>
      </c>
      <c r="R191" s="306">
        <f t="shared" ca="1" si="78"/>
        <v>0</v>
      </c>
      <c r="S191" s="307">
        <f t="shared" ca="1" si="79"/>
        <v>4.7590000000000039</v>
      </c>
      <c r="T191" s="304">
        <f t="shared" ca="1" si="59"/>
        <v>46.68579000000004</v>
      </c>
      <c r="U191" s="311">
        <f t="shared" ca="1" si="60"/>
        <v>0</v>
      </c>
      <c r="V191" s="306">
        <f t="shared" ca="1" si="61"/>
        <v>1.1655927227854512</v>
      </c>
      <c r="W191" s="304">
        <f t="shared" ca="1" si="62"/>
        <v>447.60837010111072</v>
      </c>
      <c r="Y191" s="314" t="str">
        <f t="shared" ca="1" si="80"/>
        <v/>
      </c>
      <c r="Z191" s="315" t="str">
        <f t="shared" ca="1" si="81"/>
        <v/>
      </c>
      <c r="AA191" s="316" t="str">
        <f t="shared" ca="1" si="82"/>
        <v/>
      </c>
      <c r="AC191" s="310" t="e">
        <f t="shared" ca="1" si="83"/>
        <v>#N/A</v>
      </c>
      <c r="AD191" s="323" t="e">
        <f t="shared" ca="1" si="84"/>
        <v>#N/A</v>
      </c>
      <c r="AE191" s="324">
        <f t="shared" ca="1" si="63"/>
        <v>497.00876814624672</v>
      </c>
      <c r="AG191" s="306">
        <f t="shared" ca="1" si="85"/>
        <v>-104.28099934782468</v>
      </c>
      <c r="AH191" s="304">
        <f t="shared" ca="1" si="86"/>
        <v>-94.643575129202006</v>
      </c>
    </row>
    <row r="192" spans="1:34" x14ac:dyDescent="0.2">
      <c r="A192" s="347">
        <f t="shared" ca="1" si="64"/>
        <v>0.01</v>
      </c>
      <c r="B192" s="304">
        <f t="shared" ca="1" si="65"/>
        <v>1.8800000000000014</v>
      </c>
      <c r="D192" s="306">
        <f t="shared" ca="1" si="66"/>
        <v>-17.569232463725218</v>
      </c>
      <c r="E192" s="307">
        <f t="shared" ca="1" si="67"/>
        <v>-102.20962015158231</v>
      </c>
      <c r="F192" s="304">
        <f t="shared" ca="1" si="68"/>
        <v>103.70865142742508</v>
      </c>
      <c r="G192" s="306">
        <f t="shared" ca="1" si="69"/>
        <v>65.885173510158921</v>
      </c>
      <c r="H192" s="307">
        <f t="shared" ca="1" si="70"/>
        <v>346.40337742817127</v>
      </c>
      <c r="I192" s="304">
        <f t="shared" ca="1" si="71"/>
        <v>352.61332360265089</v>
      </c>
      <c r="J192" s="306">
        <f t="shared" ca="1" si="72"/>
        <v>92.940365154091523</v>
      </c>
      <c r="K192" s="307">
        <f t="shared" ca="1" si="73"/>
        <v>500.477912401536</v>
      </c>
      <c r="L192" s="304">
        <f t="shared" ca="1" si="58"/>
        <v>509.03443132736652</v>
      </c>
      <c r="M192" s="306">
        <f t="shared" ca="1" si="74"/>
        <v>1.3828434421891527</v>
      </c>
      <c r="N192" s="304">
        <f t="shared" ca="1" si="75"/>
        <v>79.231092964781496</v>
      </c>
      <c r="P192" s="310">
        <f t="shared" ca="1" si="76"/>
        <v>23</v>
      </c>
      <c r="Q192" s="304">
        <f t="shared" ca="1" si="77"/>
        <v>0</v>
      </c>
      <c r="R192" s="306">
        <f t="shared" ca="1" si="78"/>
        <v>0</v>
      </c>
      <c r="S192" s="307">
        <f t="shared" ca="1" si="79"/>
        <v>4.7590000000000039</v>
      </c>
      <c r="T192" s="304">
        <f t="shared" ca="1" si="59"/>
        <v>46.68579000000004</v>
      </c>
      <c r="U192" s="311">
        <f t="shared" ca="1" si="60"/>
        <v>0</v>
      </c>
      <c r="V192" s="306">
        <f t="shared" ca="1" si="61"/>
        <v>1.1651881804598319</v>
      </c>
      <c r="W192" s="304">
        <f t="shared" ca="1" si="62"/>
        <v>444.83294621695137</v>
      </c>
      <c r="Y192" s="314" t="str">
        <f t="shared" ca="1" si="80"/>
        <v/>
      </c>
      <c r="Z192" s="315" t="str">
        <f t="shared" ca="1" si="81"/>
        <v/>
      </c>
      <c r="AA192" s="316" t="str">
        <f t="shared" ca="1" si="82"/>
        <v/>
      </c>
      <c r="AC192" s="310" t="e">
        <f t="shared" ca="1" si="83"/>
        <v>#N/A</v>
      </c>
      <c r="AD192" s="323" t="e">
        <f t="shared" ca="1" si="84"/>
        <v>#N/A</v>
      </c>
      <c r="AE192" s="324">
        <f t="shared" ca="1" si="63"/>
        <v>500.477912401536</v>
      </c>
      <c r="AG192" s="306">
        <f t="shared" ca="1" si="85"/>
        <v>-103.69246065666542</v>
      </c>
      <c r="AH192" s="304">
        <f t="shared" ca="1" si="86"/>
        <v>-94.055131351357502</v>
      </c>
    </row>
    <row r="193" spans="1:34" x14ac:dyDescent="0.2">
      <c r="A193" s="347">
        <f t="shared" ca="1" si="64"/>
        <v>0.01</v>
      </c>
      <c r="B193" s="304">
        <f t="shared" ca="1" si="65"/>
        <v>1.8900000000000015</v>
      </c>
      <c r="D193" s="306">
        <f t="shared" ca="1" si="66"/>
        <v>-17.465065407728993</v>
      </c>
      <c r="E193" s="307">
        <f t="shared" ca="1" si="67"/>
        <v>-101.63578297844802</v>
      </c>
      <c r="F193" s="304">
        <f t="shared" ca="1" si="68"/>
        <v>103.12546189636406</v>
      </c>
      <c r="G193" s="306">
        <f t="shared" ca="1" si="69"/>
        <v>65.710522856081624</v>
      </c>
      <c r="H193" s="307">
        <f t="shared" ca="1" si="70"/>
        <v>345.38701959838681</v>
      </c>
      <c r="I193" s="304">
        <f t="shared" ca="1" si="71"/>
        <v>351.58223237398681</v>
      </c>
      <c r="J193" s="306">
        <f t="shared" ca="1" si="72"/>
        <v>93.598343635922731</v>
      </c>
      <c r="K193" s="307">
        <f t="shared" ca="1" si="73"/>
        <v>503.93686438666879</v>
      </c>
      <c r="L193" s="304">
        <f t="shared" ca="1" si="58"/>
        <v>512.55537575881112</v>
      </c>
      <c r="M193" s="306">
        <f t="shared" ca="1" si="74"/>
        <v>1.382791306986743</v>
      </c>
      <c r="N193" s="304">
        <f t="shared" ca="1" si="75"/>
        <v>79.228105837719355</v>
      </c>
      <c r="P193" s="310">
        <f t="shared" ca="1" si="76"/>
        <v>23</v>
      </c>
      <c r="Q193" s="304">
        <f t="shared" ca="1" si="77"/>
        <v>0</v>
      </c>
      <c r="R193" s="306">
        <f t="shared" ca="1" si="78"/>
        <v>0</v>
      </c>
      <c r="S193" s="307">
        <f t="shared" ca="1" si="79"/>
        <v>4.7590000000000039</v>
      </c>
      <c r="T193" s="304">
        <f t="shared" ca="1" si="59"/>
        <v>46.68579000000004</v>
      </c>
      <c r="U193" s="311">
        <f t="shared" ca="1" si="60"/>
        <v>0</v>
      </c>
      <c r="V193" s="306">
        <f t="shared" ca="1" si="61"/>
        <v>1.164784962960367</v>
      </c>
      <c r="W193" s="304">
        <f t="shared" ca="1" si="62"/>
        <v>442.08220383865216</v>
      </c>
      <c r="Y193" s="314" t="str">
        <f t="shared" ca="1" si="80"/>
        <v/>
      </c>
      <c r="Z193" s="315" t="str">
        <f t="shared" ca="1" si="81"/>
        <v/>
      </c>
      <c r="AA193" s="316" t="str">
        <f t="shared" ca="1" si="82"/>
        <v/>
      </c>
      <c r="AC193" s="310" t="e">
        <f t="shared" ca="1" si="83"/>
        <v>#N/A</v>
      </c>
      <c r="AD193" s="323" t="e">
        <f t="shared" ca="1" si="84"/>
        <v>#N/A</v>
      </c>
      <c r="AE193" s="324">
        <f t="shared" ca="1" si="63"/>
        <v>503.93686438666879</v>
      </c>
      <c r="AG193" s="306">
        <f t="shared" ca="1" si="85"/>
        <v>-103.10917064783368</v>
      </c>
      <c r="AH193" s="304">
        <f t="shared" ca="1" si="86"/>
        <v>-93.471936586877703</v>
      </c>
    </row>
    <row r="194" spans="1:34" x14ac:dyDescent="0.2">
      <c r="A194" s="347">
        <f t="shared" ca="1" si="64"/>
        <v>0.01</v>
      </c>
      <c r="B194" s="304">
        <f t="shared" ca="1" si="65"/>
        <v>1.9000000000000015</v>
      </c>
      <c r="D194" s="306">
        <f t="shared" ca="1" si="66"/>
        <v>-17.361823276841868</v>
      </c>
      <c r="E194" s="307">
        <f t="shared" ca="1" si="67"/>
        <v>-101.06704888265575</v>
      </c>
      <c r="F194" s="304">
        <f t="shared" ca="1" si="68"/>
        <v>102.54745865863968</v>
      </c>
      <c r="G194" s="306">
        <f t="shared" ca="1" si="69"/>
        <v>65.536904623313205</v>
      </c>
      <c r="H194" s="307">
        <f t="shared" ca="1" si="70"/>
        <v>344.37634910956024</v>
      </c>
      <c r="I194" s="304">
        <f t="shared" ca="1" si="71"/>
        <v>350.5569221875885</v>
      </c>
      <c r="J194" s="306">
        <f t="shared" ca="1" si="72"/>
        <v>94.254580773319702</v>
      </c>
      <c r="K194" s="307">
        <f t="shared" ca="1" si="73"/>
        <v>507.38568123020855</v>
      </c>
      <c r="L194" s="304">
        <f t="shared" ca="1" si="58"/>
        <v>516.0660379391353</v>
      </c>
      <c r="M194" s="306">
        <f t="shared" ca="1" si="74"/>
        <v>1.3827390049665729</v>
      </c>
      <c r="N194" s="304">
        <f t="shared" ca="1" si="75"/>
        <v>79.225109152703595</v>
      </c>
      <c r="P194" s="310">
        <f t="shared" ca="1" si="76"/>
        <v>23</v>
      </c>
      <c r="Q194" s="304">
        <f t="shared" ca="1" si="77"/>
        <v>0</v>
      </c>
      <c r="R194" s="306">
        <f t="shared" ca="1" si="78"/>
        <v>0</v>
      </c>
      <c r="S194" s="307">
        <f t="shared" ca="1" si="79"/>
        <v>4.7590000000000039</v>
      </c>
      <c r="T194" s="304">
        <f t="shared" ca="1" si="59"/>
        <v>46.68579000000004</v>
      </c>
      <c r="U194" s="311">
        <f t="shared" ca="1" si="60"/>
        <v>0</v>
      </c>
      <c r="V194" s="306">
        <f t="shared" ca="1" si="61"/>
        <v>1.1643830623592468</v>
      </c>
      <c r="W194" s="304">
        <f t="shared" ca="1" si="62"/>
        <v>439.35584888884762</v>
      </c>
      <c r="Y194" s="314" t="str">
        <f t="shared" ca="1" si="80"/>
        <v/>
      </c>
      <c r="Z194" s="315" t="str">
        <f t="shared" ca="1" si="81"/>
        <v/>
      </c>
      <c r="AA194" s="316" t="str">
        <f t="shared" ca="1" si="82"/>
        <v/>
      </c>
      <c r="AC194" s="310" t="e">
        <f t="shared" ca="1" si="83"/>
        <v>#N/A</v>
      </c>
      <c r="AD194" s="323" t="e">
        <f t="shared" ca="1" si="84"/>
        <v>#N/A</v>
      </c>
      <c r="AE194" s="324">
        <f t="shared" ca="1" si="63"/>
        <v>507.38568123020855</v>
      </c>
      <c r="AG194" s="306">
        <f t="shared" ca="1" si="85"/>
        <v>-102.53106658727806</v>
      </c>
      <c r="AH194" s="304">
        <f t="shared" ca="1" si="86"/>
        <v>-92.893928102259252</v>
      </c>
    </row>
    <row r="195" spans="1:34" x14ac:dyDescent="0.2">
      <c r="A195" s="347">
        <f t="shared" ca="1" si="64"/>
        <v>0.01</v>
      </c>
      <c r="B195" s="304">
        <f t="shared" ca="1" si="65"/>
        <v>1.9100000000000015</v>
      </c>
      <c r="D195" s="306">
        <f t="shared" ca="1" si="66"/>
        <v>-17.259495046861723</v>
      </c>
      <c r="E195" s="307">
        <f t="shared" ca="1" si="67"/>
        <v>-100.50335706157881</v>
      </c>
      <c r="F195" s="304">
        <f t="shared" ca="1" si="68"/>
        <v>101.97457992029115</v>
      </c>
      <c r="G195" s="306">
        <f t="shared" ca="1" si="69"/>
        <v>65.364309672844584</v>
      </c>
      <c r="H195" s="307">
        <f t="shared" ca="1" si="70"/>
        <v>343.37131553894443</v>
      </c>
      <c r="I195" s="304">
        <f t="shared" ca="1" si="71"/>
        <v>349.53734180192089</v>
      </c>
      <c r="J195" s="306">
        <f t="shared" ca="1" si="72"/>
        <v>94.909086844800498</v>
      </c>
      <c r="K195" s="307">
        <f t="shared" ca="1" si="73"/>
        <v>510.82441955345109</v>
      </c>
      <c r="L195" s="304">
        <f t="shared" ca="1" si="58"/>
        <v>519.56647541756786</v>
      </c>
      <c r="M195" s="306">
        <f t="shared" ca="1" si="74"/>
        <v>1.3826865359642235</v>
      </c>
      <c r="N195" s="304">
        <f t="shared" ca="1" si="75"/>
        <v>79.222102900313729</v>
      </c>
      <c r="P195" s="310">
        <f t="shared" ca="1" si="76"/>
        <v>23</v>
      </c>
      <c r="Q195" s="304">
        <f t="shared" ca="1" si="77"/>
        <v>0</v>
      </c>
      <c r="R195" s="306">
        <f t="shared" ca="1" si="78"/>
        <v>0</v>
      </c>
      <c r="S195" s="307">
        <f t="shared" ca="1" si="79"/>
        <v>4.7590000000000039</v>
      </c>
      <c r="T195" s="304">
        <f t="shared" ca="1" si="59"/>
        <v>46.68579000000004</v>
      </c>
      <c r="U195" s="311">
        <f t="shared" ca="1" si="60"/>
        <v>0</v>
      </c>
      <c r="V195" s="306">
        <f t="shared" ca="1" si="61"/>
        <v>1.1639824708014737</v>
      </c>
      <c r="W195" s="304">
        <f t="shared" ca="1" si="62"/>
        <v>436.65359168114543</v>
      </c>
      <c r="Y195" s="314" t="str">
        <f t="shared" ca="1" si="80"/>
        <v/>
      </c>
      <c r="Z195" s="315" t="str">
        <f t="shared" ca="1" si="81"/>
        <v/>
      </c>
      <c r="AA195" s="316" t="str">
        <f t="shared" ca="1" si="82"/>
        <v/>
      </c>
      <c r="AC195" s="310" t="e">
        <f t="shared" ca="1" si="83"/>
        <v>#N/A</v>
      </c>
      <c r="AD195" s="323" t="e">
        <f t="shared" ca="1" si="84"/>
        <v>#N/A</v>
      </c>
      <c r="AE195" s="324">
        <f t="shared" ca="1" si="63"/>
        <v>510.82441955345109</v>
      </c>
      <c r="AG195" s="306">
        <f t="shared" ca="1" si="85"/>
        <v>-101.95808668050667</v>
      </c>
      <c r="AH195" s="304">
        <f t="shared" ca="1" si="86"/>
        <v>-92.321044103561093</v>
      </c>
    </row>
    <row r="196" spans="1:34" x14ac:dyDescent="0.2">
      <c r="A196" s="347">
        <f t="shared" ca="1" si="64"/>
        <v>0.01</v>
      </c>
      <c r="B196" s="304">
        <f t="shared" ca="1" si="65"/>
        <v>1.9200000000000015</v>
      </c>
      <c r="D196" s="306">
        <f t="shared" ca="1" si="66"/>
        <v>-17.158069858191165</v>
      </c>
      <c r="E196" s="307">
        <f t="shared" ca="1" si="67"/>
        <v>-99.944647620455967</v>
      </c>
      <c r="F196" s="304">
        <f t="shared" ca="1" si="68"/>
        <v>101.4067648100248</v>
      </c>
      <c r="G196" s="306">
        <f t="shared" ca="1" si="69"/>
        <v>65.192728974262678</v>
      </c>
      <c r="H196" s="307">
        <f t="shared" ca="1" si="70"/>
        <v>342.37186906273985</v>
      </c>
      <c r="I196" s="304">
        <f t="shared" ca="1" si="71"/>
        <v>348.52344058416725</v>
      </c>
      <c r="J196" s="306">
        <f t="shared" ca="1" si="72"/>
        <v>95.561872038036029</v>
      </c>
      <c r="K196" s="307">
        <f t="shared" ca="1" si="73"/>
        <v>514.25313547645953</v>
      </c>
      <c r="L196" s="304">
        <f t="shared" ref="L196:L259" ca="1" si="87">SQRT(pos_x^2+pos_z^2)</f>
        <v>523.0567452339983</v>
      </c>
      <c r="M196" s="306">
        <f t="shared" ca="1" si="74"/>
        <v>1.3826338998143786</v>
      </c>
      <c r="N196" s="304">
        <f t="shared" ca="1" si="75"/>
        <v>79.219087071077794</v>
      </c>
      <c r="P196" s="310">
        <f t="shared" ca="1" si="76"/>
        <v>23</v>
      </c>
      <c r="Q196" s="304">
        <f t="shared" ca="1" si="77"/>
        <v>0</v>
      </c>
      <c r="R196" s="306">
        <f t="shared" ca="1" si="78"/>
        <v>0</v>
      </c>
      <c r="S196" s="307">
        <f t="shared" ca="1" si="79"/>
        <v>4.7590000000000039</v>
      </c>
      <c r="T196" s="304">
        <f t="shared" ref="T196:T259" ca="1" si="88">m*g</f>
        <v>46.68579000000004</v>
      </c>
      <c r="U196" s="311">
        <f t="shared" ref="U196:U259" ca="1" si="89">IF(pos_xz&lt;L_rampe,Poids*COS(Beta),0)</f>
        <v>0</v>
      </c>
      <c r="V196" s="306">
        <f t="shared" ref="V196:V259" ca="1" si="90">Rho_moyen*(20000-Alt_rampe-pos_z)/(20000+Alt_rampe+pos_z)</f>
        <v>1.1635831805039751</v>
      </c>
      <c r="W196" s="304">
        <f t="shared" ref="W196:W259" ca="1" si="91">1/2*Rho*Sref*Cx*vit_xz^2</f>
        <v>433.97514684140731</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514.25313547645953</v>
      </c>
      <c r="AG196" s="306">
        <f t="shared" ca="1" si="85"/>
        <v>-101.39017005569201</v>
      </c>
      <c r="AH196" s="304">
        <f t="shared" ca="1" si="86"/>
        <v>-91.753223719509364</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-17.05753701288646</v>
      </c>
      <c r="E197" s="307">
        <f t="shared" ref="E197:E260" ca="1" si="96">IF(AND(L196&lt;L_rampe,Poussee&lt;Poids*SIN(M196)),0,(-W196+Poussee)/m*SIN(M196)+U196/m*COS(M196)-Poids/m)</f>
        <v>-99.390861556115723</v>
      </c>
      <c r="F197" s="304">
        <f t="shared" ref="F197:F260" ca="1" si="97">SQRT(acc_x^2+acc_z^2)</f>
        <v>100.84395336267293</v>
      </c>
      <c r="G197" s="306">
        <f t="shared" ref="G197:G260" ca="1" si="98">G196+acc_x*pas</f>
        <v>65.02215360413382</v>
      </c>
      <c r="H197" s="307">
        <f t="shared" ref="H197:H260" ca="1" si="99">H196+acc_z*pas</f>
        <v>341.37796044717868</v>
      </c>
      <c r="I197" s="304">
        <f t="shared" ref="I197:I260" ca="1" si="100">SQRT(vit_x^2+vit_z^2)</f>
        <v>347.51516850116781</v>
      </c>
      <c r="J197" s="306">
        <f t="shared" ref="J197:J260" ca="1" si="101">J196+0.5*(vit_x+G196)*pas*(K196&gt;=0)</f>
        <v>96.212946450928015</v>
      </c>
      <c r="K197" s="307">
        <f t="shared" ref="K197:K260" ca="1" si="102">K196+0.5*(vit_z+H196)*pas</f>
        <v>517.67188462400918</v>
      </c>
      <c r="L197" s="304">
        <f t="shared" ca="1" si="87"/>
        <v>526.53690392501699</v>
      </c>
      <c r="M197" s="306">
        <f t="shared" ref="M197:M260" ca="1" si="103">IF(AND(L196&gt;L_rampe,G197&gt;0),ATAN2(G197,H197),$M$4)</f>
        <v>1.3825810963508223</v>
      </c>
      <c r="N197" s="304">
        <f t="shared" ref="N197:N260" ca="1" si="104">DEGREES(Beta)</f>
        <v>79.216061655472345</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4.7590000000000039</v>
      </c>
      <c r="T197" s="304">
        <f t="shared" ca="1" si="88"/>
        <v>46.68579000000004</v>
      </c>
      <c r="U197" s="311">
        <f t="shared" ca="1" si="89"/>
        <v>0</v>
      </c>
      <c r="V197" s="306">
        <f t="shared" ca="1" si="90"/>
        <v>1.1631851837547276</v>
      </c>
      <c r="W197" s="304">
        <f t="shared" ca="1" si="91"/>
        <v>431.32023323067546</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517.67188462400918</v>
      </c>
      <c r="AG197" s="306">
        <f t="shared" ref="AG197:AG260" ca="1" si="114">IF(AND(L196&lt;L_rampe,Poussee&lt;Poids*SIN(M196)),0,(-W196+Poussee)/m-Poids*SIN(M196)/m)</f>
        <v>-100.82725674712995</v>
      </c>
      <c r="AH197" s="304">
        <f t="shared" ref="AH197:AH260" ca="1" si="115">IF(AND(L196&lt;L_rampe,Poussee&lt;Poids*SIN(M196)), g*SIN(M196), (-W196+Poussee)/m)</f>
        <v>-91.190406984956283</v>
      </c>
    </row>
    <row r="198" spans="1:34" x14ac:dyDescent="0.2">
      <c r="A198" s="347">
        <f t="shared" ca="1" si="93"/>
        <v>0.01</v>
      </c>
      <c r="B198" s="304">
        <f t="shared" ca="1" si="94"/>
        <v>1.9400000000000015</v>
      </c>
      <c r="D198" s="306">
        <f t="shared" ca="1" si="95"/>
        <v>-16.957885971768345</v>
      </c>
      <c r="E198" s="307">
        <f t="shared" ca="1" si="96"/>
        <v>-98.841940741040844</v>
      </c>
      <c r="F198" s="304">
        <f t="shared" ca="1" si="97"/>
        <v>100.28608650299864</v>
      </c>
      <c r="G198" s="306">
        <f t="shared" ca="1" si="98"/>
        <v>64.852574744416131</v>
      </c>
      <c r="H198" s="307">
        <f t="shared" ca="1" si="99"/>
        <v>340.38954103976829</v>
      </c>
      <c r="I198" s="304">
        <f t="shared" ca="1" si="100"/>
        <v>346.51247611052071</v>
      </c>
      <c r="J198" s="306">
        <f t="shared" ca="1" si="101"/>
        <v>96.862320092670771</v>
      </c>
      <c r="K198" s="307">
        <f t="shared" ca="1" si="102"/>
        <v>521.08072213144396</v>
      </c>
      <c r="L198" s="304">
        <f t="shared" ca="1" si="87"/>
        <v>530.00700752986472</v>
      </c>
      <c r="M198" s="306">
        <f t="shared" ca="1" si="103"/>
        <v>1.3825281254064392</v>
      </c>
      <c r="N198" s="304">
        <f t="shared" ca="1" si="104"/>
        <v>79.213026643922362</v>
      </c>
      <c r="P198" s="310">
        <f t="shared" ca="1" si="105"/>
        <v>23</v>
      </c>
      <c r="Q198" s="304">
        <f t="shared" ca="1" si="106"/>
        <v>0</v>
      </c>
      <c r="R198" s="306">
        <f t="shared" ca="1" si="107"/>
        <v>0</v>
      </c>
      <c r="S198" s="307">
        <f t="shared" ca="1" si="108"/>
        <v>4.7590000000000039</v>
      </c>
      <c r="T198" s="304">
        <f t="shared" ca="1" si="88"/>
        <v>46.68579000000004</v>
      </c>
      <c r="U198" s="311">
        <f t="shared" ca="1" si="89"/>
        <v>0</v>
      </c>
      <c r="V198" s="306">
        <f t="shared" ca="1" si="90"/>
        <v>1.1627884729118969</v>
      </c>
      <c r="W198" s="304">
        <f t="shared" ca="1" si="91"/>
        <v>428.68857386970632</v>
      </c>
      <c r="Y198" s="314" t="str">
        <f t="shared" ca="1" si="109"/>
        <v/>
      </c>
      <c r="Z198" s="315" t="str">
        <f t="shared" ca="1" si="110"/>
        <v/>
      </c>
      <c r="AA198" s="316" t="str">
        <f t="shared" ca="1" si="111"/>
        <v/>
      </c>
      <c r="AC198" s="310" t="e">
        <f t="shared" ca="1" si="112"/>
        <v>#N/A</v>
      </c>
      <c r="AD198" s="323" t="e">
        <f t="shared" ca="1" si="113"/>
        <v>#N/A</v>
      </c>
      <c r="AE198" s="324">
        <f t="shared" ca="1" si="92"/>
        <v>521.08072213144396</v>
      </c>
      <c r="AG198" s="306">
        <f t="shared" ca="1" si="114"/>
        <v>-100.26928767904424</v>
      </c>
      <c r="AH198" s="304">
        <f t="shared" ca="1" si="115"/>
        <v>-90.632534824684825</v>
      </c>
    </row>
    <row r="199" spans="1:34" x14ac:dyDescent="0.2">
      <c r="A199" s="347">
        <f t="shared" ca="1" si="93"/>
        <v>0.01</v>
      </c>
      <c r="B199" s="304">
        <f t="shared" ca="1" si="94"/>
        <v>1.9500000000000015</v>
      </c>
      <c r="D199" s="306">
        <f t="shared" ca="1" si="95"/>
        <v>-16.859106351592956</v>
      </c>
      <c r="E199" s="307">
        <f t="shared" ca="1" si="96"/>
        <v>-98.297827907765168</v>
      </c>
      <c r="F199" s="304">
        <f t="shared" ca="1" si="97"/>
        <v>99.733106029838154</v>
      </c>
      <c r="G199" s="306">
        <f t="shared" ca="1" si="98"/>
        <v>64.683983680900198</v>
      </c>
      <c r="H199" s="307">
        <f t="shared" ca="1" si="99"/>
        <v>339.40656276069063</v>
      </c>
      <c r="I199" s="304">
        <f t="shared" ca="1" si="100"/>
        <v>345.51531455184096</v>
      </c>
      <c r="J199" s="306">
        <f t="shared" ca="1" si="101"/>
        <v>97.510002884797359</v>
      </c>
      <c r="K199" s="307">
        <f t="shared" ca="1" si="102"/>
        <v>524.47970265044626</v>
      </c>
      <c r="L199" s="304">
        <f t="shared" ca="1" si="87"/>
        <v>533.4671115962949</v>
      </c>
      <c r="M199" s="306">
        <f t="shared" ca="1" si="103"/>
        <v>1.3824749868132129</v>
      </c>
      <c r="N199" s="304">
        <f t="shared" ca="1" si="104"/>
        <v>79.209982026801242</v>
      </c>
      <c r="P199" s="310">
        <f t="shared" ca="1" si="105"/>
        <v>23</v>
      </c>
      <c r="Q199" s="304">
        <f t="shared" ca="1" si="106"/>
        <v>0</v>
      </c>
      <c r="R199" s="306">
        <f t="shared" ca="1" si="107"/>
        <v>0</v>
      </c>
      <c r="S199" s="307">
        <f t="shared" ca="1" si="108"/>
        <v>4.7590000000000039</v>
      </c>
      <c r="T199" s="304">
        <f t="shared" ca="1" si="88"/>
        <v>46.68579000000004</v>
      </c>
      <c r="U199" s="311">
        <f t="shared" ca="1" si="89"/>
        <v>0</v>
      </c>
      <c r="V199" s="306">
        <f t="shared" ca="1" si="90"/>
        <v>1.162393040402985</v>
      </c>
      <c r="W199" s="304">
        <f t="shared" ca="1" si="91"/>
        <v>426.07989586507006</v>
      </c>
      <c r="Y199" s="314" t="str">
        <f t="shared" ca="1" si="109"/>
        <v/>
      </c>
      <c r="Z199" s="315" t="str">
        <f t="shared" ca="1" si="110"/>
        <v/>
      </c>
      <c r="AA199" s="316" t="str">
        <f t="shared" ca="1" si="111"/>
        <v/>
      </c>
      <c r="AC199" s="310" t="e">
        <f t="shared" ca="1" si="112"/>
        <v>#N/A</v>
      </c>
      <c r="AD199" s="323" t="e">
        <f t="shared" ca="1" si="113"/>
        <v>#N/A</v>
      </c>
      <c r="AE199" s="324">
        <f t="shared" ca="1" si="92"/>
        <v>524.47970265044626</v>
      </c>
      <c r="AG199" s="306">
        <f t="shared" ca="1" si="114"/>
        <v>-99.716204649729107</v>
      </c>
      <c r="AH199" s="304">
        <f t="shared" ca="1" si="115"/>
        <v>-90.07954903755116</v>
      </c>
    </row>
    <row r="200" spans="1:34" x14ac:dyDescent="0.2">
      <c r="A200" s="347">
        <f t="shared" ca="1" si="93"/>
        <v>0.01</v>
      </c>
      <c r="B200" s="304">
        <f t="shared" ca="1" si="94"/>
        <v>1.9600000000000015</v>
      </c>
      <c r="D200" s="306">
        <f t="shared" ca="1" si="95"/>
        <v>-16.761187922281561</v>
      </c>
      <c r="E200" s="307">
        <f t="shared" ca="1" si="96"/>
        <v>-97.758466633593983</v>
      </c>
      <c r="F200" s="304">
        <f t="shared" ca="1" si="97"/>
        <v>99.184954600572084</v>
      </c>
      <c r="G200" s="306">
        <f t="shared" ca="1" si="98"/>
        <v>64.51637180167738</v>
      </c>
      <c r="H200" s="307">
        <f t="shared" ca="1" si="99"/>
        <v>338.4289780943547</v>
      </c>
      <c r="I200" s="304">
        <f t="shared" ca="1" si="100"/>
        <v>344.52363553817537</v>
      </c>
      <c r="J200" s="306">
        <f t="shared" ca="1" si="101"/>
        <v>98.15600466221025</v>
      </c>
      <c r="K200" s="307">
        <f t="shared" ca="1" si="102"/>
        <v>527.86888035472145</v>
      </c>
      <c r="L200" s="304">
        <f t="shared" ca="1" si="87"/>
        <v>536.91727118634867</v>
      </c>
      <c r="M200" s="306">
        <f t="shared" ca="1" si="103"/>
        <v>1.3824216804022256</v>
      </c>
      <c r="N200" s="304">
        <f t="shared" ca="1" si="104"/>
        <v>79.206927794430669</v>
      </c>
      <c r="P200" s="310">
        <f t="shared" ca="1" si="105"/>
        <v>23</v>
      </c>
      <c r="Q200" s="304">
        <f t="shared" ca="1" si="106"/>
        <v>0</v>
      </c>
      <c r="R200" s="306">
        <f t="shared" ca="1" si="107"/>
        <v>0</v>
      </c>
      <c r="S200" s="307">
        <f t="shared" ca="1" si="108"/>
        <v>4.7590000000000039</v>
      </c>
      <c r="T200" s="304">
        <f t="shared" ca="1" si="88"/>
        <v>46.68579000000004</v>
      </c>
      <c r="U200" s="311">
        <f t="shared" ca="1" si="89"/>
        <v>0</v>
      </c>
      <c r="V200" s="306">
        <f t="shared" ca="1" si="90"/>
        <v>1.1619988787239992</v>
      </c>
      <c r="W200" s="304">
        <f t="shared" ca="1" si="91"/>
        <v>423.49393033678513</v>
      </c>
      <c r="Y200" s="314" t="str">
        <f t="shared" ca="1" si="109"/>
        <v/>
      </c>
      <c r="Z200" s="315" t="str">
        <f t="shared" ca="1" si="110"/>
        <v/>
      </c>
      <c r="AA200" s="316" t="str">
        <f t="shared" ca="1" si="111"/>
        <v/>
      </c>
      <c r="AC200" s="310" t="e">
        <f t="shared" ca="1" si="112"/>
        <v>#N/A</v>
      </c>
      <c r="AD200" s="323" t="e">
        <f t="shared" ca="1" si="113"/>
        <v>#N/A</v>
      </c>
      <c r="AE200" s="324">
        <f t="shared" ca="1" si="92"/>
        <v>527.86888035472145</v>
      </c>
      <c r="AG200" s="306">
        <f t="shared" ca="1" si="114"/>
        <v>-99.167950316020509</v>
      </c>
      <c r="AH200" s="304">
        <f t="shared" ca="1" si="115"/>
        <v>-89.531392280956027</v>
      </c>
    </row>
    <row r="201" spans="1:34" x14ac:dyDescent="0.2">
      <c r="A201" s="347">
        <f t="shared" ca="1" si="93"/>
        <v>0.01</v>
      </c>
      <c r="B201" s="304">
        <f t="shared" ca="1" si="94"/>
        <v>1.9700000000000015</v>
      </c>
      <c r="D201" s="306">
        <f t="shared" ca="1" si="95"/>
        <v>-16.664120604207707</v>
      </c>
      <c r="E201" s="307">
        <f t="shared" ca="1" si="96"/>
        <v>-97.223801325642199</v>
      </c>
      <c r="F201" s="304">
        <f t="shared" ca="1" si="97"/>
        <v>98.641575715919728</v>
      </c>
      <c r="G201" s="306">
        <f t="shared" ca="1" si="98"/>
        <v>64.349730595635307</v>
      </c>
      <c r="H201" s="307">
        <f t="shared" ca="1" si="99"/>
        <v>337.4567400810983</v>
      </c>
      <c r="I201" s="304">
        <f t="shared" ca="1" si="100"/>
        <v>343.53739134756898</v>
      </c>
      <c r="J201" s="306">
        <f t="shared" ca="1" si="101"/>
        <v>98.800335174196817</v>
      </c>
      <c r="K201" s="307">
        <f t="shared" ca="1" si="102"/>
        <v>531.24830894559875</v>
      </c>
      <c r="L201" s="304">
        <f t="shared" ca="1" si="87"/>
        <v>540.35754088204601</v>
      </c>
      <c r="M201" s="306">
        <f t="shared" ca="1" si="103"/>
        <v>1.3823682060036575</v>
      </c>
      <c r="N201" s="304">
        <f t="shared" ca="1" si="104"/>
        <v>79.203863937080726</v>
      </c>
      <c r="P201" s="310">
        <f t="shared" ca="1" si="105"/>
        <v>23</v>
      </c>
      <c r="Q201" s="304">
        <f t="shared" ca="1" si="106"/>
        <v>0</v>
      </c>
      <c r="R201" s="306">
        <f t="shared" ca="1" si="107"/>
        <v>0</v>
      </c>
      <c r="S201" s="307">
        <f t="shared" ca="1" si="108"/>
        <v>4.7590000000000039</v>
      </c>
      <c r="T201" s="304">
        <f t="shared" ca="1" si="88"/>
        <v>46.68579000000004</v>
      </c>
      <c r="U201" s="311">
        <f t="shared" ca="1" si="89"/>
        <v>0</v>
      </c>
      <c r="V201" s="306">
        <f t="shared" ca="1" si="90"/>
        <v>1.1616059804386263</v>
      </c>
      <c r="W201" s="304">
        <f t="shared" ca="1" si="91"/>
        <v>420.93041234744447</v>
      </c>
      <c r="Y201" s="314" t="str">
        <f t="shared" ca="1" si="109"/>
        <v/>
      </c>
      <c r="Z201" s="315" t="str">
        <f t="shared" ca="1" si="110"/>
        <v/>
      </c>
      <c r="AA201" s="316" t="str">
        <f t="shared" ca="1" si="111"/>
        <v/>
      </c>
      <c r="AC201" s="310" t="e">
        <f t="shared" ca="1" si="112"/>
        <v>#N/A</v>
      </c>
      <c r="AD201" s="323" t="e">
        <f t="shared" ca="1" si="113"/>
        <v>#N/A</v>
      </c>
      <c r="AE201" s="324">
        <f t="shared" ca="1" si="92"/>
        <v>531.24830894559875</v>
      </c>
      <c r="AG201" s="306">
        <f t="shared" ca="1" si="114"/>
        <v>-98.624468178090183</v>
      </c>
      <c r="AH201" s="304">
        <f t="shared" ca="1" si="115"/>
        <v>-88.988008055638744</v>
      </c>
    </row>
    <row r="202" spans="1:34" x14ac:dyDescent="0.2">
      <c r="A202" s="347">
        <f t="shared" ca="1" si="93"/>
        <v>0.01</v>
      </c>
      <c r="B202" s="304">
        <f t="shared" ca="1" si="94"/>
        <v>1.9800000000000015</v>
      </c>
      <c r="D202" s="306">
        <f t="shared" ca="1" si="95"/>
        <v>-16.567894465540345</v>
      </c>
      <c r="E202" s="307">
        <f t="shared" ca="1" si="96"/>
        <v>-96.693777206180499</v>
      </c>
      <c r="F202" s="304">
        <f t="shared" ca="1" si="97"/>
        <v>98.102913705046262</v>
      </c>
      <c r="G202" s="306">
        <f t="shared" ca="1" si="98"/>
        <v>64.18405165097991</v>
      </c>
      <c r="H202" s="307">
        <f t="shared" ca="1" si="99"/>
        <v>336.48980230903652</v>
      </c>
      <c r="I202" s="304">
        <f t="shared" ca="1" si="100"/>
        <v>342.55653481478083</v>
      </c>
      <c r="J202" s="306">
        <f t="shared" ca="1" si="101"/>
        <v>99.443004085429891</v>
      </c>
      <c r="K202" s="307">
        <f t="shared" ca="1" si="102"/>
        <v>534.61804165754938</v>
      </c>
      <c r="L202" s="304">
        <f t="shared" ca="1" si="87"/>
        <v>543.78797479099148</v>
      </c>
      <c r="M202" s="306">
        <f t="shared" ca="1" si="103"/>
        <v>1.382314563446785</v>
      </c>
      <c r="N202" s="304">
        <f t="shared" ca="1" si="104"/>
        <v>79.200790444969641</v>
      </c>
      <c r="P202" s="310">
        <f t="shared" ca="1" si="105"/>
        <v>23</v>
      </c>
      <c r="Q202" s="304">
        <f t="shared" ca="1" si="106"/>
        <v>0</v>
      </c>
      <c r="R202" s="306">
        <f t="shared" ca="1" si="107"/>
        <v>0</v>
      </c>
      <c r="S202" s="307">
        <f t="shared" ca="1" si="108"/>
        <v>4.7590000000000039</v>
      </c>
      <c r="T202" s="304">
        <f t="shared" ca="1" si="88"/>
        <v>46.68579000000004</v>
      </c>
      <c r="U202" s="311">
        <f t="shared" ca="1" si="89"/>
        <v>0</v>
      </c>
      <c r="V202" s="306">
        <f t="shared" ca="1" si="90"/>
        <v>1.1612143381774214</v>
      </c>
      <c r="W202" s="304">
        <f t="shared" ca="1" si="91"/>
        <v>418.38908083280234</v>
      </c>
      <c r="Y202" s="314" t="str">
        <f t="shared" ca="1" si="109"/>
        <v/>
      </c>
      <c r="Z202" s="315" t="str">
        <f t="shared" ca="1" si="110"/>
        <v/>
      </c>
      <c r="AA202" s="316" t="str">
        <f t="shared" ca="1" si="111"/>
        <v/>
      </c>
      <c r="AC202" s="310" t="e">
        <f t="shared" ca="1" si="112"/>
        <v>#N/A</v>
      </c>
      <c r="AD202" s="323" t="e">
        <f t="shared" ca="1" si="113"/>
        <v>#N/A</v>
      </c>
      <c r="AE202" s="324">
        <f t="shared" ca="1" si="92"/>
        <v>534.61804165754938</v>
      </c>
      <c r="AG202" s="306">
        <f t="shared" ca="1" si="114"/>
        <v>-98.085702564553074</v>
      </c>
      <c r="AH202" s="304">
        <f t="shared" ca="1" si="115"/>
        <v>-88.449340690784652</v>
      </c>
    </row>
    <row r="203" spans="1:34" x14ac:dyDescent="0.2">
      <c r="A203" s="347">
        <f t="shared" ca="1" si="93"/>
        <v>0.01</v>
      </c>
      <c r="B203" s="304">
        <f t="shared" ca="1" si="94"/>
        <v>1.9900000000000015</v>
      </c>
      <c r="D203" s="306">
        <f t="shared" ca="1" si="95"/>
        <v>-16.472499719641828</v>
      </c>
      <c r="E203" s="307">
        <f t="shared" ca="1" si="96"/>
        <v>-96.168340298283709</v>
      </c>
      <c r="F203" s="304">
        <f t="shared" ca="1" si="97"/>
        <v>97.568913710977114</v>
      </c>
      <c r="G203" s="306">
        <f t="shared" ca="1" si="98"/>
        <v>64.019326653783494</v>
      </c>
      <c r="H203" s="307">
        <f t="shared" ca="1" si="99"/>
        <v>335.52811890605369</v>
      </c>
      <c r="I203" s="304">
        <f t="shared" ca="1" si="100"/>
        <v>341.58101932314497</v>
      </c>
      <c r="J203" s="306">
        <f t="shared" ca="1" si="101"/>
        <v>100.08402097695371</v>
      </c>
      <c r="K203" s="307">
        <f t="shared" ca="1" si="102"/>
        <v>537.97813126362485</v>
      </c>
      <c r="L203" s="304">
        <f t="shared" ca="1" si="87"/>
        <v>547.20862655190047</v>
      </c>
      <c r="M203" s="306">
        <f t="shared" ca="1" si="103"/>
        <v>1.3822607525599804</v>
      </c>
      <c r="N203" s="304">
        <f t="shared" ca="1" si="104"/>
        <v>79.197707308263873</v>
      </c>
      <c r="P203" s="310">
        <f t="shared" ca="1" si="105"/>
        <v>23</v>
      </c>
      <c r="Q203" s="304">
        <f t="shared" ca="1" si="106"/>
        <v>0</v>
      </c>
      <c r="R203" s="306">
        <f t="shared" ca="1" si="107"/>
        <v>0</v>
      </c>
      <c r="S203" s="307">
        <f t="shared" ca="1" si="108"/>
        <v>4.7590000000000039</v>
      </c>
      <c r="T203" s="304">
        <f t="shared" ca="1" si="88"/>
        <v>46.68579000000004</v>
      </c>
      <c r="U203" s="311">
        <f t="shared" ca="1" si="89"/>
        <v>0</v>
      </c>
      <c r="V203" s="306">
        <f t="shared" ca="1" si="90"/>
        <v>1.1608239446370086</v>
      </c>
      <c r="W203" s="304">
        <f t="shared" ca="1" si="91"/>
        <v>415.86967853378525</v>
      </c>
      <c r="Y203" s="314" t="str">
        <f t="shared" ca="1" si="109"/>
        <v/>
      </c>
      <c r="Z203" s="315" t="str">
        <f t="shared" ca="1" si="110"/>
        <v/>
      </c>
      <c r="AA203" s="316" t="str">
        <f t="shared" ca="1" si="111"/>
        <v/>
      </c>
      <c r="AC203" s="310" t="e">
        <f t="shared" ca="1" si="112"/>
        <v>#N/A</v>
      </c>
      <c r="AD203" s="323" t="e">
        <f t="shared" ca="1" si="113"/>
        <v>#N/A</v>
      </c>
      <c r="AE203" s="324">
        <f t="shared" ca="1" si="92"/>
        <v>537.97813126362485</v>
      </c>
      <c r="AG203" s="306">
        <f t="shared" ca="1" si="114"/>
        <v>-97.551598617881581</v>
      </c>
      <c r="AH203" s="304">
        <f t="shared" ca="1" si="115"/>
        <v>-87.915335329439372</v>
      </c>
    </row>
    <row r="204" spans="1:34" x14ac:dyDescent="0.2">
      <c r="A204" s="347">
        <f t="shared" ca="1" si="93"/>
        <v>0.01</v>
      </c>
      <c r="B204" s="304">
        <f t="shared" ca="1" si="94"/>
        <v>2.0000000000000013</v>
      </c>
      <c r="D204" s="306">
        <f t="shared" ca="1" si="95"/>
        <v>-16.377926722519117</v>
      </c>
      <c r="E204" s="307">
        <f t="shared" ca="1" si="96"/>
        <v>-95.647437411773566</v>
      </c>
      <c r="F204" s="304">
        <f t="shared" ca="1" si="97"/>
        <v>97.039521676311594</v>
      </c>
      <c r="G204" s="306">
        <f t="shared" ca="1" si="98"/>
        <v>63.855547386558307</v>
      </c>
      <c r="H204" s="307">
        <f t="shared" ca="1" si="99"/>
        <v>334.57164453193593</v>
      </c>
      <c r="I204" s="304">
        <f t="shared" ca="1" si="100"/>
        <v>340.6107987965753</v>
      </c>
      <c r="J204" s="306">
        <f t="shared" ca="1" si="101"/>
        <v>100.72339534715542</v>
      </c>
      <c r="K204" s="307">
        <f t="shared" ca="1" si="102"/>
        <v>541.32863008081483</v>
      </c>
      <c r="L204" s="304">
        <f t="shared" ca="1" si="87"/>
        <v>550.61954934004211</v>
      </c>
      <c r="M204" s="306">
        <f t="shared" ca="1" si="103"/>
        <v>1.3822067731707111</v>
      </c>
      <c r="N204" s="304">
        <f t="shared" ca="1" si="104"/>
        <v>79.194614517078051</v>
      </c>
      <c r="P204" s="310">
        <f t="shared" ca="1" si="105"/>
        <v>23</v>
      </c>
      <c r="Q204" s="304">
        <f t="shared" ca="1" si="106"/>
        <v>0</v>
      </c>
      <c r="R204" s="306">
        <f t="shared" ca="1" si="107"/>
        <v>0</v>
      </c>
      <c r="S204" s="307">
        <f t="shared" ca="1" si="108"/>
        <v>4.7590000000000039</v>
      </c>
      <c r="T204" s="304">
        <f t="shared" ca="1" si="88"/>
        <v>46.68579000000004</v>
      </c>
      <c r="U204" s="311">
        <f t="shared" ca="1" si="89"/>
        <v>0</v>
      </c>
      <c r="V204" s="306">
        <f t="shared" ca="1" si="90"/>
        <v>1.160434792579297</v>
      </c>
      <c r="W204" s="304">
        <f t="shared" ca="1" si="91"/>
        <v>413.37195192989782</v>
      </c>
      <c r="Y204" s="314" t="str">
        <f t="shared" ca="1" si="109"/>
        <v/>
      </c>
      <c r="Z204" s="315" t="str">
        <f t="shared" ca="1" si="110"/>
        <v/>
      </c>
      <c r="AA204" s="316" t="str">
        <f t="shared" ca="1" si="111"/>
        <v/>
      </c>
      <c r="AC204" s="310">
        <f t="shared" ca="1" si="112"/>
        <v>2.0000000000000013</v>
      </c>
      <c r="AD204" s="323">
        <f t="shared" ca="1" si="113"/>
        <v>100.72339534715542</v>
      </c>
      <c r="AE204" s="324">
        <f t="shared" ca="1" si="92"/>
        <v>541.32863008081483</v>
      </c>
      <c r="AG204" s="306">
        <f t="shared" ca="1" si="114"/>
        <v>-97.022102280119285</v>
      </c>
      <c r="AH204" s="304">
        <f t="shared" ca="1" si="115"/>
        <v>-87.385937914222509</v>
      </c>
    </row>
    <row r="205" spans="1:34" x14ac:dyDescent="0.2">
      <c r="A205" s="347">
        <f t="shared" ca="1" si="93"/>
        <v>0.1</v>
      </c>
      <c r="B205" s="304">
        <f t="shared" ca="1" si="94"/>
        <v>2.1000000000000014</v>
      </c>
      <c r="D205" s="306">
        <f t="shared" ca="1" si="95"/>
        <v>-16.284165970327312</v>
      </c>
      <c r="E205" s="307">
        <f t="shared" ca="1" si="96"/>
        <v>-95.131016129449947</v>
      </c>
      <c r="F205" s="304">
        <f t="shared" ca="1" si="97"/>
        <v>96.514684329229567</v>
      </c>
      <c r="G205" s="306">
        <f t="shared" ca="1" si="98"/>
        <v>62.227130789525575</v>
      </c>
      <c r="H205" s="307">
        <f t="shared" ca="1" si="99"/>
        <v>325.05854291899095</v>
      </c>
      <c r="I205" s="304">
        <f t="shared" ca="1" si="100"/>
        <v>330.96113386757997</v>
      </c>
      <c r="J205" s="306">
        <f t="shared" ca="1" si="101"/>
        <v>107.02752925595961</v>
      </c>
      <c r="K205" s="307">
        <f t="shared" ca="1" si="102"/>
        <v>574.31013945336122</v>
      </c>
      <c r="L205" s="304">
        <f t="shared" ca="1" si="87"/>
        <v>584.19776471463365</v>
      </c>
      <c r="M205" s="306">
        <f t="shared" ca="1" si="103"/>
        <v>1.3816510835906053</v>
      </c>
      <c r="N205" s="304">
        <f t="shared" ca="1" si="104"/>
        <v>79.162775849418594</v>
      </c>
      <c r="P205" s="310">
        <f t="shared" ca="1" si="105"/>
        <v>23</v>
      </c>
      <c r="Q205" s="304">
        <f t="shared" ca="1" si="106"/>
        <v>0</v>
      </c>
      <c r="R205" s="306">
        <f t="shared" ca="1" si="107"/>
        <v>0</v>
      </c>
      <c r="S205" s="307">
        <f t="shared" ca="1" si="108"/>
        <v>4.7590000000000039</v>
      </c>
      <c r="T205" s="304">
        <f t="shared" ca="1" si="88"/>
        <v>46.68579000000004</v>
      </c>
      <c r="U205" s="311">
        <f t="shared" ca="1" si="89"/>
        <v>0</v>
      </c>
      <c r="V205" s="306">
        <f t="shared" ca="1" si="90"/>
        <v>1.1566108373926689</v>
      </c>
      <c r="W205" s="304">
        <f t="shared" ca="1" si="91"/>
        <v>388.99559852926438</v>
      </c>
      <c r="Y205" s="314" t="str">
        <f t="shared" ca="1" si="109"/>
        <v/>
      </c>
      <c r="Z205" s="315" t="str">
        <f t="shared" ca="1" si="110"/>
        <v/>
      </c>
      <c r="AA205" s="316" t="str">
        <f t="shared" ca="1" si="111"/>
        <v/>
      </c>
      <c r="AC205" s="310" t="e">
        <f t="shared" ca="1" si="112"/>
        <v>#N/A</v>
      </c>
      <c r="AD205" s="323" t="e">
        <f t="shared" ca="1" si="113"/>
        <v>#N/A</v>
      </c>
      <c r="AE205" s="324">
        <f t="shared" ca="1" si="92"/>
        <v>574.31013945336122</v>
      </c>
      <c r="AG205" s="306">
        <f t="shared" ca="1" si="114"/>
        <v>-96.497160278887435</v>
      </c>
      <c r="AH205" s="304">
        <f t="shared" ca="1" si="115"/>
        <v>-86.861095173334206</v>
      </c>
    </row>
    <row r="206" spans="1:34" x14ac:dyDescent="0.2">
      <c r="A206" s="347">
        <f t="shared" ca="1" si="93"/>
        <v>0.1</v>
      </c>
      <c r="B206" s="304">
        <f t="shared" ca="1" si="94"/>
        <v>2.2000000000000015</v>
      </c>
      <c r="D206" s="306">
        <f t="shared" ca="1" si="95"/>
        <v>-15.368509979276013</v>
      </c>
      <c r="E206" s="307">
        <f t="shared" ca="1" si="96"/>
        <v>-90.091147424208899</v>
      </c>
      <c r="F206" s="304">
        <f t="shared" ca="1" si="97"/>
        <v>91.392592386875904</v>
      </c>
      <c r="G206" s="306">
        <f t="shared" ca="1" si="98"/>
        <v>60.690279791597973</v>
      </c>
      <c r="H206" s="307">
        <f t="shared" ca="1" si="99"/>
        <v>316.04942817657007</v>
      </c>
      <c r="I206" s="304">
        <f t="shared" ca="1" si="100"/>
        <v>321.82378891548615</v>
      </c>
      <c r="J206" s="306">
        <f t="shared" ca="1" si="101"/>
        <v>113.17339978501579</v>
      </c>
      <c r="K206" s="307">
        <f t="shared" ca="1" si="102"/>
        <v>606.36553800813931</v>
      </c>
      <c r="L206" s="304">
        <f t="shared" ca="1" si="87"/>
        <v>616.83659432851357</v>
      </c>
      <c r="M206" s="306">
        <f t="shared" ca="1" si="103"/>
        <v>1.3810779528955777</v>
      </c>
      <c r="N206" s="304">
        <f t="shared" ca="1" si="104"/>
        <v>79.129937879484118</v>
      </c>
      <c r="P206" s="310">
        <f t="shared" ca="1" si="105"/>
        <v>23</v>
      </c>
      <c r="Q206" s="304">
        <f t="shared" ca="1" si="106"/>
        <v>0</v>
      </c>
      <c r="R206" s="306">
        <f t="shared" ca="1" si="107"/>
        <v>0</v>
      </c>
      <c r="S206" s="307">
        <f t="shared" ca="1" si="108"/>
        <v>4.7590000000000039</v>
      </c>
      <c r="T206" s="304">
        <f t="shared" ca="1" si="88"/>
        <v>46.68579000000004</v>
      </c>
      <c r="U206" s="311">
        <f t="shared" ca="1" si="89"/>
        <v>0</v>
      </c>
      <c r="V206" s="306">
        <f t="shared" ca="1" si="90"/>
        <v>1.1529059878181922</v>
      </c>
      <c r="W206" s="304">
        <f t="shared" ca="1" si="91"/>
        <v>366.63474577772246</v>
      </c>
      <c r="Y206" s="314" t="str">
        <f t="shared" ca="1" si="109"/>
        <v/>
      </c>
      <c r="Z206" s="315" t="str">
        <f t="shared" ca="1" si="110"/>
        <v/>
      </c>
      <c r="AA206" s="316" t="str">
        <f t="shared" ca="1" si="111"/>
        <v/>
      </c>
      <c r="AC206" s="310" t="e">
        <f t="shared" ca="1" si="112"/>
        <v>#N/A</v>
      </c>
      <c r="AD206" s="323" t="e">
        <f t="shared" ca="1" si="113"/>
        <v>#N/A</v>
      </c>
      <c r="AE206" s="324">
        <f t="shared" ca="1" si="92"/>
        <v>606.36553800813931</v>
      </c>
      <c r="AG206" s="306">
        <f t="shared" ca="1" si="114"/>
        <v>-91.373978082373952</v>
      </c>
      <c r="AH206" s="304">
        <f t="shared" ca="1" si="115"/>
        <v>-81.738936442375305</v>
      </c>
    </row>
    <row r="207" spans="1:34" x14ac:dyDescent="0.2">
      <c r="A207" s="347">
        <f t="shared" ca="1" si="93"/>
        <v>0.1</v>
      </c>
      <c r="B207" s="304">
        <f t="shared" ca="1" si="94"/>
        <v>2.3000000000000016</v>
      </c>
      <c r="D207" s="306">
        <f t="shared" ca="1" si="95"/>
        <v>-14.528437575609672</v>
      </c>
      <c r="E207" s="307">
        <f t="shared" ca="1" si="96"/>
        <v>-85.467986811688903</v>
      </c>
      <c r="F207" s="304">
        <f t="shared" ca="1" si="97"/>
        <v>86.694015180007753</v>
      </c>
      <c r="G207" s="306">
        <f t="shared" ca="1" si="98"/>
        <v>59.237436034037003</v>
      </c>
      <c r="H207" s="307">
        <f t="shared" ca="1" si="99"/>
        <v>307.50262949540121</v>
      </c>
      <c r="I207" s="304">
        <f t="shared" ca="1" si="100"/>
        <v>313.15641614770186</v>
      </c>
      <c r="J207" s="306">
        <f t="shared" ca="1" si="101"/>
        <v>119.16978557629754</v>
      </c>
      <c r="K207" s="307">
        <f t="shared" ca="1" si="102"/>
        <v>637.54314089173783</v>
      </c>
      <c r="L207" s="304">
        <f t="shared" ca="1" si="87"/>
        <v>648.58514806646861</v>
      </c>
      <c r="M207" s="306">
        <f t="shared" ca="1" si="103"/>
        <v>1.3804871961158076</v>
      </c>
      <c r="N207" s="304">
        <f t="shared" ca="1" si="104"/>
        <v>79.096090009284552</v>
      </c>
      <c r="P207" s="310">
        <f t="shared" ca="1" si="105"/>
        <v>23</v>
      </c>
      <c r="Q207" s="304">
        <f t="shared" ca="1" si="106"/>
        <v>0</v>
      </c>
      <c r="R207" s="306">
        <f t="shared" ca="1" si="107"/>
        <v>0</v>
      </c>
      <c r="S207" s="307">
        <f t="shared" ca="1" si="108"/>
        <v>4.7590000000000039</v>
      </c>
      <c r="T207" s="304">
        <f t="shared" ca="1" si="88"/>
        <v>46.68579000000004</v>
      </c>
      <c r="U207" s="311">
        <f t="shared" ca="1" si="89"/>
        <v>0</v>
      </c>
      <c r="V207" s="306">
        <f t="shared" ca="1" si="90"/>
        <v>1.1493136314957078</v>
      </c>
      <c r="W207" s="304">
        <f t="shared" ca="1" si="91"/>
        <v>346.0705352349022</v>
      </c>
      <c r="Y207" s="314" t="str">
        <f t="shared" ca="1" si="109"/>
        <v/>
      </c>
      <c r="Z207" s="315" t="str">
        <f t="shared" ca="1" si="110"/>
        <v/>
      </c>
      <c r="AA207" s="316" t="str">
        <f t="shared" ca="1" si="111"/>
        <v/>
      </c>
      <c r="AC207" s="310" t="e">
        <f t="shared" ca="1" si="112"/>
        <v>#N/A</v>
      </c>
      <c r="AD207" s="323" t="e">
        <f t="shared" ca="1" si="113"/>
        <v>#N/A</v>
      </c>
      <c r="AE207" s="324">
        <f t="shared" ca="1" si="92"/>
        <v>637.54314089173783</v>
      </c>
      <c r="AG207" s="306">
        <f t="shared" ca="1" si="114"/>
        <v>-86.674274125709843</v>
      </c>
      <c r="AH207" s="304">
        <f t="shared" ca="1" si="115"/>
        <v>-77.040291190948125</v>
      </c>
    </row>
    <row r="208" spans="1:34" x14ac:dyDescent="0.2">
      <c r="A208" s="347">
        <f t="shared" ca="1" si="93"/>
        <v>0.1</v>
      </c>
      <c r="B208" s="304">
        <f t="shared" ca="1" si="94"/>
        <v>2.4000000000000017</v>
      </c>
      <c r="D208" s="306">
        <f t="shared" ca="1" si="95"/>
        <v>-13.755736826670333</v>
      </c>
      <c r="E208" s="307">
        <f t="shared" ca="1" si="96"/>
        <v>-81.216285079884244</v>
      </c>
      <c r="F208" s="304">
        <f t="shared" ca="1" si="97"/>
        <v>82.372964362232608</v>
      </c>
      <c r="G208" s="306">
        <f t="shared" ca="1" si="98"/>
        <v>57.861862351369972</v>
      </c>
      <c r="H208" s="307">
        <f t="shared" ca="1" si="99"/>
        <v>299.38100098741279</v>
      </c>
      <c r="I208" s="304">
        <f t="shared" ca="1" si="100"/>
        <v>304.92126666894546</v>
      </c>
      <c r="J208" s="306">
        <f t="shared" ca="1" si="101"/>
        <v>125.02475049556789</v>
      </c>
      <c r="K208" s="307">
        <f t="shared" ca="1" si="102"/>
        <v>667.88732241587854</v>
      </c>
      <c r="L208" s="304">
        <f t="shared" ca="1" si="87"/>
        <v>679.48853094097967</v>
      </c>
      <c r="M208" s="306">
        <f t="shared" ca="1" si="103"/>
        <v>1.379878618103366</v>
      </c>
      <c r="N208" s="304">
        <f t="shared" ca="1" si="104"/>
        <v>79.061221057667183</v>
      </c>
      <c r="P208" s="310">
        <f t="shared" ca="1" si="105"/>
        <v>23</v>
      </c>
      <c r="Q208" s="304">
        <f t="shared" ca="1" si="106"/>
        <v>0</v>
      </c>
      <c r="R208" s="306">
        <f t="shared" ca="1" si="107"/>
        <v>0</v>
      </c>
      <c r="S208" s="307">
        <f t="shared" ca="1" si="108"/>
        <v>4.7590000000000039</v>
      </c>
      <c r="T208" s="304">
        <f t="shared" ca="1" si="88"/>
        <v>46.68579000000004</v>
      </c>
      <c r="U208" s="311">
        <f t="shared" ca="1" si="89"/>
        <v>0</v>
      </c>
      <c r="V208" s="306">
        <f t="shared" ca="1" si="90"/>
        <v>1.145827711396308</v>
      </c>
      <c r="W208" s="304">
        <f t="shared" ca="1" si="91"/>
        <v>327.11329082381911</v>
      </c>
      <c r="Y208" s="314" t="str">
        <f t="shared" ca="1" si="109"/>
        <v/>
      </c>
      <c r="Z208" s="315" t="str">
        <f t="shared" ca="1" si="110"/>
        <v/>
      </c>
      <c r="AA208" s="316" t="str">
        <f t="shared" ca="1" si="111"/>
        <v/>
      </c>
      <c r="AC208" s="310" t="e">
        <f t="shared" ca="1" si="112"/>
        <v>#N/A</v>
      </c>
      <c r="AD208" s="323" t="e">
        <f t="shared" ca="1" si="113"/>
        <v>#N/A</v>
      </c>
      <c r="AE208" s="324">
        <f t="shared" ca="1" si="92"/>
        <v>667.88732241587854</v>
      </c>
      <c r="AG208" s="306">
        <f t="shared" ca="1" si="114"/>
        <v>-82.352059451721104</v>
      </c>
      <c r="AH208" s="304">
        <f t="shared" ca="1" si="115"/>
        <v>-72.719171093696559</v>
      </c>
    </row>
    <row r="209" spans="1:34" x14ac:dyDescent="0.2">
      <c r="A209" s="347">
        <f t="shared" ca="1" si="93"/>
        <v>0.1</v>
      </c>
      <c r="B209" s="304">
        <f t="shared" ca="1" si="94"/>
        <v>2.5000000000000018</v>
      </c>
      <c r="D209" s="306">
        <f t="shared" ca="1" si="95"/>
        <v>-13.043290829570878</v>
      </c>
      <c r="E209" s="307">
        <f t="shared" ca="1" si="96"/>
        <v>-77.296826487091352</v>
      </c>
      <c r="F209" s="304">
        <f t="shared" ca="1" si="97"/>
        <v>78.389583623337842</v>
      </c>
      <c r="G209" s="306">
        <f t="shared" ca="1" si="98"/>
        <v>56.557533268412882</v>
      </c>
      <c r="H209" s="307">
        <f t="shared" ca="1" si="99"/>
        <v>291.65131833870367</v>
      </c>
      <c r="I209" s="304">
        <f t="shared" ca="1" si="100"/>
        <v>297.08457728079981</v>
      </c>
      <c r="J209" s="306">
        <f t="shared" ca="1" si="101"/>
        <v>130.74572027655702</v>
      </c>
      <c r="K209" s="307">
        <f t="shared" ca="1" si="102"/>
        <v>697.43893838218435</v>
      </c>
      <c r="L209" s="304">
        <f t="shared" ca="1" si="87"/>
        <v>709.58827226942242</v>
      </c>
      <c r="M209" s="306">
        <f t="shared" ca="1" si="103"/>
        <v>1.3792520134412996</v>
      </c>
      <c r="N209" s="304">
        <f t="shared" ca="1" si="104"/>
        <v>79.025319255107561</v>
      </c>
      <c r="P209" s="310">
        <f t="shared" ca="1" si="105"/>
        <v>23</v>
      </c>
      <c r="Q209" s="304">
        <f t="shared" ca="1" si="106"/>
        <v>0</v>
      </c>
      <c r="R209" s="306">
        <f t="shared" ca="1" si="107"/>
        <v>0</v>
      </c>
      <c r="S209" s="307">
        <f t="shared" ca="1" si="108"/>
        <v>4.7590000000000039</v>
      </c>
      <c r="T209" s="304">
        <f t="shared" ca="1" si="88"/>
        <v>46.68579000000004</v>
      </c>
      <c r="U209" s="311">
        <f t="shared" ca="1" si="89"/>
        <v>0</v>
      </c>
      <c r="V209" s="306">
        <f t="shared" ca="1" si="90"/>
        <v>1.1424426650503305</v>
      </c>
      <c r="W209" s="304">
        <f t="shared" ca="1" si="91"/>
        <v>309.59794217108339</v>
      </c>
      <c r="Y209" s="314" t="str">
        <f t="shared" ca="1" si="109"/>
        <v/>
      </c>
      <c r="Z209" s="315" t="str">
        <f t="shared" ca="1" si="110"/>
        <v/>
      </c>
      <c r="AA209" s="316" t="str">
        <f t="shared" ca="1" si="111"/>
        <v/>
      </c>
      <c r="AC209" s="310" t="e">
        <f t="shared" ca="1" si="112"/>
        <v>#N/A</v>
      </c>
      <c r="AD209" s="323" t="e">
        <f t="shared" ca="1" si="113"/>
        <v>#N/A</v>
      </c>
      <c r="AE209" s="324">
        <f t="shared" ca="1" si="92"/>
        <v>697.43893838218435</v>
      </c>
      <c r="AG209" s="306">
        <f t="shared" ca="1" si="114"/>
        <v>-78.367477108079825</v>
      </c>
      <c r="AH209" s="304">
        <f t="shared" ca="1" si="115"/>
        <v>-68.735719862117847</v>
      </c>
    </row>
    <row r="210" spans="1:34" x14ac:dyDescent="0.2">
      <c r="A210" s="347">
        <f t="shared" ca="1" si="93"/>
        <v>0.1</v>
      </c>
      <c r="B210" s="304">
        <f t="shared" ca="1" si="94"/>
        <v>2.6000000000000019</v>
      </c>
      <c r="D210" s="306">
        <f t="shared" ca="1" si="95"/>
        <v>-12.384905968635485</v>
      </c>
      <c r="E210" s="307">
        <f t="shared" ca="1" si="96"/>
        <v>-73.675482536359951</v>
      </c>
      <c r="F210" s="304">
        <f t="shared" ca="1" si="97"/>
        <v>74.709187004125695</v>
      </c>
      <c r="G210" s="306">
        <f t="shared" ca="1" si="98"/>
        <v>55.319042671549333</v>
      </c>
      <c r="H210" s="307">
        <f t="shared" ca="1" si="99"/>
        <v>284.28377008506766</v>
      </c>
      <c r="I210" s="304">
        <f t="shared" ca="1" si="100"/>
        <v>289.61605344986714</v>
      </c>
      <c r="J210" s="306">
        <f t="shared" ca="1" si="101"/>
        <v>136.33954907355513</v>
      </c>
      <c r="K210" s="307">
        <f t="shared" ca="1" si="102"/>
        <v>726.2356928033729</v>
      </c>
      <c r="L210" s="304">
        <f t="shared" ca="1" si="87"/>
        <v>738.92269835428351</v>
      </c>
      <c r="M210" s="306">
        <f t="shared" ca="1" si="103"/>
        <v>1.3786071663290496</v>
      </c>
      <c r="N210" s="304">
        <f t="shared" ca="1" si="104"/>
        <v>78.988372237144432</v>
      </c>
      <c r="P210" s="310">
        <f t="shared" ca="1" si="105"/>
        <v>23</v>
      </c>
      <c r="Q210" s="304">
        <f t="shared" ca="1" si="106"/>
        <v>0</v>
      </c>
      <c r="R210" s="306">
        <f t="shared" ca="1" si="107"/>
        <v>0</v>
      </c>
      <c r="S210" s="307">
        <f t="shared" ca="1" si="108"/>
        <v>4.7590000000000039</v>
      </c>
      <c r="T210" s="304">
        <f t="shared" ca="1" si="88"/>
        <v>46.68579000000004</v>
      </c>
      <c r="U210" s="311">
        <f t="shared" ca="1" si="89"/>
        <v>0</v>
      </c>
      <c r="V210" s="306">
        <f t="shared" ca="1" si="90"/>
        <v>1.1391533719031253</v>
      </c>
      <c r="W210" s="304">
        <f t="shared" ca="1" si="91"/>
        <v>293.38026792181142</v>
      </c>
      <c r="Y210" s="314" t="str">
        <f t="shared" ca="1" si="109"/>
        <v/>
      </c>
      <c r="Z210" s="315" t="str">
        <f t="shared" ca="1" si="110"/>
        <v/>
      </c>
      <c r="AA210" s="316" t="str">
        <f t="shared" ca="1" si="111"/>
        <v/>
      </c>
      <c r="AC210" s="310" t="e">
        <f t="shared" ca="1" si="112"/>
        <v>#N/A</v>
      </c>
      <c r="AD210" s="323" t="e">
        <f t="shared" ca="1" si="113"/>
        <v>#N/A</v>
      </c>
      <c r="AE210" s="324">
        <f t="shared" ca="1" si="92"/>
        <v>726.2356928033729</v>
      </c>
      <c r="AG210" s="306">
        <f t="shared" ca="1" si="114"/>
        <v>-74.685840461334422</v>
      </c>
      <c r="AH210" s="304">
        <f t="shared" ca="1" si="115"/>
        <v>-65.055251559378675</v>
      </c>
    </row>
    <row r="211" spans="1:34" x14ac:dyDescent="0.2">
      <c r="A211" s="347">
        <f t="shared" ca="1" si="93"/>
        <v>0.1</v>
      </c>
      <c r="B211" s="304">
        <f t="shared" ca="1" si="94"/>
        <v>2.700000000000002</v>
      </c>
      <c r="D211" s="306">
        <f t="shared" ca="1" si="95"/>
        <v>-11.775170944145348</v>
      </c>
      <c r="E211" s="307">
        <f t="shared" ca="1" si="96"/>
        <v>-70.322435279712536</v>
      </c>
      <c r="F211" s="304">
        <f t="shared" ca="1" si="97"/>
        <v>71.301469511036046</v>
      </c>
      <c r="G211" s="306">
        <f t="shared" ca="1" si="98"/>
        <v>54.1415255771348</v>
      </c>
      <c r="H211" s="307">
        <f t="shared" ca="1" si="99"/>
        <v>277.25152655709638</v>
      </c>
      <c r="I211" s="304">
        <f t="shared" ca="1" si="100"/>
        <v>282.48843121455411</v>
      </c>
      <c r="J211" s="306">
        <f t="shared" ca="1" si="101"/>
        <v>141.81257748598935</v>
      </c>
      <c r="K211" s="307">
        <f t="shared" ca="1" si="102"/>
        <v>754.31245763548111</v>
      </c>
      <c r="L211" s="304">
        <f t="shared" ca="1" si="87"/>
        <v>767.52725741650329</v>
      </c>
      <c r="M211" s="306">
        <f t="shared" ca="1" si="103"/>
        <v>1.377943850445309</v>
      </c>
      <c r="N211" s="304">
        <f t="shared" ca="1" si="104"/>
        <v>78.95036703652211</v>
      </c>
      <c r="P211" s="310">
        <f t="shared" ca="1" si="105"/>
        <v>23</v>
      </c>
      <c r="Q211" s="304">
        <f t="shared" ca="1" si="106"/>
        <v>0</v>
      </c>
      <c r="R211" s="306">
        <f t="shared" ca="1" si="107"/>
        <v>0</v>
      </c>
      <c r="S211" s="307">
        <f t="shared" ca="1" si="108"/>
        <v>4.7590000000000039</v>
      </c>
      <c r="T211" s="304">
        <f t="shared" ca="1" si="88"/>
        <v>46.68579000000004</v>
      </c>
      <c r="U211" s="311">
        <f t="shared" ca="1" si="89"/>
        <v>0</v>
      </c>
      <c r="V211" s="306">
        <f t="shared" ca="1" si="90"/>
        <v>1.1359551075238328</v>
      </c>
      <c r="W211" s="304">
        <f t="shared" ca="1" si="91"/>
        <v>278.33379469687378</v>
      </c>
      <c r="Y211" s="314" t="str">
        <f t="shared" ca="1" si="109"/>
        <v/>
      </c>
      <c r="Z211" s="315" t="str">
        <f t="shared" ca="1" si="110"/>
        <v/>
      </c>
      <c r="AA211" s="316" t="str">
        <f t="shared" ca="1" si="111"/>
        <v/>
      </c>
      <c r="AC211" s="310" t="e">
        <f t="shared" ca="1" si="112"/>
        <v>#N/A</v>
      </c>
      <c r="AD211" s="323" t="e">
        <f t="shared" ca="1" si="113"/>
        <v>#N/A</v>
      </c>
      <c r="AE211" s="324">
        <f t="shared" ca="1" si="92"/>
        <v>754.31245763548111</v>
      </c>
      <c r="AG211" s="306">
        <f t="shared" ca="1" si="114"/>
        <v>-71.276843810652679</v>
      </c>
      <c r="AH211" s="304">
        <f t="shared" ca="1" si="115"/>
        <v>-61.647461214921449</v>
      </c>
    </row>
    <row r="212" spans="1:34" x14ac:dyDescent="0.2">
      <c r="A212" s="347">
        <f t="shared" ca="1" si="93"/>
        <v>0.1</v>
      </c>
      <c r="B212" s="304">
        <f t="shared" ca="1" si="94"/>
        <v>2.800000000000002</v>
      </c>
      <c r="D212" s="306">
        <f t="shared" ca="1" si="95"/>
        <v>-11.209340405287058</v>
      </c>
      <c r="E212" s="307">
        <f t="shared" ca="1" si="96"/>
        <v>-67.211536176447822</v>
      </c>
      <c r="F212" s="304">
        <f t="shared" ca="1" si="97"/>
        <v>68.139855499696765</v>
      </c>
      <c r="G212" s="306">
        <f t="shared" ca="1" si="98"/>
        <v>53.020591536606091</v>
      </c>
      <c r="H212" s="307">
        <f t="shared" ca="1" si="99"/>
        <v>270.53037293945158</v>
      </c>
      <c r="I212" s="304">
        <f t="shared" ca="1" si="100"/>
        <v>275.67710425360025</v>
      </c>
      <c r="J212" s="306">
        <f t="shared" ca="1" si="101"/>
        <v>147.17068334167641</v>
      </c>
      <c r="K212" s="307">
        <f t="shared" ca="1" si="102"/>
        <v>781.70155261030845</v>
      </c>
      <c r="L212" s="304">
        <f t="shared" ca="1" si="87"/>
        <v>795.43480398372242</v>
      </c>
      <c r="M212" s="306">
        <f t="shared" ca="1" si="103"/>
        <v>1.3772618287891558</v>
      </c>
      <c r="N212" s="304">
        <f t="shared" ca="1" si="104"/>
        <v>78.911290074088001</v>
      </c>
      <c r="P212" s="310">
        <f t="shared" ca="1" si="105"/>
        <v>23</v>
      </c>
      <c r="Q212" s="304">
        <f t="shared" ca="1" si="106"/>
        <v>0</v>
      </c>
      <c r="R212" s="306">
        <f t="shared" ca="1" si="107"/>
        <v>0</v>
      </c>
      <c r="S212" s="307">
        <f t="shared" ca="1" si="108"/>
        <v>4.7590000000000039</v>
      </c>
      <c r="T212" s="304">
        <f t="shared" ca="1" si="88"/>
        <v>46.68579000000004</v>
      </c>
      <c r="U212" s="311">
        <f t="shared" ca="1" si="89"/>
        <v>0</v>
      </c>
      <c r="V212" s="306">
        <f t="shared" ca="1" si="90"/>
        <v>1.1328435036203905</v>
      </c>
      <c r="W212" s="304">
        <f t="shared" ca="1" si="91"/>
        <v>264.34722361839948</v>
      </c>
      <c r="Y212" s="314" t="str">
        <f t="shared" ca="1" si="109"/>
        <v/>
      </c>
      <c r="Z212" s="315" t="str">
        <f t="shared" ca="1" si="110"/>
        <v/>
      </c>
      <c r="AA212" s="316" t="str">
        <f t="shared" ca="1" si="111"/>
        <v/>
      </c>
      <c r="AC212" s="310" t="e">
        <f t="shared" ca="1" si="112"/>
        <v>#N/A</v>
      </c>
      <c r="AD212" s="323" t="e">
        <f t="shared" ca="1" si="113"/>
        <v>#N/A</v>
      </c>
      <c r="AE212" s="324">
        <f t="shared" ca="1" si="92"/>
        <v>781.70155261030845</v>
      </c>
      <c r="AG212" s="306">
        <f t="shared" ca="1" si="114"/>
        <v>-68.113910770417377</v>
      </c>
      <c r="AH212" s="304">
        <f t="shared" ca="1" si="115"/>
        <v>-58.485773208000325</v>
      </c>
    </row>
    <row r="213" spans="1:34" x14ac:dyDescent="0.2">
      <c r="A213" s="347">
        <f t="shared" ca="1" si="93"/>
        <v>0.1</v>
      </c>
      <c r="B213" s="304">
        <f t="shared" ca="1" si="94"/>
        <v>2.9000000000000021</v>
      </c>
      <c r="D213" s="306">
        <f t="shared" ca="1" si="95"/>
        <v>-10.683238380942793</v>
      </c>
      <c r="E213" s="307">
        <f t="shared" ca="1" si="96"/>
        <v>-64.3197740262314</v>
      </c>
      <c r="F213" s="304">
        <f t="shared" ca="1" si="97"/>
        <v>65.20095791542883</v>
      </c>
      <c r="G213" s="306">
        <f t="shared" ca="1" si="98"/>
        <v>51.952267698511811</v>
      </c>
      <c r="H213" s="307">
        <f t="shared" ca="1" si="99"/>
        <v>264.09839553682843</v>
      </c>
      <c r="I213" s="304">
        <f t="shared" ca="1" si="100"/>
        <v>269.15980503066373</v>
      </c>
      <c r="J213" s="306">
        <f t="shared" ca="1" si="101"/>
        <v>152.41932630343231</v>
      </c>
      <c r="K213" s="307">
        <f t="shared" ca="1" si="102"/>
        <v>808.43299103412244</v>
      </c>
      <c r="L213" s="304">
        <f t="shared" ca="1" si="87"/>
        <v>822.6758486932564</v>
      </c>
      <c r="M213" s="306">
        <f t="shared" ca="1" si="103"/>
        <v>1.3765608535000953</v>
      </c>
      <c r="N213" s="304">
        <f t="shared" ca="1" si="104"/>
        <v>78.871127148481875</v>
      </c>
      <c r="P213" s="310">
        <f t="shared" ca="1" si="105"/>
        <v>23</v>
      </c>
      <c r="Q213" s="304">
        <f t="shared" ca="1" si="106"/>
        <v>0</v>
      </c>
      <c r="R213" s="306">
        <f t="shared" ca="1" si="107"/>
        <v>0</v>
      </c>
      <c r="S213" s="307">
        <f t="shared" ca="1" si="108"/>
        <v>4.7590000000000039</v>
      </c>
      <c r="T213" s="304">
        <f t="shared" ca="1" si="88"/>
        <v>46.68579000000004</v>
      </c>
      <c r="U213" s="311">
        <f t="shared" ca="1" si="89"/>
        <v>0</v>
      </c>
      <c r="V213" s="306">
        <f t="shared" ca="1" si="90"/>
        <v>1.1298145129963886</v>
      </c>
      <c r="W213" s="304">
        <f t="shared" ca="1" si="91"/>
        <v>251.32228388885579</v>
      </c>
      <c r="Y213" s="314" t="str">
        <f t="shared" ca="1" si="109"/>
        <v/>
      </c>
      <c r="Z213" s="315" t="str">
        <f t="shared" ca="1" si="110"/>
        <v/>
      </c>
      <c r="AA213" s="316" t="str">
        <f t="shared" ca="1" si="111"/>
        <v/>
      </c>
      <c r="AC213" s="310" t="e">
        <f t="shared" ca="1" si="112"/>
        <v>#N/A</v>
      </c>
      <c r="AD213" s="323" t="e">
        <f t="shared" ca="1" si="113"/>
        <v>#N/A</v>
      </c>
      <c r="AE213" s="324">
        <f t="shared" ca="1" si="92"/>
        <v>808.43299103412244</v>
      </c>
      <c r="AG213" s="306">
        <f t="shared" ca="1" si="114"/>
        <v>-65.173653509700742</v>
      </c>
      <c r="AH213" s="304">
        <f t="shared" ca="1" si="115"/>
        <v>-55.546800508173831</v>
      </c>
    </row>
    <row r="214" spans="1:34" x14ac:dyDescent="0.2">
      <c r="A214" s="347">
        <f t="shared" ca="1" si="93"/>
        <v>0.1</v>
      </c>
      <c r="B214" s="304">
        <f t="shared" ca="1" si="94"/>
        <v>3.0000000000000022</v>
      </c>
      <c r="D214" s="306">
        <f t="shared" ca="1" si="95"/>
        <v>-10.193177736233805</v>
      </c>
      <c r="E214" s="307">
        <f t="shared" ca="1" si="96"/>
        <v>-61.626831195574169</v>
      </c>
      <c r="F214" s="304">
        <f t="shared" ca="1" si="97"/>
        <v>62.464127269739762</v>
      </c>
      <c r="G214" s="306">
        <f t="shared" ca="1" si="98"/>
        <v>50.932949924888433</v>
      </c>
      <c r="H214" s="307">
        <f t="shared" ca="1" si="99"/>
        <v>257.93571241727102</v>
      </c>
      <c r="I214" s="304">
        <f t="shared" ca="1" si="100"/>
        <v>262.91633104137202</v>
      </c>
      <c r="J214" s="306">
        <f t="shared" ca="1" si="101"/>
        <v>157.56358718460234</v>
      </c>
      <c r="K214" s="307">
        <f t="shared" ca="1" si="102"/>
        <v>834.53469643182746</v>
      </c>
      <c r="L214" s="304">
        <f t="shared" ca="1" si="87"/>
        <v>849.27877846737829</v>
      </c>
      <c r="M214" s="306">
        <f t="shared" ca="1" si="103"/>
        <v>1.37584066565745</v>
      </c>
      <c r="N214" s="304">
        <f t="shared" ca="1" si="104"/>
        <v>78.829863424641673</v>
      </c>
      <c r="P214" s="310">
        <f t="shared" ca="1" si="105"/>
        <v>23</v>
      </c>
      <c r="Q214" s="304">
        <f t="shared" ca="1" si="106"/>
        <v>0</v>
      </c>
      <c r="R214" s="306">
        <f t="shared" ca="1" si="107"/>
        <v>0</v>
      </c>
      <c r="S214" s="307">
        <f t="shared" ca="1" si="108"/>
        <v>4.7590000000000039</v>
      </c>
      <c r="T214" s="304">
        <f t="shared" ca="1" si="88"/>
        <v>46.68579000000004</v>
      </c>
      <c r="U214" s="311">
        <f t="shared" ca="1" si="89"/>
        <v>0</v>
      </c>
      <c r="V214" s="306">
        <f t="shared" ca="1" si="90"/>
        <v>1.1268643787322912</v>
      </c>
      <c r="W214" s="304">
        <f t="shared" ca="1" si="91"/>
        <v>239.17193401640915</v>
      </c>
      <c r="Y214" s="314" t="str">
        <f t="shared" ca="1" si="109"/>
        <v/>
      </c>
      <c r="Z214" s="315" t="str">
        <f t="shared" ca="1" si="110"/>
        <v/>
      </c>
      <c r="AA214" s="316" t="str">
        <f t="shared" ca="1" si="111"/>
        <v/>
      </c>
      <c r="AC214" s="310">
        <f t="shared" ca="1" si="112"/>
        <v>3.0000000000000022</v>
      </c>
      <c r="AD214" s="323">
        <f t="shared" ca="1" si="113"/>
        <v>157.56358718460234</v>
      </c>
      <c r="AE214" s="324">
        <f t="shared" ca="1" si="92"/>
        <v>834.53469643182746</v>
      </c>
      <c r="AG214" s="306">
        <f t="shared" ca="1" si="114"/>
        <v>-62.435421727649604</v>
      </c>
      <c r="AH214" s="304">
        <f t="shared" ca="1" si="115"/>
        <v>-52.809893651787263</v>
      </c>
    </row>
    <row r="215" spans="1:34" x14ac:dyDescent="0.2">
      <c r="A215" s="347">
        <f t="shared" ca="1" si="93"/>
        <v>0.1</v>
      </c>
      <c r="B215" s="304">
        <f t="shared" ca="1" si="94"/>
        <v>3.1000000000000023</v>
      </c>
      <c r="D215" s="306">
        <f t="shared" ca="1" si="95"/>
        <v>-9.7358926748607804</v>
      </c>
      <c r="E215" s="307">
        <f t="shared" ca="1" si="96"/>
        <v>-59.114711720245175</v>
      </c>
      <c r="F215" s="304">
        <f t="shared" ca="1" si="97"/>
        <v>59.911073667095131</v>
      </c>
      <c r="G215" s="306">
        <f t="shared" ca="1" si="98"/>
        <v>49.959360657402357</v>
      </c>
      <c r="H215" s="307">
        <f t="shared" ca="1" si="99"/>
        <v>252.02424124524651</v>
      </c>
      <c r="I215" s="304">
        <f t="shared" ca="1" si="100"/>
        <v>256.92830885781859</v>
      </c>
      <c r="J215" s="306">
        <f t="shared" ca="1" si="101"/>
        <v>162.60820271371688</v>
      </c>
      <c r="K215" s="307">
        <f t="shared" ca="1" si="102"/>
        <v>860.0326941149533</v>
      </c>
      <c r="L215" s="304">
        <f t="shared" ca="1" si="87"/>
        <v>875.27005120500382</v>
      </c>
      <c r="M215" s="306">
        <f t="shared" ca="1" si="103"/>
        <v>1.3751009950593767</v>
      </c>
      <c r="N215" s="304">
        <f t="shared" ca="1" si="104"/>
        <v>78.787483421142156</v>
      </c>
      <c r="P215" s="310">
        <f t="shared" ca="1" si="105"/>
        <v>23</v>
      </c>
      <c r="Q215" s="304">
        <f t="shared" ca="1" si="106"/>
        <v>0</v>
      </c>
      <c r="R215" s="306">
        <f t="shared" ca="1" si="107"/>
        <v>0</v>
      </c>
      <c r="S215" s="307">
        <f t="shared" ca="1" si="108"/>
        <v>4.7590000000000039</v>
      </c>
      <c r="T215" s="304">
        <f t="shared" ca="1" si="88"/>
        <v>46.68579000000004</v>
      </c>
      <c r="U215" s="311">
        <f t="shared" ca="1" si="89"/>
        <v>0</v>
      </c>
      <c r="V215" s="306">
        <f t="shared" ca="1" si="90"/>
        <v>1.1239896069925104</v>
      </c>
      <c r="W215" s="304">
        <f t="shared" ca="1" si="91"/>
        <v>227.81884756177661</v>
      </c>
      <c r="Y215" s="314" t="str">
        <f t="shared" ca="1" si="109"/>
        <v/>
      </c>
      <c r="Z215" s="315" t="str">
        <f t="shared" ca="1" si="110"/>
        <v/>
      </c>
      <c r="AA215" s="316" t="str">
        <f t="shared" ca="1" si="111"/>
        <v/>
      </c>
      <c r="AC215" s="310" t="e">
        <f t="shared" ca="1" si="112"/>
        <v>#N/A</v>
      </c>
      <c r="AD215" s="323" t="e">
        <f t="shared" ca="1" si="113"/>
        <v>#N/A</v>
      </c>
      <c r="AE215" s="324">
        <f t="shared" ca="1" si="92"/>
        <v>860.0326941149533</v>
      </c>
      <c r="AG215" s="306">
        <f t="shared" ca="1" si="114"/>
        <v>-59.880924679069921</v>
      </c>
      <c r="AH215" s="304">
        <f t="shared" ca="1" si="115"/>
        <v>-50.256762768734809</v>
      </c>
    </row>
    <row r="216" spans="1:34" x14ac:dyDescent="0.2">
      <c r="A216" s="347">
        <f t="shared" ca="1" si="93"/>
        <v>0.1</v>
      </c>
      <c r="B216" s="304">
        <f t="shared" ca="1" si="94"/>
        <v>3.2000000000000024</v>
      </c>
      <c r="D216" s="306">
        <f t="shared" ca="1" si="95"/>
        <v>-9.3084819183412382</v>
      </c>
      <c r="E216" s="307">
        <f t="shared" ca="1" si="96"/>
        <v>-56.76742823256992</v>
      </c>
      <c r="F216" s="304">
        <f t="shared" ca="1" si="97"/>
        <v>57.525548617671276</v>
      </c>
      <c r="G216" s="306">
        <f t="shared" ca="1" si="98"/>
        <v>49.028512465568234</v>
      </c>
      <c r="H216" s="307">
        <f t="shared" ca="1" si="99"/>
        <v>246.34749842198951</v>
      </c>
      <c r="I216" s="304">
        <f t="shared" ca="1" si="100"/>
        <v>251.17898999191493</v>
      </c>
      <c r="J216" s="306">
        <f t="shared" ca="1" si="101"/>
        <v>167.55759636986539</v>
      </c>
      <c r="K216" s="307">
        <f t="shared" ca="1" si="102"/>
        <v>884.95128109831512</v>
      </c>
      <c r="L216" s="304">
        <f t="shared" ca="1" si="87"/>
        <v>900.67436846997919</v>
      </c>
      <c r="M216" s="306">
        <f t="shared" ca="1" si="103"/>
        <v>1.3743415599816446</v>
      </c>
      <c r="N216" s="304">
        <f t="shared" ca="1" si="104"/>
        <v>78.743970996373918</v>
      </c>
      <c r="P216" s="310">
        <f t="shared" ca="1" si="105"/>
        <v>23</v>
      </c>
      <c r="Q216" s="304">
        <f t="shared" ca="1" si="106"/>
        <v>0</v>
      </c>
      <c r="R216" s="306">
        <f t="shared" ca="1" si="107"/>
        <v>0</v>
      </c>
      <c r="S216" s="307">
        <f t="shared" ca="1" si="108"/>
        <v>4.7590000000000039</v>
      </c>
      <c r="T216" s="304">
        <f t="shared" ca="1" si="88"/>
        <v>46.68579000000004</v>
      </c>
      <c r="U216" s="311">
        <f t="shared" ca="1" si="89"/>
        <v>0</v>
      </c>
      <c r="V216" s="306">
        <f t="shared" ca="1" si="90"/>
        <v>1.1211869429567158</v>
      </c>
      <c r="W216" s="304">
        <f t="shared" ca="1" si="91"/>
        <v>217.19413292804285</v>
      </c>
      <c r="Y216" s="314" t="str">
        <f t="shared" ca="1" si="109"/>
        <v/>
      </c>
      <c r="Z216" s="315" t="str">
        <f t="shared" ca="1" si="110"/>
        <v/>
      </c>
      <c r="AA216" s="316" t="str">
        <f t="shared" ca="1" si="111"/>
        <v/>
      </c>
      <c r="AC216" s="310" t="e">
        <f t="shared" ca="1" si="112"/>
        <v>#N/A</v>
      </c>
      <c r="AD216" s="323" t="e">
        <f t="shared" ca="1" si="113"/>
        <v>#N/A</v>
      </c>
      <c r="AE216" s="324">
        <f t="shared" ca="1" si="92"/>
        <v>884.95128109831512</v>
      </c>
      <c r="AG216" s="306">
        <f t="shared" ca="1" si="114"/>
        <v>-57.493912985911194</v>
      </c>
      <c r="AH216" s="304">
        <f t="shared" ca="1" si="115"/>
        <v>-47.871159395204124</v>
      </c>
    </row>
    <row r="217" spans="1:34" x14ac:dyDescent="0.2">
      <c r="A217" s="347">
        <f t="shared" ca="1" si="93"/>
        <v>0.1</v>
      </c>
      <c r="B217" s="304">
        <f t="shared" ca="1" si="94"/>
        <v>3.3000000000000025</v>
      </c>
      <c r="D217" s="306">
        <f t="shared" ca="1" si="95"/>
        <v>-8.9083606678355771</v>
      </c>
      <c r="E217" s="307">
        <f t="shared" ca="1" si="96"/>
        <v>-54.570737277177848</v>
      </c>
      <c r="F217" s="304">
        <f t="shared" ca="1" si="97"/>
        <v>55.293076029128713</v>
      </c>
      <c r="G217" s="306">
        <f t="shared" ca="1" si="98"/>
        <v>48.137676398784677</v>
      </c>
      <c r="H217" s="307">
        <f t="shared" ca="1" si="99"/>
        <v>240.89042469427173</v>
      </c>
      <c r="I217" s="304">
        <f t="shared" ca="1" si="100"/>
        <v>245.65307365970551</v>
      </c>
      <c r="J217" s="306">
        <f t="shared" ca="1" si="101"/>
        <v>172.41590581308304</v>
      </c>
      <c r="K217" s="307">
        <f t="shared" ca="1" si="102"/>
        <v>909.31317725412816</v>
      </c>
      <c r="L217" s="304">
        <f t="shared" ca="1" si="87"/>
        <v>925.51482911152937</v>
      </c>
      <c r="M217" s="306">
        <f t="shared" ca="1" si="103"/>
        <v>1.3735620669161772</v>
      </c>
      <c r="N217" s="304">
        <f t="shared" ca="1" si="104"/>
        <v>78.699309333562923</v>
      </c>
      <c r="P217" s="310">
        <f t="shared" ca="1" si="105"/>
        <v>23</v>
      </c>
      <c r="Q217" s="304">
        <f t="shared" ca="1" si="106"/>
        <v>0</v>
      </c>
      <c r="R217" s="306">
        <f t="shared" ca="1" si="107"/>
        <v>0</v>
      </c>
      <c r="S217" s="307">
        <f t="shared" ca="1" si="108"/>
        <v>4.7590000000000039</v>
      </c>
      <c r="T217" s="304">
        <f t="shared" ca="1" si="88"/>
        <v>46.68579000000004</v>
      </c>
      <c r="U217" s="311">
        <f t="shared" ca="1" si="89"/>
        <v>0</v>
      </c>
      <c r="V217" s="306">
        <f t="shared" ca="1" si="90"/>
        <v>1.118453349453099</v>
      </c>
      <c r="W217" s="304">
        <f t="shared" ca="1" si="91"/>
        <v>207.23624660058519</v>
      </c>
      <c r="Y217" s="314" t="str">
        <f t="shared" ca="1" si="109"/>
        <v/>
      </c>
      <c r="Z217" s="315" t="str">
        <f t="shared" ca="1" si="110"/>
        <v/>
      </c>
      <c r="AA217" s="316" t="str">
        <f t="shared" ca="1" si="111"/>
        <v/>
      </c>
      <c r="AC217" s="310" t="e">
        <f t="shared" ca="1" si="112"/>
        <v>#N/A</v>
      </c>
      <c r="AD217" s="323" t="e">
        <f t="shared" ca="1" si="113"/>
        <v>#N/A</v>
      </c>
      <c r="AE217" s="324">
        <f t="shared" ca="1" si="92"/>
        <v>909.31317725412816</v>
      </c>
      <c r="AG217" s="306">
        <f t="shared" ca="1" si="114"/>
        <v>-55.259909627687847</v>
      </c>
      <c r="AH217" s="304">
        <f t="shared" ca="1" si="115"/>
        <v>-45.638607465442881</v>
      </c>
    </row>
    <row r="218" spans="1:34" x14ac:dyDescent="0.2">
      <c r="A218" s="347">
        <f t="shared" ca="1" si="93"/>
        <v>0.1</v>
      </c>
      <c r="B218" s="304">
        <f t="shared" ca="1" si="94"/>
        <v>3.4000000000000026</v>
      </c>
      <c r="D218" s="306">
        <f t="shared" ca="1" si="95"/>
        <v>-8.5332198252429734</v>
      </c>
      <c r="E218" s="307">
        <f t="shared" ca="1" si="96"/>
        <v>-52.511914622623031</v>
      </c>
      <c r="F218" s="304">
        <f t="shared" ca="1" si="97"/>
        <v>53.200723847703145</v>
      </c>
      <c r="G218" s="306">
        <f t="shared" ca="1" si="98"/>
        <v>47.284354416260378</v>
      </c>
      <c r="H218" s="307">
        <f t="shared" ca="1" si="99"/>
        <v>235.63923323200942</v>
      </c>
      <c r="I218" s="304">
        <f t="shared" ca="1" si="100"/>
        <v>240.33655238172128</v>
      </c>
      <c r="J218" s="306">
        <f t="shared" ca="1" si="101"/>
        <v>177.1870073538353</v>
      </c>
      <c r="K218" s="307">
        <f t="shared" ca="1" si="102"/>
        <v>933.13966015044218</v>
      </c>
      <c r="L218" s="304">
        <f t="shared" ca="1" si="87"/>
        <v>949.8130663034126</v>
      </c>
      <c r="M218" s="306">
        <f t="shared" ca="1" si="103"/>
        <v>1.3727622102892452</v>
      </c>
      <c r="N218" s="304">
        <f t="shared" ca="1" si="104"/>
        <v>78.653480924624134</v>
      </c>
      <c r="P218" s="310">
        <f t="shared" ca="1" si="105"/>
        <v>23</v>
      </c>
      <c r="Q218" s="304">
        <f t="shared" ca="1" si="106"/>
        <v>0</v>
      </c>
      <c r="R218" s="306">
        <f t="shared" ca="1" si="107"/>
        <v>0</v>
      </c>
      <c r="S218" s="307">
        <f t="shared" ca="1" si="108"/>
        <v>4.7590000000000039</v>
      </c>
      <c r="T218" s="304">
        <f t="shared" ca="1" si="88"/>
        <v>46.68579000000004</v>
      </c>
      <c r="U218" s="311">
        <f t="shared" ca="1" si="89"/>
        <v>0</v>
      </c>
      <c r="V218" s="306">
        <f t="shared" ca="1" si="90"/>
        <v>1.1157859879365966</v>
      </c>
      <c r="W218" s="304">
        <f t="shared" ca="1" si="91"/>
        <v>197.89006701940559</v>
      </c>
      <c r="Y218" s="314" t="str">
        <f t="shared" ca="1" si="109"/>
        <v/>
      </c>
      <c r="Z218" s="315" t="str">
        <f t="shared" ca="1" si="110"/>
        <v/>
      </c>
      <c r="AA218" s="316" t="str">
        <f t="shared" ca="1" si="111"/>
        <v/>
      </c>
      <c r="AC218" s="310" t="e">
        <f t="shared" ca="1" si="112"/>
        <v>#N/A</v>
      </c>
      <c r="AD218" s="323" t="e">
        <f t="shared" ca="1" si="113"/>
        <v>#N/A</v>
      </c>
      <c r="AE218" s="324">
        <f t="shared" ca="1" si="92"/>
        <v>933.13966015044218</v>
      </c>
      <c r="AG218" s="306">
        <f t="shared" ca="1" si="114"/>
        <v>-53.165981581131483</v>
      </c>
      <c r="AH218" s="304">
        <f t="shared" ca="1" si="115"/>
        <v>-43.54617495284409</v>
      </c>
    </row>
    <row r="219" spans="1:34" x14ac:dyDescent="0.2">
      <c r="A219" s="347">
        <f t="shared" ca="1" si="93"/>
        <v>0.1</v>
      </c>
      <c r="B219" s="304">
        <f t="shared" ca="1" si="94"/>
        <v>3.5000000000000027</v>
      </c>
      <c r="D219" s="306">
        <f t="shared" ca="1" si="95"/>
        <v>-8.1809912420321211</v>
      </c>
      <c r="E219" s="307">
        <f t="shared" ca="1" si="96"/>
        <v>-50.579563783814791</v>
      </c>
      <c r="F219" s="304">
        <f t="shared" ca="1" si="97"/>
        <v>51.236909452690405</v>
      </c>
      <c r="G219" s="306">
        <f t="shared" ca="1" si="98"/>
        <v>46.466255292057163</v>
      </c>
      <c r="H219" s="307">
        <f t="shared" ca="1" si="99"/>
        <v>230.58127685362794</v>
      </c>
      <c r="I219" s="304">
        <f t="shared" ca="1" si="100"/>
        <v>235.21657704404265</v>
      </c>
      <c r="J219" s="306">
        <f t="shared" ca="1" si="101"/>
        <v>181.87453783925116</v>
      </c>
      <c r="K219" s="307">
        <f t="shared" ca="1" si="102"/>
        <v>956.450685654724</v>
      </c>
      <c r="L219" s="304">
        <f t="shared" ca="1" si="87"/>
        <v>973.58937011639205</v>
      </c>
      <c r="M219" s="306">
        <f t="shared" ca="1" si="103"/>
        <v>1.3719416721590887</v>
      </c>
      <c r="N219" s="304">
        <f t="shared" ca="1" si="104"/>
        <v>78.606467552836619</v>
      </c>
      <c r="P219" s="310">
        <f t="shared" ca="1" si="105"/>
        <v>23</v>
      </c>
      <c r="Q219" s="304">
        <f t="shared" ca="1" si="106"/>
        <v>0</v>
      </c>
      <c r="R219" s="306">
        <f t="shared" ca="1" si="107"/>
        <v>0</v>
      </c>
      <c r="S219" s="307">
        <f t="shared" ca="1" si="108"/>
        <v>4.7590000000000039</v>
      </c>
      <c r="T219" s="304">
        <f t="shared" ca="1" si="88"/>
        <v>46.68579000000004</v>
      </c>
      <c r="U219" s="311">
        <f t="shared" ca="1" si="89"/>
        <v>0</v>
      </c>
      <c r="V219" s="306">
        <f t="shared" ca="1" si="90"/>
        <v>1.11318220150905</v>
      </c>
      <c r="W219" s="304">
        <f t="shared" ca="1" si="91"/>
        <v>189.10610241712564</v>
      </c>
      <c r="Y219" s="314" t="str">
        <f t="shared" ca="1" si="109"/>
        <v/>
      </c>
      <c r="Z219" s="315" t="str">
        <f t="shared" ca="1" si="110"/>
        <v/>
      </c>
      <c r="AA219" s="316" t="str">
        <f t="shared" ca="1" si="111"/>
        <v/>
      </c>
      <c r="AC219" s="310" t="e">
        <f t="shared" ca="1" si="112"/>
        <v>#N/A</v>
      </c>
      <c r="AD219" s="323" t="e">
        <f t="shared" ca="1" si="113"/>
        <v>#N/A</v>
      </c>
      <c r="AE219" s="324">
        <f t="shared" ca="1" si="92"/>
        <v>956.450685654724</v>
      </c>
      <c r="AG219" s="306">
        <f t="shared" ca="1" si="114"/>
        <v>-51.200545213147031</v>
      </c>
      <c r="AH219" s="304">
        <f t="shared" ca="1" si="115"/>
        <v>-41.58227926442644</v>
      </c>
    </row>
    <row r="220" spans="1:34" x14ac:dyDescent="0.2">
      <c r="A220" s="347">
        <f t="shared" ca="1" si="93"/>
        <v>0.1</v>
      </c>
      <c r="B220" s="304">
        <f t="shared" ca="1" si="94"/>
        <v>3.6000000000000028</v>
      </c>
      <c r="D220" s="306">
        <f t="shared" ca="1" si="95"/>
        <v>-7.8498179951025042</v>
      </c>
      <c r="E220" s="307">
        <f t="shared" ca="1" si="96"/>
        <v>-48.763452241905163</v>
      </c>
      <c r="F220" s="304">
        <f t="shared" ca="1" si="97"/>
        <v>49.391233200891037</v>
      </c>
      <c r="G220" s="306">
        <f t="shared" ca="1" si="98"/>
        <v>45.681273492546914</v>
      </c>
      <c r="H220" s="307">
        <f t="shared" ca="1" si="99"/>
        <v>225.70493162943743</v>
      </c>
      <c r="I220" s="304">
        <f t="shared" ca="1" si="100"/>
        <v>230.28133860508518</v>
      </c>
      <c r="J220" s="306">
        <f t="shared" ca="1" si="101"/>
        <v>186.48191427848136</v>
      </c>
      <c r="K220" s="307">
        <f t="shared" ca="1" si="102"/>
        <v>979.26499607887729</v>
      </c>
      <c r="L220" s="304">
        <f t="shared" ca="1" si="87"/>
        <v>996.86279742918009</v>
      </c>
      <c r="M220" s="306">
        <f t="shared" ca="1" si="103"/>
        <v>1.3711001218926451</v>
      </c>
      <c r="N220" s="304">
        <f t="shared" ca="1" si="104"/>
        <v>78.558250274321296</v>
      </c>
      <c r="P220" s="310">
        <f t="shared" ca="1" si="105"/>
        <v>23</v>
      </c>
      <c r="Q220" s="304">
        <f t="shared" ca="1" si="106"/>
        <v>0</v>
      </c>
      <c r="R220" s="306">
        <f t="shared" ca="1" si="107"/>
        <v>0</v>
      </c>
      <c r="S220" s="307">
        <f t="shared" ca="1" si="108"/>
        <v>4.7590000000000039</v>
      </c>
      <c r="T220" s="304">
        <f t="shared" ca="1" si="88"/>
        <v>46.68579000000004</v>
      </c>
      <c r="U220" s="311">
        <f t="shared" ca="1" si="89"/>
        <v>0</v>
      </c>
      <c r="V220" s="306">
        <f t="shared" ca="1" si="90"/>
        <v>1.1106394997230995</v>
      </c>
      <c r="W220" s="304">
        <f t="shared" ca="1" si="91"/>
        <v>180.83981084898298</v>
      </c>
      <c r="Y220" s="314" t="str">
        <f t="shared" ca="1" si="109"/>
        <v/>
      </c>
      <c r="Z220" s="315" t="str">
        <f t="shared" ca="1" si="110"/>
        <v/>
      </c>
      <c r="AA220" s="316" t="str">
        <f t="shared" ca="1" si="111"/>
        <v/>
      </c>
      <c r="AC220" s="310" t="e">
        <f t="shared" ca="1" si="112"/>
        <v>#N/A</v>
      </c>
      <c r="AD220" s="323" t="e">
        <f t="shared" ca="1" si="113"/>
        <v>#N/A</v>
      </c>
      <c r="AE220" s="324">
        <f t="shared" ca="1" si="92"/>
        <v>979.26499607887729</v>
      </c>
      <c r="AG220" s="306">
        <f t="shared" ca="1" si="114"/>
        <v>-49.353199823634753</v>
      </c>
      <c r="AH220" s="304">
        <f t="shared" ca="1" si="115"/>
        <v>-39.736520785275367</v>
      </c>
    </row>
    <row r="221" spans="1:34" x14ac:dyDescent="0.2">
      <c r="A221" s="347">
        <f t="shared" ca="1" si="93"/>
        <v>0.1</v>
      </c>
      <c r="B221" s="304">
        <f t="shared" ca="1" si="94"/>
        <v>3.7000000000000028</v>
      </c>
      <c r="D221" s="306">
        <f t="shared" ca="1" si="95"/>
        <v>-7.5380288725961568</v>
      </c>
      <c r="E221" s="307">
        <f t="shared" ca="1" si="96"/>
        <v>-47.054370859924163</v>
      </c>
      <c r="F221" s="304">
        <f t="shared" ca="1" si="97"/>
        <v>47.654335545754634</v>
      </c>
      <c r="G221" s="306">
        <f t="shared" ca="1" si="98"/>
        <v>44.927470605287297</v>
      </c>
      <c r="H221" s="307">
        <f t="shared" ca="1" si="99"/>
        <v>220.999494543445</v>
      </c>
      <c r="I221" s="304">
        <f t="shared" ca="1" si="100"/>
        <v>225.51996409064793</v>
      </c>
      <c r="J221" s="306">
        <f t="shared" ca="1" si="101"/>
        <v>191.01235148337307</v>
      </c>
      <c r="K221" s="307">
        <f t="shared" ca="1" si="102"/>
        <v>1001.6002173875214</v>
      </c>
      <c r="L221" s="304">
        <f t="shared" ca="1" si="87"/>
        <v>1019.6512707244265</v>
      </c>
      <c r="M221" s="306">
        <f t="shared" ca="1" si="103"/>
        <v>1.3702372158209668</v>
      </c>
      <c r="N221" s="304">
        <f t="shared" ca="1" si="104"/>
        <v>78.508809398297913</v>
      </c>
      <c r="P221" s="310">
        <f t="shared" ca="1" si="105"/>
        <v>23</v>
      </c>
      <c r="Q221" s="304">
        <f t="shared" ca="1" si="106"/>
        <v>0</v>
      </c>
      <c r="R221" s="306">
        <f t="shared" ca="1" si="107"/>
        <v>0</v>
      </c>
      <c r="S221" s="307">
        <f t="shared" ca="1" si="108"/>
        <v>4.7590000000000039</v>
      </c>
      <c r="T221" s="304">
        <f t="shared" ca="1" si="88"/>
        <v>46.68579000000004</v>
      </c>
      <c r="U221" s="311">
        <f t="shared" ca="1" si="89"/>
        <v>0</v>
      </c>
      <c r="V221" s="306">
        <f t="shared" ca="1" si="90"/>
        <v>1.1081555449490088</v>
      </c>
      <c r="W221" s="304">
        <f t="shared" ca="1" si="91"/>
        <v>173.05101455425509</v>
      </c>
      <c r="Y221" s="314" t="str">
        <f t="shared" ca="1" si="109"/>
        <v/>
      </c>
      <c r="Z221" s="315" t="str">
        <f t="shared" ca="1" si="110"/>
        <v/>
      </c>
      <c r="AA221" s="316" t="str">
        <f t="shared" ca="1" si="111"/>
        <v/>
      </c>
      <c r="AC221" s="310" t="e">
        <f t="shared" ca="1" si="112"/>
        <v>#N/A</v>
      </c>
      <c r="AD221" s="323" t="e">
        <f t="shared" ca="1" si="113"/>
        <v>#N/A</v>
      </c>
      <c r="AE221" s="324">
        <f t="shared" ca="1" si="92"/>
        <v>1001.6002173875214</v>
      </c>
      <c r="AG221" s="306">
        <f t="shared" ca="1" si="114"/>
        <v>-47.614584762914113</v>
      </c>
      <c r="AH221" s="304">
        <f t="shared" ca="1" si="115"/>
        <v>-37.999539997684984</v>
      </c>
    </row>
    <row r="222" spans="1:34" x14ac:dyDescent="0.2">
      <c r="A222" s="347">
        <f t="shared" ca="1" si="93"/>
        <v>0.1</v>
      </c>
      <c r="B222" s="304">
        <f t="shared" ca="1" si="94"/>
        <v>3.8000000000000029</v>
      </c>
      <c r="D222" s="306">
        <f t="shared" ca="1" si="95"/>
        <v>-7.2441163994266171</v>
      </c>
      <c r="E222" s="307">
        <f t="shared" ca="1" si="96"/>
        <v>-45.444012801485314</v>
      </c>
      <c r="F222" s="304">
        <f t="shared" ca="1" si="97"/>
        <v>46.017773978214144</v>
      </c>
      <c r="G222" s="306">
        <f t="shared" ca="1" si="98"/>
        <v>44.203058965344638</v>
      </c>
      <c r="H222" s="307">
        <f t="shared" ca="1" si="99"/>
        <v>216.45509326329648</v>
      </c>
      <c r="I222" s="304">
        <f t="shared" ca="1" si="100"/>
        <v>220.92242489506609</v>
      </c>
      <c r="J222" s="306">
        <f t="shared" ca="1" si="101"/>
        <v>195.46887796190467</v>
      </c>
      <c r="K222" s="307">
        <f t="shared" ca="1" si="102"/>
        <v>1023.4729467778585</v>
      </c>
      <c r="L222" s="304">
        <f t="shared" ca="1" si="87"/>
        <v>1041.9716670993694</v>
      </c>
      <c r="M222" s="306">
        <f t="shared" ca="1" si="103"/>
        <v>1.3693525968728144</v>
      </c>
      <c r="N222" s="304">
        <f t="shared" ca="1" si="104"/>
        <v>78.458124466091476</v>
      </c>
      <c r="P222" s="310">
        <f t="shared" ca="1" si="105"/>
        <v>23</v>
      </c>
      <c r="Q222" s="304">
        <f t="shared" ca="1" si="106"/>
        <v>0</v>
      </c>
      <c r="R222" s="306">
        <f t="shared" ca="1" si="107"/>
        <v>0</v>
      </c>
      <c r="S222" s="307">
        <f t="shared" ca="1" si="108"/>
        <v>4.7590000000000039</v>
      </c>
      <c r="T222" s="304">
        <f t="shared" ca="1" si="88"/>
        <v>46.68579000000004</v>
      </c>
      <c r="U222" s="311">
        <f t="shared" ca="1" si="89"/>
        <v>0</v>
      </c>
      <c r="V222" s="306">
        <f t="shared" ca="1" si="90"/>
        <v>1.105728140114925</v>
      </c>
      <c r="W222" s="304">
        <f t="shared" ca="1" si="91"/>
        <v>165.70339393371009</v>
      </c>
      <c r="Y222" s="314" t="str">
        <f t="shared" ca="1" si="109"/>
        <v/>
      </c>
      <c r="Z222" s="315" t="str">
        <f t="shared" ca="1" si="110"/>
        <v/>
      </c>
      <c r="AA222" s="316" t="str">
        <f t="shared" ca="1" si="111"/>
        <v/>
      </c>
      <c r="AC222" s="310" t="e">
        <f t="shared" ca="1" si="112"/>
        <v>#N/A</v>
      </c>
      <c r="AD222" s="323" t="e">
        <f t="shared" ca="1" si="113"/>
        <v>#N/A</v>
      </c>
      <c r="AE222" s="324">
        <f t="shared" ca="1" si="92"/>
        <v>1023.4729467778585</v>
      </c>
      <c r="AG222" s="306">
        <f t="shared" ca="1" si="114"/>
        <v>-45.976256370735157</v>
      </c>
      <c r="AH222" s="304">
        <f t="shared" ca="1" si="115"/>
        <v>-36.362894421990951</v>
      </c>
    </row>
    <row r="223" spans="1:34" x14ac:dyDescent="0.2">
      <c r="A223" s="347">
        <f t="shared" ca="1" si="93"/>
        <v>0.1</v>
      </c>
      <c r="B223" s="304">
        <f t="shared" ca="1" si="94"/>
        <v>3.900000000000003</v>
      </c>
      <c r="D223" s="306">
        <f t="shared" ca="1" si="95"/>
        <v>-6.9667178503209231</v>
      </c>
      <c r="E223" s="307">
        <f t="shared" ca="1" si="96"/>
        <v>-43.924868910148284</v>
      </c>
      <c r="F223" s="304">
        <f t="shared" ca="1" si="97"/>
        <v>44.473916697089898</v>
      </c>
      <c r="G223" s="306">
        <f t="shared" ca="1" si="98"/>
        <v>43.506387180312544</v>
      </c>
      <c r="H223" s="307">
        <f t="shared" ca="1" si="99"/>
        <v>212.06260637228164</v>
      </c>
      <c r="I223" s="304">
        <f t="shared" ca="1" si="100"/>
        <v>216.47945571552171</v>
      </c>
      <c r="J223" s="306">
        <f t="shared" ca="1" si="101"/>
        <v>199.85435026918753</v>
      </c>
      <c r="K223" s="307">
        <f t="shared" ca="1" si="102"/>
        <v>1044.8988317596375</v>
      </c>
      <c r="L223" s="304">
        <f t="shared" ca="1" si="87"/>
        <v>1063.83989863803</v>
      </c>
      <c r="M223" s="306">
        <f t="shared" ca="1" si="103"/>
        <v>1.3684458941858317</v>
      </c>
      <c r="N223" s="304">
        <f t="shared" ca="1" si="104"/>
        <v>78.406174228854198</v>
      </c>
      <c r="P223" s="310">
        <f t="shared" ca="1" si="105"/>
        <v>23</v>
      </c>
      <c r="Q223" s="304">
        <f t="shared" ca="1" si="106"/>
        <v>0</v>
      </c>
      <c r="R223" s="306">
        <f t="shared" ca="1" si="107"/>
        <v>0</v>
      </c>
      <c r="S223" s="307">
        <f t="shared" ca="1" si="108"/>
        <v>4.7590000000000039</v>
      </c>
      <c r="T223" s="304">
        <f t="shared" ca="1" si="88"/>
        <v>46.68579000000004</v>
      </c>
      <c r="U223" s="311">
        <f t="shared" ca="1" si="89"/>
        <v>0</v>
      </c>
      <c r="V223" s="306">
        <f t="shared" ca="1" si="90"/>
        <v>1.1033552176574155</v>
      </c>
      <c r="W223" s="304">
        <f t="shared" ca="1" si="91"/>
        <v>158.76404896785817</v>
      </c>
      <c r="Y223" s="314" t="str">
        <f t="shared" ca="1" si="109"/>
        <v/>
      </c>
      <c r="Z223" s="315" t="str">
        <f t="shared" ca="1" si="110"/>
        <v/>
      </c>
      <c r="AA223" s="316" t="str">
        <f t="shared" ca="1" si="111"/>
        <v/>
      </c>
      <c r="AC223" s="310" t="e">
        <f t="shared" ca="1" si="112"/>
        <v>#N/A</v>
      </c>
      <c r="AD223" s="323" t="e">
        <f t="shared" ca="1" si="113"/>
        <v>#N/A</v>
      </c>
      <c r="AE223" s="324">
        <f t="shared" ca="1" si="92"/>
        <v>1044.8988317596375</v>
      </c>
      <c r="AG223" s="306">
        <f t="shared" ca="1" si="114"/>
        <v>-44.430581644752216</v>
      </c>
      <c r="AH223" s="304">
        <f t="shared" ca="1" si="115"/>
        <v>-34.818952286974145</v>
      </c>
    </row>
    <row r="224" spans="1:34" x14ac:dyDescent="0.2">
      <c r="A224" s="347">
        <f t="shared" ca="1" si="93"/>
        <v>0.1</v>
      </c>
      <c r="B224" s="304">
        <f t="shared" ca="1" si="94"/>
        <v>4.0000000000000027</v>
      </c>
      <c r="D224" s="306">
        <f t="shared" ca="1" si="95"/>
        <v>-6.7045987934942746</v>
      </c>
      <c r="E224" s="307">
        <f t="shared" ca="1" si="96"/>
        <v>-42.490137032206604</v>
      </c>
      <c r="F224" s="304">
        <f t="shared" ca="1" si="97"/>
        <v>43.015850450705031</v>
      </c>
      <c r="G224" s="306">
        <f t="shared" ca="1" si="98"/>
        <v>42.835927300963114</v>
      </c>
      <c r="H224" s="307">
        <f t="shared" ca="1" si="99"/>
        <v>207.81359266906097</v>
      </c>
      <c r="I224" s="304">
        <f t="shared" ca="1" si="100"/>
        <v>212.18248270240358</v>
      </c>
      <c r="J224" s="306">
        <f t="shared" ca="1" si="101"/>
        <v>204.17146599325133</v>
      </c>
      <c r="K224" s="307">
        <f t="shared" ca="1" si="102"/>
        <v>1065.8926417117045</v>
      </c>
      <c r="L224" s="304">
        <f t="shared" ca="1" si="87"/>
        <v>1085.2709851373479</v>
      </c>
      <c r="M224" s="306">
        <f t="shared" ca="1" si="103"/>
        <v>1.3675167226946141</v>
      </c>
      <c r="N224" s="304">
        <f t="shared" ca="1" si="104"/>
        <v>78.352936623963558</v>
      </c>
      <c r="P224" s="310">
        <f t="shared" ca="1" si="105"/>
        <v>23</v>
      </c>
      <c r="Q224" s="304">
        <f t="shared" ca="1" si="106"/>
        <v>0</v>
      </c>
      <c r="R224" s="306">
        <f t="shared" ca="1" si="107"/>
        <v>0</v>
      </c>
      <c r="S224" s="307">
        <f t="shared" ca="1" si="108"/>
        <v>4.7590000000000039</v>
      </c>
      <c r="T224" s="304">
        <f t="shared" ca="1" si="88"/>
        <v>46.68579000000004</v>
      </c>
      <c r="U224" s="311">
        <f t="shared" ca="1" si="89"/>
        <v>0</v>
      </c>
      <c r="V224" s="306">
        <f t="shared" ca="1" si="90"/>
        <v>1.1010348295413377</v>
      </c>
      <c r="W224" s="304">
        <f t="shared" ca="1" si="91"/>
        <v>152.20311796179905</v>
      </c>
      <c r="Y224" s="314" t="str">
        <f t="shared" ca="1" si="109"/>
        <v/>
      </c>
      <c r="Z224" s="315" t="str">
        <f t="shared" ca="1" si="110"/>
        <v/>
      </c>
      <c r="AA224" s="316" t="str">
        <f t="shared" ca="1" si="111"/>
        <v/>
      </c>
      <c r="AC224" s="310">
        <f t="shared" ca="1" si="112"/>
        <v>4.0000000000000027</v>
      </c>
      <c r="AD224" s="323">
        <f t="shared" ca="1" si="113"/>
        <v>204.17146599325133</v>
      </c>
      <c r="AE224" s="324">
        <f t="shared" ca="1" si="92"/>
        <v>1065.8926417117045</v>
      </c>
      <c r="AG224" s="306">
        <f t="shared" ca="1" si="114"/>
        <v>-42.970646080096252</v>
      </c>
      <c r="AH224" s="304">
        <f t="shared" ca="1" si="115"/>
        <v>-33.360800371476792</v>
      </c>
    </row>
    <row r="225" spans="1:34" x14ac:dyDescent="0.2">
      <c r="A225" s="347">
        <f t="shared" ca="1" si="93"/>
        <v>0.1</v>
      </c>
      <c r="B225" s="304">
        <f t="shared" ca="1" si="94"/>
        <v>4.1000000000000023</v>
      </c>
      <c r="D225" s="306">
        <f t="shared" ca="1" si="95"/>
        <v>-6.4566387854204264</v>
      </c>
      <c r="E225" s="307">
        <f t="shared" ca="1" si="96"/>
        <v>-41.133643191785254</v>
      </c>
      <c r="F225" s="304">
        <f t="shared" ca="1" si="97"/>
        <v>41.6373004244331</v>
      </c>
      <c r="G225" s="306">
        <f t="shared" ca="1" si="98"/>
        <v>42.190263422421069</v>
      </c>
      <c r="H225" s="307">
        <f t="shared" ca="1" si="99"/>
        <v>203.70022834988245</v>
      </c>
      <c r="I225" s="304">
        <f t="shared" ca="1" si="100"/>
        <v>208.02355962113413</v>
      </c>
      <c r="J225" s="306">
        <f t="shared" ca="1" si="101"/>
        <v>208.42277552942053</v>
      </c>
      <c r="K225" s="307">
        <f t="shared" ca="1" si="102"/>
        <v>1086.4683327626517</v>
      </c>
      <c r="L225" s="304">
        <f t="shared" ca="1" si="87"/>
        <v>1106.2791200485722</v>
      </c>
      <c r="M225" s="306">
        <f t="shared" ca="1" si="103"/>
        <v>1.3665646826948998</v>
      </c>
      <c r="N225" s="304">
        <f t="shared" ca="1" si="104"/>
        <v>78.298388750052283</v>
      </c>
      <c r="P225" s="310">
        <f t="shared" ca="1" si="105"/>
        <v>23</v>
      </c>
      <c r="Q225" s="304">
        <f t="shared" ca="1" si="106"/>
        <v>0</v>
      </c>
      <c r="R225" s="306">
        <f t="shared" ca="1" si="107"/>
        <v>0</v>
      </c>
      <c r="S225" s="307">
        <f t="shared" ca="1" si="108"/>
        <v>4.7590000000000039</v>
      </c>
      <c r="T225" s="304">
        <f t="shared" ca="1" si="88"/>
        <v>46.68579000000004</v>
      </c>
      <c r="U225" s="311">
        <f t="shared" ca="1" si="89"/>
        <v>0</v>
      </c>
      <c r="V225" s="306">
        <f t="shared" ca="1" si="90"/>
        <v>1.0987651382269308</v>
      </c>
      <c r="W225" s="304">
        <f t="shared" ca="1" si="91"/>
        <v>145.99344518210248</v>
      </c>
      <c r="Y225" s="314" t="str">
        <f t="shared" ca="1" si="109"/>
        <v/>
      </c>
      <c r="Z225" s="315" t="str">
        <f t="shared" ca="1" si="110"/>
        <v/>
      </c>
      <c r="AA225" s="316" t="str">
        <f t="shared" ca="1" si="111"/>
        <v/>
      </c>
      <c r="AC225" s="310" t="e">
        <f t="shared" ca="1" si="112"/>
        <v>#N/A</v>
      </c>
      <c r="AD225" s="323" t="e">
        <f t="shared" ca="1" si="113"/>
        <v>#N/A</v>
      </c>
      <c r="AE225" s="324">
        <f t="shared" ca="1" si="92"/>
        <v>1086.4683327626517</v>
      </c>
      <c r="AG225" s="306">
        <f t="shared" ca="1" si="114"/>
        <v>-41.590173554760824</v>
      </c>
      <c r="AH225" s="304">
        <f t="shared" ca="1" si="115"/>
        <v>-31.982163891951867</v>
      </c>
    </row>
    <row r="226" spans="1:34" x14ac:dyDescent="0.2">
      <c r="A226" s="347">
        <f t="shared" ca="1" si="93"/>
        <v>0.1</v>
      </c>
      <c r="B226" s="304">
        <f t="shared" ca="1" si="94"/>
        <v>4.200000000000002</v>
      </c>
      <c r="D226" s="306">
        <f t="shared" ca="1" si="95"/>
        <v>-6.2218189001913071</v>
      </c>
      <c r="E226" s="307">
        <f t="shared" ca="1" si="96"/>
        <v>-39.849772874398788</v>
      </c>
      <c r="F226" s="304">
        <f t="shared" ca="1" si="97"/>
        <v>40.332560401838457</v>
      </c>
      <c r="G226" s="306">
        <f t="shared" ca="1" si="98"/>
        <v>41.568081532401941</v>
      </c>
      <c r="H226" s="307">
        <f t="shared" ca="1" si="99"/>
        <v>199.71525106244258</v>
      </c>
      <c r="I226" s="304">
        <f t="shared" ca="1" si="100"/>
        <v>203.99531099811801</v>
      </c>
      <c r="J226" s="306">
        <f t="shared" ca="1" si="101"/>
        <v>212.61069277716169</v>
      </c>
      <c r="K226" s="307">
        <f t="shared" ca="1" si="102"/>
        <v>1106.6391067332679</v>
      </c>
      <c r="L226" s="304">
        <f t="shared" ca="1" si="87"/>
        <v>1126.8777303836428</v>
      </c>
      <c r="M226" s="306">
        <f t="shared" ca="1" si="103"/>
        <v>1.3655893593830271</v>
      </c>
      <c r="N226" s="304">
        <f t="shared" ca="1" si="104"/>
        <v>78.24250684062126</v>
      </c>
      <c r="P226" s="310">
        <f t="shared" ca="1" si="105"/>
        <v>23</v>
      </c>
      <c r="Q226" s="304">
        <f t="shared" ca="1" si="106"/>
        <v>0</v>
      </c>
      <c r="R226" s="306">
        <f t="shared" ca="1" si="107"/>
        <v>0</v>
      </c>
      <c r="S226" s="307">
        <f t="shared" ca="1" si="108"/>
        <v>4.7590000000000039</v>
      </c>
      <c r="T226" s="304">
        <f t="shared" ca="1" si="88"/>
        <v>46.68579000000004</v>
      </c>
      <c r="U226" s="311">
        <f t="shared" ca="1" si="89"/>
        <v>0</v>
      </c>
      <c r="V226" s="306">
        <f t="shared" ca="1" si="90"/>
        <v>1.096544408478014</v>
      </c>
      <c r="W226" s="304">
        <f t="shared" ca="1" si="91"/>
        <v>140.11029032579441</v>
      </c>
      <c r="Y226" s="314" t="str">
        <f t="shared" ca="1" si="109"/>
        <v/>
      </c>
      <c r="Z226" s="315" t="str">
        <f t="shared" ca="1" si="110"/>
        <v/>
      </c>
      <c r="AA226" s="316" t="str">
        <f t="shared" ca="1" si="111"/>
        <v/>
      </c>
      <c r="AC226" s="310" t="e">
        <f t="shared" ca="1" si="112"/>
        <v>#N/A</v>
      </c>
      <c r="AD226" s="323" t="e">
        <f t="shared" ca="1" si="113"/>
        <v>#N/A</v>
      </c>
      <c r="AE226" s="324">
        <f t="shared" ca="1" si="92"/>
        <v>1106.6391067332679</v>
      </c>
      <c r="AG226" s="306">
        <f t="shared" ca="1" si="114"/>
        <v>-40.283456488455833</v>
      </c>
      <c r="AH226" s="304">
        <f t="shared" ca="1" si="115"/>
        <v>-30.677336663606294</v>
      </c>
    </row>
    <row r="227" spans="1:34" x14ac:dyDescent="0.2">
      <c r="A227" s="347">
        <f t="shared" ca="1" si="93"/>
        <v>0.1</v>
      </c>
      <c r="B227" s="304">
        <f t="shared" ca="1" si="94"/>
        <v>4.3000000000000016</v>
      </c>
      <c r="D227" s="306">
        <f t="shared" ca="1" si="95"/>
        <v>-5.9992108285441974</v>
      </c>
      <c r="E227" s="307">
        <f t="shared" ca="1" si="96"/>
        <v>-38.633410959326902</v>
      </c>
      <c r="F227" s="304">
        <f t="shared" ca="1" si="97"/>
        <v>39.096431715919572</v>
      </c>
      <c r="G227" s="306">
        <f t="shared" ca="1" si="98"/>
        <v>40.968160449547518</v>
      </c>
      <c r="H227" s="307">
        <f t="shared" ca="1" si="99"/>
        <v>195.85190996650988</v>
      </c>
      <c r="I227" s="304">
        <f t="shared" ca="1" si="100"/>
        <v>200.09088137181504</v>
      </c>
      <c r="J227" s="306">
        <f t="shared" ca="1" si="101"/>
        <v>216.73750487625915</v>
      </c>
      <c r="K227" s="307">
        <f t="shared" ca="1" si="102"/>
        <v>1126.4174647847155</v>
      </c>
      <c r="L227" s="304">
        <f t="shared" ca="1" si="87"/>
        <v>1147.0795312409739</v>
      </c>
      <c r="M227" s="306">
        <f t="shared" ca="1" si="103"/>
        <v>1.36459032236971</v>
      </c>
      <c r="N227" s="304">
        <f t="shared" ca="1" si="104"/>
        <v>78.185266236180837</v>
      </c>
      <c r="P227" s="310">
        <f t="shared" ca="1" si="105"/>
        <v>23</v>
      </c>
      <c r="Q227" s="304">
        <f t="shared" ca="1" si="106"/>
        <v>0</v>
      </c>
      <c r="R227" s="306">
        <f t="shared" ca="1" si="107"/>
        <v>0</v>
      </c>
      <c r="S227" s="307">
        <f t="shared" ca="1" si="108"/>
        <v>4.7590000000000039</v>
      </c>
      <c r="T227" s="304">
        <f t="shared" ca="1" si="88"/>
        <v>46.68579000000004</v>
      </c>
      <c r="U227" s="311">
        <f t="shared" ca="1" si="89"/>
        <v>0</v>
      </c>
      <c r="V227" s="306">
        <f t="shared" ca="1" si="90"/>
        <v>1.0943709999188134</v>
      </c>
      <c r="W227" s="304">
        <f t="shared" ca="1" si="91"/>
        <v>134.53107389109815</v>
      </c>
      <c r="Y227" s="314" t="str">
        <f t="shared" ca="1" si="109"/>
        <v/>
      </c>
      <c r="Z227" s="315" t="str">
        <f t="shared" ca="1" si="110"/>
        <v/>
      </c>
      <c r="AA227" s="316" t="str">
        <f t="shared" ca="1" si="111"/>
        <v/>
      </c>
      <c r="AC227" s="310" t="e">
        <f t="shared" ca="1" si="112"/>
        <v>#N/A</v>
      </c>
      <c r="AD227" s="323" t="e">
        <f t="shared" ca="1" si="113"/>
        <v>#N/A</v>
      </c>
      <c r="AE227" s="324">
        <f t="shared" ca="1" si="92"/>
        <v>1126.4174647847155</v>
      </c>
      <c r="AG227" s="306">
        <f t="shared" ca="1" si="114"/>
        <v>-39.045294791432582</v>
      </c>
      <c r="AH227" s="304">
        <f t="shared" ca="1" si="115"/>
        <v>-29.441120051648308</v>
      </c>
    </row>
    <row r="228" spans="1:34" x14ac:dyDescent="0.2">
      <c r="A228" s="347">
        <f t="shared" ca="1" si="93"/>
        <v>0.1</v>
      </c>
      <c r="B228" s="304">
        <f t="shared" ca="1" si="94"/>
        <v>4.4000000000000012</v>
      </c>
      <c r="D228" s="306">
        <f t="shared" ca="1" si="95"/>
        <v>-5.7879673240231275</v>
      </c>
      <c r="E228" s="307">
        <f t="shared" ca="1" si="96"/>
        <v>-37.479889074704559</v>
      </c>
      <c r="F228" s="304">
        <f t="shared" ca="1" si="97"/>
        <v>37.924169744321595</v>
      </c>
      <c r="G228" s="306">
        <f t="shared" ca="1" si="98"/>
        <v>40.389363717145208</v>
      </c>
      <c r="H228" s="307">
        <f t="shared" ca="1" si="99"/>
        <v>192.10392105903944</v>
      </c>
      <c r="I228" s="304">
        <f t="shared" ca="1" si="100"/>
        <v>196.30388989455483</v>
      </c>
      <c r="J228" s="306">
        <f t="shared" ca="1" si="101"/>
        <v>220.80538108459379</v>
      </c>
      <c r="K228" s="307">
        <f t="shared" ca="1" si="102"/>
        <v>1145.8152563359931</v>
      </c>
      <c r="L228" s="304">
        <f t="shared" ca="1" si="87"/>
        <v>1166.8965755233967</v>
      </c>
      <c r="M228" s="306">
        <f t="shared" ca="1" si="103"/>
        <v>1.3635671251671015</v>
      </c>
      <c r="N228" s="304">
        <f t="shared" ca="1" si="104"/>
        <v>78.126641354861775</v>
      </c>
      <c r="P228" s="310">
        <f t="shared" ca="1" si="105"/>
        <v>23</v>
      </c>
      <c r="Q228" s="304">
        <f t="shared" ca="1" si="106"/>
        <v>0</v>
      </c>
      <c r="R228" s="306">
        <f t="shared" ca="1" si="107"/>
        <v>0</v>
      </c>
      <c r="S228" s="307">
        <f t="shared" ca="1" si="108"/>
        <v>4.7590000000000039</v>
      </c>
      <c r="T228" s="304">
        <f t="shared" ca="1" si="88"/>
        <v>46.68579000000004</v>
      </c>
      <c r="U228" s="311">
        <f t="shared" ca="1" si="89"/>
        <v>0</v>
      </c>
      <c r="V228" s="306">
        <f t="shared" ca="1" si="90"/>
        <v>1.0922433602586195</v>
      </c>
      <c r="W228" s="304">
        <f t="shared" ca="1" si="91"/>
        <v>129.23515345141288</v>
      </c>
      <c r="Y228" s="314" t="str">
        <f t="shared" ca="1" si="109"/>
        <v/>
      </c>
      <c r="Z228" s="315" t="str">
        <f t="shared" ca="1" si="110"/>
        <v/>
      </c>
      <c r="AA228" s="316" t="str">
        <f t="shared" ca="1" si="111"/>
        <v/>
      </c>
      <c r="AC228" s="310" t="e">
        <f t="shared" ca="1" si="112"/>
        <v>#N/A</v>
      </c>
      <c r="AD228" s="323" t="e">
        <f t="shared" ca="1" si="113"/>
        <v>#N/A</v>
      </c>
      <c r="AE228" s="324">
        <f t="shared" ca="1" si="92"/>
        <v>1145.8152563359931</v>
      </c>
      <c r="AG228" s="306">
        <f t="shared" ca="1" si="114"/>
        <v>-37.870942357138937</v>
      </c>
      <c r="AH228" s="304">
        <f t="shared" ca="1" si="115"/>
        <v>-28.268769466505155</v>
      </c>
    </row>
    <row r="229" spans="1:34" x14ac:dyDescent="0.2">
      <c r="A229" s="347">
        <f t="shared" ca="1" si="93"/>
        <v>0.1</v>
      </c>
      <c r="B229" s="304">
        <f t="shared" ca="1" si="94"/>
        <v>4.5000000000000009</v>
      </c>
      <c r="D229" s="306">
        <f t="shared" ca="1" si="95"/>
        <v>-5.5873138087088723</v>
      </c>
      <c r="E229" s="307">
        <f t="shared" ca="1" si="96"/>
        <v>-36.384939341880688</v>
      </c>
      <c r="F229" s="304">
        <f t="shared" ca="1" si="97"/>
        <v>36.811436898188667</v>
      </c>
      <c r="G229" s="306">
        <f t="shared" ca="1" si="98"/>
        <v>39.83063233627432</v>
      </c>
      <c r="H229" s="307">
        <f t="shared" ca="1" si="99"/>
        <v>188.46542712485137</v>
      </c>
      <c r="I229" s="304">
        <f t="shared" ca="1" si="100"/>
        <v>192.62838963574433</v>
      </c>
      <c r="J229" s="306">
        <f t="shared" ca="1" si="101"/>
        <v>224.81638088726476</v>
      </c>
      <c r="K229" s="307">
        <f t="shared" ca="1" si="102"/>
        <v>1164.8437237451876</v>
      </c>
      <c r="L229" s="304">
        <f t="shared" ca="1" si="87"/>
        <v>1186.3402993508239</v>
      </c>
      <c r="M229" s="306">
        <f t="shared" ca="1" si="103"/>
        <v>1.3625193046480162</v>
      </c>
      <c r="N229" s="304">
        <f t="shared" ca="1" si="104"/>
        <v>78.066605661430984</v>
      </c>
      <c r="P229" s="310">
        <f t="shared" ca="1" si="105"/>
        <v>23</v>
      </c>
      <c r="Q229" s="304">
        <f t="shared" ca="1" si="106"/>
        <v>0</v>
      </c>
      <c r="R229" s="306">
        <f t="shared" ca="1" si="107"/>
        <v>0</v>
      </c>
      <c r="S229" s="307">
        <f t="shared" ca="1" si="108"/>
        <v>4.7590000000000039</v>
      </c>
      <c r="T229" s="304">
        <f t="shared" ca="1" si="88"/>
        <v>46.68579000000004</v>
      </c>
      <c r="U229" s="311">
        <f t="shared" ca="1" si="89"/>
        <v>0</v>
      </c>
      <c r="V229" s="306">
        <f t="shared" ca="1" si="90"/>
        <v>1.090160019113493</v>
      </c>
      <c r="W229" s="304">
        <f t="shared" ca="1" si="91"/>
        <v>124.20362660558661</v>
      </c>
      <c r="Y229" s="314" t="str">
        <f t="shared" ca="1" si="109"/>
        <v/>
      </c>
      <c r="Z229" s="315" t="str">
        <f t="shared" ca="1" si="110"/>
        <v/>
      </c>
      <c r="AA229" s="316" t="str">
        <f t="shared" ca="1" si="111"/>
        <v/>
      </c>
      <c r="AC229" s="310" t="e">
        <f t="shared" ca="1" si="112"/>
        <v>#N/A</v>
      </c>
      <c r="AD229" s="323" t="e">
        <f t="shared" ca="1" si="113"/>
        <v>#N/A</v>
      </c>
      <c r="AE229" s="324">
        <f t="shared" ca="1" si="92"/>
        <v>1164.8437237451876</v>
      </c>
      <c r="AG229" s="306">
        <f t="shared" ca="1" si="114"/>
        <v>-36.756060048367388</v>
      </c>
      <c r="AH229" s="304">
        <f t="shared" ca="1" si="115"/>
        <v>-27.155947352681821</v>
      </c>
    </row>
    <row r="230" spans="1:34" x14ac:dyDescent="0.2">
      <c r="A230" s="347">
        <f t="shared" ca="1" si="93"/>
        <v>0.1</v>
      </c>
      <c r="B230" s="304">
        <f t="shared" ca="1" si="94"/>
        <v>4.6000000000000005</v>
      </c>
      <c r="D230" s="306">
        <f t="shared" ca="1" si="95"/>
        <v>-5.3965409799055966</v>
      </c>
      <c r="E230" s="307">
        <f t="shared" ca="1" si="96"/>
        <v>-35.344653635122427</v>
      </c>
      <c r="F230" s="304">
        <f t="shared" ca="1" si="97"/>
        <v>35.754261216456051</v>
      </c>
      <c r="G230" s="306">
        <f t="shared" ca="1" si="98"/>
        <v>39.290978238283763</v>
      </c>
      <c r="H230" s="307">
        <f t="shared" ca="1" si="99"/>
        <v>184.93096176133912</v>
      </c>
      <c r="I230" s="304">
        <f t="shared" ca="1" si="100"/>
        <v>189.05883102594061</v>
      </c>
      <c r="J230" s="306">
        <f t="shared" ca="1" si="101"/>
        <v>228.77246141599267</v>
      </c>
      <c r="K230" s="307">
        <f t="shared" ca="1" si="102"/>
        <v>1183.5135431894971</v>
      </c>
      <c r="L230" s="304">
        <f t="shared" ca="1" si="87"/>
        <v>1205.4215636097147</v>
      </c>
      <c r="M230" s="306">
        <f t="shared" ca="1" si="103"/>
        <v>1.361446380476097</v>
      </c>
      <c r="N230" s="304">
        <f t="shared" ca="1" si="104"/>
        <v>78.005131634642439</v>
      </c>
      <c r="P230" s="310">
        <f t="shared" ca="1" si="105"/>
        <v>23</v>
      </c>
      <c r="Q230" s="304">
        <f t="shared" ca="1" si="106"/>
        <v>0</v>
      </c>
      <c r="R230" s="306">
        <f t="shared" ca="1" si="107"/>
        <v>0</v>
      </c>
      <c r="S230" s="307">
        <f t="shared" ca="1" si="108"/>
        <v>4.7590000000000039</v>
      </c>
      <c r="T230" s="304">
        <f t="shared" ca="1" si="88"/>
        <v>46.68579000000004</v>
      </c>
      <c r="U230" s="311">
        <f t="shared" ca="1" si="89"/>
        <v>0</v>
      </c>
      <c r="V230" s="306">
        <f t="shared" ca="1" si="90"/>
        <v>1.0881195823628376</v>
      </c>
      <c r="W230" s="304">
        <f t="shared" ca="1" si="91"/>
        <v>119.41915701872796</v>
      </c>
      <c r="Y230" s="314" t="str">
        <f t="shared" ca="1" si="109"/>
        <v/>
      </c>
      <c r="Z230" s="315" t="str">
        <f t="shared" ca="1" si="110"/>
        <v/>
      </c>
      <c r="AA230" s="316" t="str">
        <f t="shared" ca="1" si="111"/>
        <v/>
      </c>
      <c r="AC230" s="310" t="e">
        <f t="shared" ca="1" si="112"/>
        <v>#N/A</v>
      </c>
      <c r="AD230" s="323" t="e">
        <f t="shared" ca="1" si="113"/>
        <v>#N/A</v>
      </c>
      <c r="AE230" s="324">
        <f t="shared" ca="1" si="92"/>
        <v>1183.5135431894971</v>
      </c>
      <c r="AG230" s="306">
        <f t="shared" ca="1" si="114"/>
        <v>-35.696674288687419</v>
      </c>
      <c r="AH230" s="304">
        <f t="shared" ca="1" si="115"/>
        <v>-26.098681783060833</v>
      </c>
    </row>
    <row r="231" spans="1:34" x14ac:dyDescent="0.2">
      <c r="A231" s="347">
        <f t="shared" ca="1" si="93"/>
        <v>0.1</v>
      </c>
      <c r="B231" s="304">
        <f t="shared" ca="1" si="94"/>
        <v>4.7</v>
      </c>
      <c r="D231" s="306">
        <f t="shared" ca="1" si="95"/>
        <v>-5.2149982832329407</v>
      </c>
      <c r="E231" s="307">
        <f t="shared" ca="1" si="96"/>
        <v>-34.355447615307973</v>
      </c>
      <c r="F231" s="304">
        <f t="shared" ca="1" si="97"/>
        <v>34.748999812113915</v>
      </c>
      <c r="G231" s="306">
        <f t="shared" ca="1" si="98"/>
        <v>38.76947840996047</v>
      </c>
      <c r="H231" s="307">
        <f t="shared" ca="1" si="99"/>
        <v>181.49541699980833</v>
      </c>
      <c r="I231" s="304">
        <f t="shared" ca="1" si="100"/>
        <v>185.59002895660828</v>
      </c>
      <c r="J231" s="306">
        <f t="shared" ca="1" si="101"/>
        <v>232.67548424840487</v>
      </c>
      <c r="K231" s="307">
        <f t="shared" ca="1" si="102"/>
        <v>1201.8348621275545</v>
      </c>
      <c r="L231" s="304">
        <f t="shared" ca="1" si="87"/>
        <v>1224.1506920291258</v>
      </c>
      <c r="M231" s="306">
        <f t="shared" ca="1" si="103"/>
        <v>1.360347854505606</v>
      </c>
      <c r="N231" s="304">
        <f t="shared" ca="1" si="104"/>
        <v>77.942190732847791</v>
      </c>
      <c r="P231" s="310">
        <f t="shared" ca="1" si="105"/>
        <v>23</v>
      </c>
      <c r="Q231" s="304">
        <f t="shared" ca="1" si="106"/>
        <v>0</v>
      </c>
      <c r="R231" s="306">
        <f t="shared" ca="1" si="107"/>
        <v>0</v>
      </c>
      <c r="S231" s="307">
        <f t="shared" ca="1" si="108"/>
        <v>4.7590000000000039</v>
      </c>
      <c r="T231" s="304">
        <f t="shared" ca="1" si="88"/>
        <v>46.68579000000004</v>
      </c>
      <c r="U231" s="311">
        <f t="shared" ca="1" si="89"/>
        <v>0</v>
      </c>
      <c r="V231" s="306">
        <f t="shared" ca="1" si="90"/>
        <v>1.0861207269861248</v>
      </c>
      <c r="W231" s="304">
        <f t="shared" ca="1" si="91"/>
        <v>114.86582050247347</v>
      </c>
      <c r="Y231" s="314" t="str">
        <f t="shared" ca="1" si="109"/>
        <v/>
      </c>
      <c r="Z231" s="315" t="str">
        <f t="shared" ca="1" si="110"/>
        <v/>
      </c>
      <c r="AA231" s="316" t="str">
        <f t="shared" ca="1" si="111"/>
        <v>Satellite</v>
      </c>
      <c r="AC231" s="310" t="e">
        <f t="shared" ca="1" si="112"/>
        <v>#N/A</v>
      </c>
      <c r="AD231" s="323" t="e">
        <f t="shared" ca="1" si="113"/>
        <v>#N/A</v>
      </c>
      <c r="AE231" s="324">
        <f t="shared" ca="1" si="92"/>
        <v>1201.8348621275545</v>
      </c>
      <c r="AG231" s="306">
        <f t="shared" ca="1" si="114"/>
        <v>-34.689140505684939</v>
      </c>
      <c r="AH231" s="304">
        <f t="shared" ca="1" si="115"/>
        <v>-25.093329905175008</v>
      </c>
    </row>
    <row r="232" spans="1:34" x14ac:dyDescent="0.2">
      <c r="A232" s="347">
        <f t="shared" ca="1" si="93"/>
        <v>0.1</v>
      </c>
      <c r="B232" s="304">
        <f t="shared" ca="1" si="94"/>
        <v>4.8</v>
      </c>
      <c r="D232" s="306">
        <f t="shared" ca="1" si="95"/>
        <v>-5.0420881376360827</v>
      </c>
      <c r="E232" s="307">
        <f t="shared" ca="1" si="96"/>
        <v>-33.414028906794385</v>
      </c>
      <c r="F232" s="304">
        <f t="shared" ca="1" si="97"/>
        <v>33.792306529323824</v>
      </c>
      <c r="G232" s="306">
        <f t="shared" ca="1" si="98"/>
        <v>38.265269596196859</v>
      </c>
      <c r="H232" s="307">
        <f t="shared" ca="1" si="99"/>
        <v>178.15401410912889</v>
      </c>
      <c r="I232" s="304">
        <f t="shared" ca="1" si="100"/>
        <v>182.21713311449426</v>
      </c>
      <c r="J232" s="306">
        <f t="shared" ca="1" si="101"/>
        <v>236.52722164871273</v>
      </c>
      <c r="K232" s="307">
        <f t="shared" ca="1" si="102"/>
        <v>1219.8173336830014</v>
      </c>
      <c r="L232" s="304">
        <f t="shared" ca="1" si="87"/>
        <v>1242.5375061278296</v>
      </c>
      <c r="M232" s="306">
        <f t="shared" ca="1" si="103"/>
        <v>1.3592232101494222</v>
      </c>
      <c r="N232" s="304">
        <f t="shared" ca="1" si="104"/>
        <v>77.877753357785252</v>
      </c>
      <c r="P232" s="310">
        <f t="shared" ca="1" si="105"/>
        <v>23</v>
      </c>
      <c r="Q232" s="304">
        <f t="shared" ca="1" si="106"/>
        <v>0</v>
      </c>
      <c r="R232" s="306">
        <f t="shared" ca="1" si="107"/>
        <v>0</v>
      </c>
      <c r="S232" s="307">
        <f t="shared" ca="1" si="108"/>
        <v>4.7590000000000039</v>
      </c>
      <c r="T232" s="304">
        <f t="shared" ca="1" si="88"/>
        <v>46.68579000000004</v>
      </c>
      <c r="U232" s="311">
        <f t="shared" ca="1" si="89"/>
        <v>0</v>
      </c>
      <c r="V232" s="306">
        <f t="shared" ca="1" si="90"/>
        <v>1.0841621963314685</v>
      </c>
      <c r="W232" s="304">
        <f t="shared" ca="1" si="91"/>
        <v>110.52896853097143</v>
      </c>
      <c r="Y232" s="314" t="str">
        <f t="shared" ca="1" si="109"/>
        <v/>
      </c>
      <c r="Z232" s="315" t="str">
        <f t="shared" ca="1" si="110"/>
        <v/>
      </c>
      <c r="AA232" s="316" t="str">
        <f t="shared" ca="1" si="111"/>
        <v/>
      </c>
      <c r="AC232" s="310" t="e">
        <f t="shared" ca="1" si="112"/>
        <v>#N/A</v>
      </c>
      <c r="AD232" s="323" t="e">
        <f t="shared" ca="1" si="113"/>
        <v>#N/A</v>
      </c>
      <c r="AE232" s="324">
        <f t="shared" ca="1" si="92"/>
        <v>1219.8173336830014</v>
      </c>
      <c r="AG232" s="306">
        <f t="shared" ca="1" si="114"/>
        <v>-33.730110784880061</v>
      </c>
      <c r="AH232" s="304">
        <f t="shared" ca="1" si="115"/>
        <v>-24.136545598334394</v>
      </c>
    </row>
    <row r="233" spans="1:34" x14ac:dyDescent="0.2">
      <c r="A233" s="347">
        <f t="shared" ca="1" si="93"/>
        <v>0.1</v>
      </c>
      <c r="B233" s="304">
        <f t="shared" ca="1" si="94"/>
        <v>4.8999999999999995</v>
      </c>
      <c r="D233" s="306">
        <f t="shared" ca="1" si="95"/>
        <v>-4.8772608146127201</v>
      </c>
      <c r="E233" s="307">
        <f t="shared" ca="1" si="96"/>
        <v>-32.517368879135638</v>
      </c>
      <c r="F233" s="304">
        <f t="shared" ca="1" si="97"/>
        <v>32.881103264269214</v>
      </c>
      <c r="G233" s="306">
        <f t="shared" ca="1" si="98"/>
        <v>37.777543514735584</v>
      </c>
      <c r="H233" s="307">
        <f t="shared" ca="1" si="99"/>
        <v>174.90227722121534</v>
      </c>
      <c r="I233" s="304">
        <f t="shared" ca="1" si="100"/>
        <v>178.93560118426575</v>
      </c>
      <c r="J233" s="306">
        <f t="shared" ca="1" si="101"/>
        <v>240.32936230425935</v>
      </c>
      <c r="K233" s="307">
        <f t="shared" ca="1" si="102"/>
        <v>1237.4701482495186</v>
      </c>
      <c r="L233" s="304">
        <f t="shared" ca="1" si="87"/>
        <v>1260.5913573376019</v>
      </c>
      <c r="M233" s="306">
        <f t="shared" ca="1" si="103"/>
        <v>1.3580719117137228</v>
      </c>
      <c r="N233" s="304">
        <f t="shared" ca="1" si="104"/>
        <v>77.811788816459668</v>
      </c>
      <c r="P233" s="310">
        <f t="shared" ca="1" si="105"/>
        <v>23</v>
      </c>
      <c r="Q233" s="304">
        <f t="shared" ca="1" si="106"/>
        <v>0</v>
      </c>
      <c r="R233" s="306">
        <f t="shared" ca="1" si="107"/>
        <v>0</v>
      </c>
      <c r="S233" s="307">
        <f t="shared" ca="1" si="108"/>
        <v>4.7590000000000039</v>
      </c>
      <c r="T233" s="304">
        <f t="shared" ca="1" si="88"/>
        <v>46.68579000000004</v>
      </c>
      <c r="U233" s="311">
        <f t="shared" ca="1" si="89"/>
        <v>0</v>
      </c>
      <c r="V233" s="306">
        <f t="shared" ca="1" si="90"/>
        <v>1.0822427957733369</v>
      </c>
      <c r="W233" s="304">
        <f t="shared" ca="1" si="91"/>
        <v>106.39510696432133</v>
      </c>
      <c r="Y233" s="314" t="str">
        <f t="shared" ca="1" si="109"/>
        <v/>
      </c>
      <c r="Z233" s="315" t="str">
        <f t="shared" ca="1" si="110"/>
        <v/>
      </c>
      <c r="AA233" s="316" t="str">
        <f t="shared" ca="1" si="111"/>
        <v/>
      </c>
      <c r="AC233" s="310" t="e">
        <f t="shared" ca="1" si="112"/>
        <v>#N/A</v>
      </c>
      <c r="AD233" s="323" t="e">
        <f t="shared" ca="1" si="113"/>
        <v>#N/A</v>
      </c>
      <c r="AE233" s="324">
        <f t="shared" ca="1" si="92"/>
        <v>1237.4701482495186</v>
      </c>
      <c r="AG233" s="306">
        <f t="shared" ca="1" si="114"/>
        <v>-32.81650518719389</v>
      </c>
      <c r="AH233" s="304">
        <f t="shared" ca="1" si="115"/>
        <v>-23.22525079448862</v>
      </c>
    </row>
    <row r="234" spans="1:34" x14ac:dyDescent="0.2">
      <c r="A234" s="347">
        <f t="shared" ca="1" si="93"/>
        <v>0.1</v>
      </c>
      <c r="B234" s="304">
        <f t="shared" ca="1" si="94"/>
        <v>4.9999999999999991</v>
      </c>
      <c r="D234" s="306">
        <f t="shared" ca="1" si="95"/>
        <v>-4.7200098880456745</v>
      </c>
      <c r="E234" s="307">
        <f t="shared" ca="1" si="96"/>
        <v>-31.662677572956277</v>
      </c>
      <c r="F234" s="304">
        <f t="shared" ca="1" si="97"/>
        <v>32.012554481519238</v>
      </c>
      <c r="G234" s="306">
        <f t="shared" ca="1" si="98"/>
        <v>37.305542525931017</v>
      </c>
      <c r="H234" s="307">
        <f t="shared" ca="1" si="99"/>
        <v>171.73600946391971</v>
      </c>
      <c r="I234" s="304">
        <f t="shared" ca="1" si="100"/>
        <v>175.74117459988017</v>
      </c>
      <c r="J234" s="306">
        <f t="shared" ca="1" si="101"/>
        <v>244.08351660629268</v>
      </c>
      <c r="K234" s="307">
        <f t="shared" ca="1" si="102"/>
        <v>1254.8020625837753</v>
      </c>
      <c r="L234" s="304">
        <f t="shared" ca="1" si="87"/>
        <v>1278.3211565734923</v>
      </c>
      <c r="M234" s="306">
        <f t="shared" ca="1" si="103"/>
        <v>1.3568934036977083</v>
      </c>
      <c r="N234" s="304">
        <f t="shared" ca="1" si="104"/>
        <v>77.744265281019693</v>
      </c>
      <c r="P234" s="310">
        <f t="shared" ca="1" si="105"/>
        <v>23</v>
      </c>
      <c r="Q234" s="304">
        <f t="shared" ca="1" si="106"/>
        <v>0</v>
      </c>
      <c r="R234" s="306">
        <f t="shared" ca="1" si="107"/>
        <v>0</v>
      </c>
      <c r="S234" s="307">
        <f t="shared" ca="1" si="108"/>
        <v>4.7590000000000039</v>
      </c>
      <c r="T234" s="304">
        <f t="shared" ca="1" si="88"/>
        <v>46.68579000000004</v>
      </c>
      <c r="U234" s="311">
        <f t="shared" ca="1" si="89"/>
        <v>0</v>
      </c>
      <c r="V234" s="306">
        <f t="shared" ca="1" si="90"/>
        <v>1.0803613887215597</v>
      </c>
      <c r="W234" s="304">
        <f t="shared" ca="1" si="91"/>
        <v>102.45178806734791</v>
      </c>
      <c r="Y234" s="314" t="str">
        <f t="shared" ca="1" si="109"/>
        <v/>
      </c>
      <c r="Z234" s="315" t="str">
        <f t="shared" ca="1" si="110"/>
        <v/>
      </c>
      <c r="AA234" s="316" t="str">
        <f t="shared" ca="1" si="111"/>
        <v/>
      </c>
      <c r="AC234" s="310">
        <f t="shared" ca="1" si="112"/>
        <v>4.9999999999999991</v>
      </c>
      <c r="AD234" s="323">
        <f t="shared" ca="1" si="113"/>
        <v>244.08351660629268</v>
      </c>
      <c r="AE234" s="324">
        <f t="shared" ca="1" si="92"/>
        <v>1254.8020625837753</v>
      </c>
      <c r="AG234" s="306">
        <f t="shared" ca="1" si="114"/>
        <v>-31.94548626173237</v>
      </c>
      <c r="AH234" s="304">
        <f t="shared" ca="1" si="115"/>
        <v>-22.35660999460417</v>
      </c>
    </row>
    <row r="235" spans="1:34" x14ac:dyDescent="0.2">
      <c r="A235" s="347">
        <f t="shared" ca="1" si="93"/>
        <v>0.1</v>
      </c>
      <c r="B235" s="304">
        <f t="shared" ca="1" si="94"/>
        <v>5.0999999999999988</v>
      </c>
      <c r="D235" s="306">
        <f t="shared" ca="1" si="95"/>
        <v>-4.5698681828929288</v>
      </c>
      <c r="E235" s="307">
        <f t="shared" ca="1" si="96"/>
        <v>-30.847381374648158</v>
      </c>
      <c r="F235" s="304">
        <f t="shared" ca="1" si="97"/>
        <v>31.184044524115329</v>
      </c>
      <c r="G235" s="306">
        <f t="shared" ca="1" si="98"/>
        <v>36.848555707641722</v>
      </c>
      <c r="H235" s="307">
        <f t="shared" ca="1" si="99"/>
        <v>168.65127132645489</v>
      </c>
      <c r="I235" s="304">
        <f t="shared" ca="1" si="100"/>
        <v>172.62985656533658</v>
      </c>
      <c r="J235" s="306">
        <f t="shared" ca="1" si="101"/>
        <v>247.79122151797131</v>
      </c>
      <c r="K235" s="307">
        <f t="shared" ca="1" si="102"/>
        <v>1271.821426623294</v>
      </c>
      <c r="L235" s="304">
        <f t="shared" ca="1" si="87"/>
        <v>1295.7354014919401</v>
      </c>
      <c r="M235" s="306">
        <f t="shared" ca="1" si="103"/>
        <v>1.3556871100566192</v>
      </c>
      <c r="N235" s="304">
        <f t="shared" ca="1" si="104"/>
        <v>77.675149746531829</v>
      </c>
      <c r="P235" s="310">
        <f t="shared" ca="1" si="105"/>
        <v>23</v>
      </c>
      <c r="Q235" s="304">
        <f t="shared" ca="1" si="106"/>
        <v>0</v>
      </c>
      <c r="R235" s="306">
        <f t="shared" ca="1" si="107"/>
        <v>0</v>
      </c>
      <c r="S235" s="307">
        <f t="shared" ca="1" si="108"/>
        <v>4.7590000000000039</v>
      </c>
      <c r="T235" s="304">
        <f t="shared" ca="1" si="88"/>
        <v>46.68579000000004</v>
      </c>
      <c r="U235" s="311">
        <f t="shared" ca="1" si="89"/>
        <v>0</v>
      </c>
      <c r="V235" s="306">
        <f t="shared" ca="1" si="90"/>
        <v>1.0785168929480009</v>
      </c>
      <c r="W235" s="304">
        <f t="shared" ca="1" si="91"/>
        <v>98.687514178555858</v>
      </c>
      <c r="Y235" s="314" t="str">
        <f t="shared" ca="1" si="109"/>
        <v/>
      </c>
      <c r="Z235" s="315" t="str">
        <f t="shared" ca="1" si="110"/>
        <v/>
      </c>
      <c r="AA235" s="316" t="str">
        <f t="shared" ca="1" si="111"/>
        <v/>
      </c>
      <c r="AC235" s="310" t="e">
        <f t="shared" ca="1" si="112"/>
        <v>#N/A</v>
      </c>
      <c r="AD235" s="323" t="e">
        <f t="shared" ca="1" si="113"/>
        <v>#N/A</v>
      </c>
      <c r="AE235" s="324">
        <f t="shared" ca="1" si="92"/>
        <v>1271.821426623294</v>
      </c>
      <c r="AG235" s="306">
        <f t="shared" ca="1" si="114"/>
        <v>-31.114436352084425</v>
      </c>
      <c r="AH235" s="304">
        <f t="shared" ca="1" si="115"/>
        <v>-21.52800757876609</v>
      </c>
    </row>
    <row r="236" spans="1:34" x14ac:dyDescent="0.2">
      <c r="A236" s="347">
        <f t="shared" ca="1" si="93"/>
        <v>0.1</v>
      </c>
      <c r="B236" s="304">
        <f t="shared" ca="1" si="94"/>
        <v>5.1999999999999984</v>
      </c>
      <c r="D236" s="306">
        <f t="shared" ca="1" si="95"/>
        <v>-4.4264041610044851</v>
      </c>
      <c r="E236" s="307">
        <f t="shared" ca="1" si="96"/>
        <v>-30.069103099753306</v>
      </c>
      <c r="F236" s="304">
        <f t="shared" ca="1" si="97"/>
        <v>30.393157371687327</v>
      </c>
      <c r="G236" s="306">
        <f t="shared" ca="1" si="98"/>
        <v>36.405915291541277</v>
      </c>
      <c r="H236" s="307">
        <f t="shared" ca="1" si="99"/>
        <v>165.64436101647956</v>
      </c>
      <c r="I236" s="304">
        <f t="shared" ca="1" si="100"/>
        <v>169.59789210002785</v>
      </c>
      <c r="J236" s="306">
        <f t="shared" ca="1" si="101"/>
        <v>251.45394506793045</v>
      </c>
      <c r="K236" s="307">
        <f t="shared" ca="1" si="102"/>
        <v>1288.5362082404406</v>
      </c>
      <c r="L236" s="304">
        <f t="shared" ca="1" si="87"/>
        <v>1312.8422016513935</v>
      </c>
      <c r="M236" s="306">
        <f t="shared" ca="1" si="103"/>
        <v>1.3544524334261629</v>
      </c>
      <c r="N236" s="304">
        <f t="shared" ca="1" si="104"/>
        <v>77.604407986543251</v>
      </c>
      <c r="P236" s="310">
        <f t="shared" ca="1" si="105"/>
        <v>23</v>
      </c>
      <c r="Q236" s="304">
        <f t="shared" ca="1" si="106"/>
        <v>0</v>
      </c>
      <c r="R236" s="306">
        <f t="shared" ca="1" si="107"/>
        <v>0</v>
      </c>
      <c r="S236" s="307">
        <f t="shared" ca="1" si="108"/>
        <v>4.7590000000000039</v>
      </c>
      <c r="T236" s="304">
        <f t="shared" ca="1" si="88"/>
        <v>46.68579000000004</v>
      </c>
      <c r="U236" s="311">
        <f t="shared" ca="1" si="89"/>
        <v>0</v>
      </c>
      <c r="V236" s="306">
        <f t="shared" ca="1" si="90"/>
        <v>1.0767082772009902</v>
      </c>
      <c r="W236" s="304">
        <f t="shared" ca="1" si="91"/>
        <v>95.091651610212324</v>
      </c>
      <c r="Y236" s="314" t="str">
        <f t="shared" ca="1" si="109"/>
        <v/>
      </c>
      <c r="Z236" s="315" t="str">
        <f t="shared" ca="1" si="110"/>
        <v/>
      </c>
      <c r="AA236" s="316" t="str">
        <f t="shared" ca="1" si="111"/>
        <v/>
      </c>
      <c r="AC236" s="310" t="e">
        <f t="shared" ca="1" si="112"/>
        <v>#N/A</v>
      </c>
      <c r="AD236" s="323" t="e">
        <f t="shared" ca="1" si="113"/>
        <v>#N/A</v>
      </c>
      <c r="AE236" s="324">
        <f t="shared" ca="1" si="92"/>
        <v>1288.5362082404406</v>
      </c>
      <c r="AG236" s="306">
        <f t="shared" ca="1" si="114"/>
        <v>-30.320937350428053</v>
      </c>
      <c r="AH236" s="304">
        <f t="shared" ca="1" si="115"/>
        <v>-20.737027564310942</v>
      </c>
    </row>
    <row r="237" spans="1:34" x14ac:dyDescent="0.2">
      <c r="A237" s="347">
        <f t="shared" ca="1" si="93"/>
        <v>0.1</v>
      </c>
      <c r="B237" s="304">
        <f t="shared" ca="1" si="94"/>
        <v>5.299999999999998</v>
      </c>
      <c r="D237" s="306">
        <f t="shared" ca="1" si="95"/>
        <v>-4.2892186908198537</v>
      </c>
      <c r="E237" s="307">
        <f t="shared" ca="1" si="96"/>
        <v>-29.325644191642482</v>
      </c>
      <c r="F237" s="304">
        <f t="shared" ca="1" si="97"/>
        <v>29.637658548415946</v>
      </c>
      <c r="G237" s="306">
        <f t="shared" ca="1" si="98"/>
        <v>35.976993422459294</v>
      </c>
      <c r="H237" s="307">
        <f t="shared" ca="1" si="99"/>
        <v>162.71179659731533</v>
      </c>
      <c r="I237" s="304">
        <f t="shared" ca="1" si="100"/>
        <v>166.64174989373402</v>
      </c>
      <c r="J237" s="306">
        <f t="shared" ca="1" si="101"/>
        <v>255.07309050363048</v>
      </c>
      <c r="K237" s="307">
        <f t="shared" ca="1" si="102"/>
        <v>1304.9540161211303</v>
      </c>
      <c r="L237" s="304">
        <f t="shared" ca="1" si="87"/>
        <v>1329.6493017671014</v>
      </c>
      <c r="M237" s="306">
        <f t="shared" ca="1" si="103"/>
        <v>1.3531887543063403</v>
      </c>
      <c r="N237" s="304">
        <f t="shared" ca="1" si="104"/>
        <v>77.5320045063186</v>
      </c>
      <c r="P237" s="310">
        <f t="shared" ca="1" si="105"/>
        <v>23</v>
      </c>
      <c r="Q237" s="304">
        <f t="shared" ca="1" si="106"/>
        <v>0</v>
      </c>
      <c r="R237" s="306">
        <f t="shared" ca="1" si="107"/>
        <v>0</v>
      </c>
      <c r="S237" s="307">
        <f t="shared" ca="1" si="108"/>
        <v>4.7590000000000039</v>
      </c>
      <c r="T237" s="304">
        <f t="shared" ca="1" si="88"/>
        <v>46.68579000000004</v>
      </c>
      <c r="U237" s="311">
        <f t="shared" ca="1" si="89"/>
        <v>0</v>
      </c>
      <c r="V237" s="306">
        <f t="shared" ca="1" si="90"/>
        <v>1.074934558080832</v>
      </c>
      <c r="W237" s="304">
        <f t="shared" ca="1" si="91"/>
        <v>91.654353552526032</v>
      </c>
      <c r="Y237" s="314" t="str">
        <f t="shared" ca="1" si="109"/>
        <v/>
      </c>
      <c r="Z237" s="315" t="str">
        <f t="shared" ca="1" si="110"/>
        <v/>
      </c>
      <c r="AA237" s="316" t="str">
        <f t="shared" ca="1" si="111"/>
        <v/>
      </c>
      <c r="AC237" s="310" t="e">
        <f t="shared" ca="1" si="112"/>
        <v>#N/A</v>
      </c>
      <c r="AD237" s="323" t="e">
        <f t="shared" ca="1" si="113"/>
        <v>#N/A</v>
      </c>
      <c r="AE237" s="324">
        <f t="shared" ca="1" si="92"/>
        <v>1304.9540161211303</v>
      </c>
      <c r="AG237" s="306">
        <f t="shared" ca="1" si="114"/>
        <v>-29.562752601247183</v>
      </c>
      <c r="AH237" s="304">
        <f t="shared" ca="1" si="115"/>
        <v>-19.981435513807995</v>
      </c>
    </row>
    <row r="238" spans="1:34" x14ac:dyDescent="0.2">
      <c r="A238" s="347">
        <f t="shared" ca="1" si="93"/>
        <v>0.1</v>
      </c>
      <c r="B238" s="304">
        <f t="shared" ca="1" si="94"/>
        <v>5.3999999999999977</v>
      </c>
      <c r="D238" s="306">
        <f t="shared" ca="1" si="95"/>
        <v>-4.1579421549053066</v>
      </c>
      <c r="E238" s="307">
        <f t="shared" ca="1" si="96"/>
        <v>-28.614968781799568</v>
      </c>
      <c r="F238" s="304">
        <f t="shared" ca="1" si="97"/>
        <v>28.915478923007701</v>
      </c>
      <c r="G238" s="306">
        <f t="shared" ca="1" si="98"/>
        <v>35.561199206968766</v>
      </c>
      <c r="H238" s="307">
        <f t="shared" ca="1" si="99"/>
        <v>159.85029971913536</v>
      </c>
      <c r="I238" s="304">
        <f t="shared" ca="1" si="100"/>
        <v>163.75810578208066</v>
      </c>
      <c r="J238" s="306">
        <f t="shared" ca="1" si="101"/>
        <v>258.65000013510189</v>
      </c>
      <c r="K238" s="307">
        <f t="shared" ca="1" si="102"/>
        <v>1321.0821209369528</v>
      </c>
      <c r="L238" s="304">
        <f t="shared" ca="1" si="87"/>
        <v>1346.164103231536</v>
      </c>
      <c r="M238" s="306">
        <f t="shared" ca="1" si="103"/>
        <v>1.3518954302025186</v>
      </c>
      <c r="N238" s="304">
        <f t="shared" ca="1" si="104"/>
        <v>77.457902493627074</v>
      </c>
      <c r="P238" s="310">
        <f t="shared" ca="1" si="105"/>
        <v>23</v>
      </c>
      <c r="Q238" s="304">
        <f t="shared" ca="1" si="106"/>
        <v>0</v>
      </c>
      <c r="R238" s="306">
        <f t="shared" ca="1" si="107"/>
        <v>0</v>
      </c>
      <c r="S238" s="307">
        <f t="shared" ca="1" si="108"/>
        <v>4.7590000000000039</v>
      </c>
      <c r="T238" s="304">
        <f t="shared" ca="1" si="88"/>
        <v>46.68579000000004</v>
      </c>
      <c r="U238" s="311">
        <f t="shared" ca="1" si="89"/>
        <v>0</v>
      </c>
      <c r="V238" s="306">
        <f t="shared" ca="1" si="90"/>
        <v>1.0731947971525706</v>
      </c>
      <c r="W238" s="304">
        <f t="shared" ca="1" si="91"/>
        <v>88.366490918408331</v>
      </c>
      <c r="Y238" s="314" t="str">
        <f t="shared" ca="1" si="109"/>
        <v/>
      </c>
      <c r="Z238" s="315" t="str">
        <f t="shared" ca="1" si="110"/>
        <v/>
      </c>
      <c r="AA238" s="316" t="str">
        <f t="shared" ca="1" si="111"/>
        <v/>
      </c>
      <c r="AC238" s="310" t="e">
        <f t="shared" ca="1" si="112"/>
        <v>#N/A</v>
      </c>
      <c r="AD238" s="323" t="e">
        <f t="shared" ca="1" si="113"/>
        <v>#N/A</v>
      </c>
      <c r="AE238" s="324">
        <f t="shared" ca="1" si="92"/>
        <v>1321.0821209369528</v>
      </c>
      <c r="AG238" s="306">
        <f t="shared" ca="1" si="114"/>
        <v>-28.837810696810209</v>
      </c>
      <c r="AH238" s="304">
        <f t="shared" ca="1" si="115"/>
        <v>-19.259162335054835</v>
      </c>
    </row>
    <row r="239" spans="1:34" x14ac:dyDescent="0.2">
      <c r="A239" s="347">
        <f t="shared" ca="1" si="93"/>
        <v>0.1</v>
      </c>
      <c r="B239" s="304">
        <f t="shared" ca="1" si="94"/>
        <v>5.4999999999999973</v>
      </c>
      <c r="D239" s="306">
        <f t="shared" ca="1" si="95"/>
        <v>-4.0322318554258612</v>
      </c>
      <c r="E239" s="307">
        <f t="shared" ca="1" si="96"/>
        <v>-27.935189391829041</v>
      </c>
      <c r="F239" s="304">
        <f t="shared" ca="1" si="97"/>
        <v>28.224700177207708</v>
      </c>
      <c r="G239" s="306">
        <f t="shared" ca="1" si="98"/>
        <v>35.15797602142618</v>
      </c>
      <c r="H239" s="307">
        <f t="shared" ca="1" si="99"/>
        <v>157.05678077995245</v>
      </c>
      <c r="I239" s="304">
        <f t="shared" ca="1" si="100"/>
        <v>160.94382767563724</v>
      </c>
      <c r="J239" s="306">
        <f t="shared" ca="1" si="101"/>
        <v>262.18595889652164</v>
      </c>
      <c r="K239" s="307">
        <f t="shared" ca="1" si="102"/>
        <v>1336.9274749619071</v>
      </c>
      <c r="L239" s="304">
        <f t="shared" ca="1" si="87"/>
        <v>1362.3936840541023</v>
      </c>
      <c r="M239" s="306">
        <f t="shared" ca="1" si="103"/>
        <v>1.3505717947214511</v>
      </c>
      <c r="N239" s="304">
        <f t="shared" ca="1" si="104"/>
        <v>77.382063766948136</v>
      </c>
      <c r="P239" s="310">
        <f t="shared" ca="1" si="105"/>
        <v>23</v>
      </c>
      <c r="Q239" s="304">
        <f t="shared" ca="1" si="106"/>
        <v>0</v>
      </c>
      <c r="R239" s="306">
        <f t="shared" ca="1" si="107"/>
        <v>0</v>
      </c>
      <c r="S239" s="307">
        <f t="shared" ca="1" si="108"/>
        <v>4.7590000000000039</v>
      </c>
      <c r="T239" s="304">
        <f t="shared" ca="1" si="88"/>
        <v>46.68579000000004</v>
      </c>
      <c r="U239" s="311">
        <f t="shared" ca="1" si="89"/>
        <v>0</v>
      </c>
      <c r="V239" s="306">
        <f t="shared" ca="1" si="90"/>
        <v>1.0714880982746782</v>
      </c>
      <c r="W239" s="304">
        <f t="shared" ca="1" si="91"/>
        <v>85.219590204913402</v>
      </c>
      <c r="Y239" s="314" t="str">
        <f t="shared" ca="1" si="109"/>
        <v/>
      </c>
      <c r="Z239" s="315" t="str">
        <f t="shared" ca="1" si="110"/>
        <v/>
      </c>
      <c r="AA239" s="316" t="str">
        <f t="shared" ca="1" si="111"/>
        <v/>
      </c>
      <c r="AC239" s="310" t="e">
        <f t="shared" ca="1" si="112"/>
        <v>#N/A</v>
      </c>
      <c r="AD239" s="323" t="e">
        <f t="shared" ca="1" si="113"/>
        <v>#N/A</v>
      </c>
      <c r="AE239" s="324">
        <f t="shared" ca="1" si="92"/>
        <v>1336.9274749619071</v>
      </c>
      <c r="AG239" s="306">
        <f t="shared" ca="1" si="114"/>
        <v>-28.144190940919472</v>
      </c>
      <c r="AH239" s="304">
        <f t="shared" ca="1" si="115"/>
        <v>-18.568289749612997</v>
      </c>
    </row>
    <row r="240" spans="1:34" x14ac:dyDescent="0.2">
      <c r="A240" s="347">
        <f t="shared" ca="1" si="93"/>
        <v>0.1</v>
      </c>
      <c r="B240" s="304">
        <f t="shared" ca="1" si="94"/>
        <v>5.599999999999997</v>
      </c>
      <c r="D240" s="306">
        <f t="shared" ca="1" si="95"/>
        <v>-3.911769682885645</v>
      </c>
      <c r="E240" s="307">
        <f t="shared" ca="1" si="96"/>
        <v>-27.284554086168733</v>
      </c>
      <c r="F240" s="304">
        <f t="shared" ca="1" si="97"/>
        <v>27.563541748712375</v>
      </c>
      <c r="G240" s="306">
        <f t="shared" ca="1" si="98"/>
        <v>34.766799053137618</v>
      </c>
      <c r="H240" s="307">
        <f t="shared" ca="1" si="99"/>
        <v>154.32832537133558</v>
      </c>
      <c r="I240" s="304">
        <f t="shared" ca="1" si="100"/>
        <v>158.19596179524328</v>
      </c>
      <c r="J240" s="306">
        <f t="shared" ca="1" si="101"/>
        <v>265.6821976502498</v>
      </c>
      <c r="K240" s="307">
        <f t="shared" ca="1" si="102"/>
        <v>1352.4967302694715</v>
      </c>
      <c r="L240" s="304">
        <f t="shared" ca="1" si="87"/>
        <v>1378.3448173580796</v>
      </c>
      <c r="M240" s="306">
        <f t="shared" ca="1" si="103"/>
        <v>1.3492171566197839</v>
      </c>
      <c r="N240" s="304">
        <f t="shared" ca="1" si="104"/>
        <v>77.304448720954994</v>
      </c>
      <c r="P240" s="310">
        <f t="shared" ca="1" si="105"/>
        <v>23</v>
      </c>
      <c r="Q240" s="304">
        <f t="shared" ca="1" si="106"/>
        <v>0</v>
      </c>
      <c r="R240" s="306">
        <f t="shared" ca="1" si="107"/>
        <v>0</v>
      </c>
      <c r="S240" s="307">
        <f t="shared" ca="1" si="108"/>
        <v>4.7590000000000039</v>
      </c>
      <c r="T240" s="304">
        <f t="shared" ca="1" si="88"/>
        <v>46.68579000000004</v>
      </c>
      <c r="U240" s="311">
        <f t="shared" ca="1" si="89"/>
        <v>0</v>
      </c>
      <c r="V240" s="306">
        <f t="shared" ca="1" si="90"/>
        <v>1.069813605124557</v>
      </c>
      <c r="W240" s="304">
        <f t="shared" ca="1" si="91"/>
        <v>82.205777566949962</v>
      </c>
      <c r="Y240" s="314" t="str">
        <f t="shared" ca="1" si="109"/>
        <v/>
      </c>
      <c r="Z240" s="315" t="str">
        <f t="shared" ca="1" si="110"/>
        <v/>
      </c>
      <c r="AA240" s="316" t="str">
        <f t="shared" ca="1" si="111"/>
        <v/>
      </c>
      <c r="AC240" s="310" t="e">
        <f t="shared" ca="1" si="112"/>
        <v>#N/A</v>
      </c>
      <c r="AD240" s="323" t="e">
        <f t="shared" ca="1" si="113"/>
        <v>#N/A</v>
      </c>
      <c r="AE240" s="324">
        <f t="shared" ca="1" si="92"/>
        <v>1352.4967302694715</v>
      </c>
      <c r="AG240" s="306">
        <f t="shared" ca="1" si="114"/>
        <v>-27.480110286776068</v>
      </c>
      <c r="AH240" s="304">
        <f t="shared" ca="1" si="115"/>
        <v>-17.907037235745605</v>
      </c>
    </row>
    <row r="241" spans="1:34" x14ac:dyDescent="0.2">
      <c r="A241" s="347">
        <f t="shared" ca="1" si="93"/>
        <v>0.1</v>
      </c>
      <c r="B241" s="304">
        <f t="shared" ca="1" si="94"/>
        <v>5.6999999999999966</v>
      </c>
      <c r="D241" s="306">
        <f t="shared" ca="1" si="95"/>
        <v>-3.7962600179542032</v>
      </c>
      <c r="E241" s="307">
        <f t="shared" ca="1" si="96"/>
        <v>-26.661434909195499</v>
      </c>
      <c r="F241" s="304">
        <f t="shared" ca="1" si="97"/>
        <v>26.930349079452832</v>
      </c>
      <c r="G241" s="306">
        <f t="shared" ca="1" si="98"/>
        <v>34.387173051342195</v>
      </c>
      <c r="H241" s="307">
        <f t="shared" ca="1" si="99"/>
        <v>151.66218188041603</v>
      </c>
      <c r="I241" s="304">
        <f t="shared" ca="1" si="100"/>
        <v>155.51172008305787</v>
      </c>
      <c r="J241" s="306">
        <f t="shared" ca="1" si="101"/>
        <v>269.13989625547379</v>
      </c>
      <c r="K241" s="307">
        <f t="shared" ca="1" si="102"/>
        <v>1367.796255632059</v>
      </c>
      <c r="L241" s="304">
        <f t="shared" ca="1" si="87"/>
        <v>1394.0239885588369</v>
      </c>
      <c r="M241" s="306">
        <f t="shared" ca="1" si="103"/>
        <v>1.3478307988024198</v>
      </c>
      <c r="N241" s="304">
        <f t="shared" ca="1" si="104"/>
        <v>77.225016269125064</v>
      </c>
      <c r="P241" s="310">
        <f t="shared" ca="1" si="105"/>
        <v>23</v>
      </c>
      <c r="Q241" s="304">
        <f t="shared" ca="1" si="106"/>
        <v>0</v>
      </c>
      <c r="R241" s="306">
        <f t="shared" ca="1" si="107"/>
        <v>0</v>
      </c>
      <c r="S241" s="307">
        <f t="shared" ca="1" si="108"/>
        <v>4.7590000000000039</v>
      </c>
      <c r="T241" s="304">
        <f t="shared" ca="1" si="88"/>
        <v>46.68579000000004</v>
      </c>
      <c r="U241" s="311">
        <f t="shared" ca="1" si="89"/>
        <v>0</v>
      </c>
      <c r="V241" s="306">
        <f t="shared" ca="1" si="90"/>
        <v>1.0681704989036822</v>
      </c>
      <c r="W241" s="304">
        <f t="shared" ca="1" si="91"/>
        <v>79.317728401391804</v>
      </c>
      <c r="Y241" s="314" t="str">
        <f t="shared" ca="1" si="109"/>
        <v/>
      </c>
      <c r="Z241" s="315" t="str">
        <f t="shared" ca="1" si="110"/>
        <v/>
      </c>
      <c r="AA241" s="316" t="str">
        <f t="shared" ca="1" si="111"/>
        <v/>
      </c>
      <c r="AC241" s="310" t="e">
        <f t="shared" ca="1" si="112"/>
        <v>#N/A</v>
      </c>
      <c r="AD241" s="323" t="e">
        <f t="shared" ca="1" si="113"/>
        <v>#N/A</v>
      </c>
      <c r="AE241" s="324">
        <f t="shared" ca="1" si="92"/>
        <v>1367.796255632059</v>
      </c>
      <c r="AG241" s="306">
        <f t="shared" ca="1" si="114"/>
        <v>-26.843911579912223</v>
      </c>
      <c r="AH241" s="304">
        <f t="shared" ca="1" si="115"/>
        <v>-17.273750276728283</v>
      </c>
    </row>
    <row r="242" spans="1:34" x14ac:dyDescent="0.2">
      <c r="A242" s="347">
        <f t="shared" ca="1" si="93"/>
        <v>0.1</v>
      </c>
      <c r="B242" s="304">
        <f t="shared" ca="1" si="94"/>
        <v>5.7999999999999963</v>
      </c>
      <c r="D242" s="306">
        <f t="shared" ca="1" si="95"/>
        <v>-3.6854278400437903</v>
      </c>
      <c r="E242" s="307">
        <f t="shared" ca="1" si="96"/>
        <v>-26.064317461610983</v>
      </c>
      <c r="F242" s="304">
        <f t="shared" ca="1" si="97"/>
        <v>26.323583021766034</v>
      </c>
      <c r="G242" s="306">
        <f t="shared" ca="1" si="98"/>
        <v>34.018630267337819</v>
      </c>
      <c r="H242" s="307">
        <f t="shared" ca="1" si="99"/>
        <v>149.05575013425494</v>
      </c>
      <c r="I242" s="304">
        <f t="shared" ca="1" si="100"/>
        <v>152.8884686735768</v>
      </c>
      <c r="J242" s="306">
        <f t="shared" ca="1" si="101"/>
        <v>272.56018642140776</v>
      </c>
      <c r="K242" s="307">
        <f t="shared" ca="1" si="102"/>
        <v>1382.8321522327926</v>
      </c>
      <c r="L242" s="304">
        <f t="shared" ca="1" si="87"/>
        <v>1409.4374113350511</v>
      </c>
      <c r="M242" s="306">
        <f t="shared" ca="1" si="103"/>
        <v>1.3464119772679282</v>
      </c>
      <c r="N242" s="304">
        <f t="shared" ca="1" si="104"/>
        <v>77.143723783316418</v>
      </c>
      <c r="P242" s="310">
        <f t="shared" ca="1" si="105"/>
        <v>23</v>
      </c>
      <c r="Q242" s="304">
        <f t="shared" ca="1" si="106"/>
        <v>0</v>
      </c>
      <c r="R242" s="306">
        <f t="shared" ca="1" si="107"/>
        <v>0</v>
      </c>
      <c r="S242" s="307">
        <f t="shared" ca="1" si="108"/>
        <v>4.7590000000000039</v>
      </c>
      <c r="T242" s="304">
        <f t="shared" ca="1" si="88"/>
        <v>46.68579000000004</v>
      </c>
      <c r="U242" s="311">
        <f t="shared" ca="1" si="89"/>
        <v>0</v>
      </c>
      <c r="V242" s="306">
        <f t="shared" ca="1" si="90"/>
        <v>1.0665579962069442</v>
      </c>
      <c r="W242" s="304">
        <f t="shared" ca="1" si="91"/>
        <v>76.548621827899112</v>
      </c>
      <c r="Y242" s="314" t="str">
        <f t="shared" ca="1" si="109"/>
        <v/>
      </c>
      <c r="Z242" s="315" t="str">
        <f t="shared" ca="1" si="110"/>
        <v/>
      </c>
      <c r="AA242" s="316" t="str">
        <f t="shared" ca="1" si="111"/>
        <v/>
      </c>
      <c r="AC242" s="310" t="e">
        <f t="shared" ca="1" si="112"/>
        <v>#N/A</v>
      </c>
      <c r="AD242" s="323" t="e">
        <f t="shared" ca="1" si="113"/>
        <v>#N/A</v>
      </c>
      <c r="AE242" s="324">
        <f t="shared" ca="1" si="92"/>
        <v>1382.8321522327926</v>
      </c>
      <c r="AG242" s="306">
        <f t="shared" ca="1" si="114"/>
        <v>-26.234052958687766</v>
      </c>
      <c r="AH242" s="304">
        <f t="shared" ca="1" si="115"/>
        <v>-16.666889767050165</v>
      </c>
    </row>
    <row r="243" spans="1:34" x14ac:dyDescent="0.2">
      <c r="A243" s="347">
        <f t="shared" ca="1" si="93"/>
        <v>0.1</v>
      </c>
      <c r="B243" s="304">
        <f t="shared" ca="1" si="94"/>
        <v>5.8999999999999959</v>
      </c>
      <c r="D243" s="306">
        <f t="shared" ca="1" si="95"/>
        <v>-3.5790170196116526</v>
      </c>
      <c r="E243" s="307">
        <f t="shared" ca="1" si="96"/>
        <v>-25.491791489226468</v>
      </c>
      <c r="F243" s="304">
        <f t="shared" ca="1" si="97"/>
        <v>25.741810273499976</v>
      </c>
      <c r="G243" s="306">
        <f t="shared" ca="1" si="98"/>
        <v>33.660728565376651</v>
      </c>
      <c r="H243" s="307">
        <f t="shared" ca="1" si="99"/>
        <v>146.5065709853323</v>
      </c>
      <c r="I243" s="304">
        <f t="shared" ca="1" si="100"/>
        <v>150.32371732175923</v>
      </c>
      <c r="J243" s="306">
        <f t="shared" ca="1" si="101"/>
        <v>275.94415436304348</v>
      </c>
      <c r="K243" s="307">
        <f t="shared" ca="1" si="102"/>
        <v>1397.610268288772</v>
      </c>
      <c r="L243" s="304">
        <f t="shared" ca="1" si="87"/>
        <v>1424.5910424937215</v>
      </c>
      <c r="M243" s="306">
        <f t="shared" ca="1" si="103"/>
        <v>1.3449599199980018</v>
      </c>
      <c r="N243" s="304">
        <f t="shared" ca="1" si="104"/>
        <v>77.060527030138346</v>
      </c>
      <c r="P243" s="310">
        <f t="shared" ca="1" si="105"/>
        <v>23</v>
      </c>
      <c r="Q243" s="304">
        <f t="shared" ca="1" si="106"/>
        <v>0</v>
      </c>
      <c r="R243" s="306">
        <f t="shared" ca="1" si="107"/>
        <v>0</v>
      </c>
      <c r="S243" s="307">
        <f t="shared" ca="1" si="108"/>
        <v>4.7590000000000039</v>
      </c>
      <c r="T243" s="304">
        <f t="shared" ca="1" si="88"/>
        <v>46.68579000000004</v>
      </c>
      <c r="U243" s="311">
        <f t="shared" ca="1" si="89"/>
        <v>0</v>
      </c>
      <c r="V243" s="306">
        <f t="shared" ca="1" si="90"/>
        <v>1.0649753470422785</v>
      </c>
      <c r="W243" s="304">
        <f t="shared" ca="1" si="91"/>
        <v>73.892099528779937</v>
      </c>
      <c r="Y243" s="314" t="str">
        <f t="shared" ca="1" si="109"/>
        <v/>
      </c>
      <c r="Z243" s="315" t="str">
        <f t="shared" ca="1" si="110"/>
        <v/>
      </c>
      <c r="AA243" s="316" t="str">
        <f t="shared" ca="1" si="111"/>
        <v/>
      </c>
      <c r="AC243" s="310" t="e">
        <f t="shared" ca="1" si="112"/>
        <v>#N/A</v>
      </c>
      <c r="AD243" s="323" t="e">
        <f t="shared" ca="1" si="113"/>
        <v>#N/A</v>
      </c>
      <c r="AE243" s="324">
        <f t="shared" ca="1" si="92"/>
        <v>1397.610268288772</v>
      </c>
      <c r="AG243" s="306">
        <f t="shared" ca="1" si="114"/>
        <v>-25.649098283375487</v>
      </c>
      <c r="AH243" s="304">
        <f t="shared" ca="1" si="115"/>
        <v>-16.085022447551808</v>
      </c>
    </row>
    <row r="244" spans="1:34" x14ac:dyDescent="0.2">
      <c r="A244" s="347">
        <f t="shared" ca="1" si="93"/>
        <v>0.1</v>
      </c>
      <c r="B244" s="304">
        <f t="shared" ca="1" si="94"/>
        <v>5.9999999999999956</v>
      </c>
      <c r="D244" s="306">
        <f t="shared" ca="1" si="95"/>
        <v>-3.4767887740136354</v>
      </c>
      <c r="E244" s="307">
        <f t="shared" ca="1" si="96"/>
        <v>-24.942542372982814</v>
      </c>
      <c r="F244" s="304">
        <f t="shared" ca="1" si="97"/>
        <v>25.18369472907322</v>
      </c>
      <c r="G244" s="306">
        <f t="shared" ca="1" si="98"/>
        <v>33.313049687975287</v>
      </c>
      <c r="H244" s="307">
        <f t="shared" ca="1" si="99"/>
        <v>144.01231674803401</v>
      </c>
      <c r="I244" s="304">
        <f t="shared" ca="1" si="100"/>
        <v>147.81510969670722</v>
      </c>
      <c r="J244" s="306">
        <f t="shared" ca="1" si="101"/>
        <v>279.29284327571105</v>
      </c>
      <c r="K244" s="307">
        <f t="shared" ca="1" si="102"/>
        <v>1412.1362126754402</v>
      </c>
      <c r="L244" s="304">
        <f t="shared" ca="1" si="87"/>
        <v>1439.4905958200516</v>
      </c>
      <c r="M244" s="306">
        <f t="shared" ca="1" si="103"/>
        <v>1.3434738257877465</v>
      </c>
      <c r="N244" s="304">
        <f t="shared" ca="1" si="104"/>
        <v>76.975380103931897</v>
      </c>
      <c r="P244" s="310">
        <f t="shared" ca="1" si="105"/>
        <v>23</v>
      </c>
      <c r="Q244" s="304">
        <f t="shared" ca="1" si="106"/>
        <v>0</v>
      </c>
      <c r="R244" s="306">
        <f t="shared" ca="1" si="107"/>
        <v>0</v>
      </c>
      <c r="S244" s="307">
        <f t="shared" ca="1" si="108"/>
        <v>4.7590000000000039</v>
      </c>
      <c r="T244" s="304">
        <f t="shared" ca="1" si="88"/>
        <v>46.68579000000004</v>
      </c>
      <c r="U244" s="311">
        <f t="shared" ca="1" si="89"/>
        <v>0</v>
      </c>
      <c r="V244" s="306">
        <f t="shared" ca="1" si="90"/>
        <v>1.0634218329880254</v>
      </c>
      <c r="W244" s="304">
        <f t="shared" ca="1" si="91"/>
        <v>71.342228475900825</v>
      </c>
      <c r="Y244" s="314" t="str">
        <f t="shared" ca="1" si="109"/>
        <v/>
      </c>
      <c r="Z244" s="315" t="str">
        <f t="shared" ca="1" si="110"/>
        <v/>
      </c>
      <c r="AA244" s="316" t="str">
        <f t="shared" ca="1" si="111"/>
        <v/>
      </c>
      <c r="AC244" s="310">
        <f t="shared" ca="1" si="112"/>
        <v>5.9999999999999956</v>
      </c>
      <c r="AD244" s="323">
        <f t="shared" ca="1" si="113"/>
        <v>279.29284327571105</v>
      </c>
      <c r="AE244" s="324">
        <f t="shared" ca="1" si="92"/>
        <v>1412.1362126754402</v>
      </c>
      <c r="AG244" s="306">
        <f t="shared" ca="1" si="114"/>
        <v>-25.087708480831971</v>
      </c>
      <c r="AH244" s="304">
        <f t="shared" ca="1" si="115"/>
        <v>-15.526812256520252</v>
      </c>
    </row>
    <row r="245" spans="1:34" x14ac:dyDescent="0.2">
      <c r="A245" s="347">
        <f t="shared" ca="1" si="93"/>
        <v>0.1</v>
      </c>
      <c r="B245" s="304">
        <f t="shared" ca="1" si="94"/>
        <v>6.0999999999999952</v>
      </c>
      <c r="D245" s="306">
        <f t="shared" ca="1" si="95"/>
        <v>-3.3785202692001146</v>
      </c>
      <c r="E245" s="307">
        <f t="shared" ca="1" si="96"/>
        <v>-24.415343422620516</v>
      </c>
      <c r="F245" s="304">
        <f t="shared" ca="1" si="97"/>
        <v>24.647989647309878</v>
      </c>
      <c r="G245" s="306">
        <f t="shared" ca="1" si="98"/>
        <v>32.975197661055276</v>
      </c>
      <c r="H245" s="307">
        <f t="shared" ca="1" si="99"/>
        <v>141.57078240577195</v>
      </c>
      <c r="I245" s="304">
        <f t="shared" ca="1" si="100"/>
        <v>145.36041445926085</v>
      </c>
      <c r="J245" s="306">
        <f t="shared" ca="1" si="101"/>
        <v>282.6072556431626</v>
      </c>
      <c r="K245" s="307">
        <f t="shared" ca="1" si="102"/>
        <v>1426.4153676331305</v>
      </c>
      <c r="L245" s="304">
        <f t="shared" ca="1" si="87"/>
        <v>1454.1415549946018</v>
      </c>
      <c r="M245" s="306">
        <f t="shared" ca="1" si="103"/>
        <v>1.3419528630133755</v>
      </c>
      <c r="N245" s="304">
        <f t="shared" ca="1" si="104"/>
        <v>76.888235356163932</v>
      </c>
      <c r="P245" s="310">
        <f t="shared" ca="1" si="105"/>
        <v>23</v>
      </c>
      <c r="Q245" s="304">
        <f t="shared" ca="1" si="106"/>
        <v>0</v>
      </c>
      <c r="R245" s="306">
        <f t="shared" ca="1" si="107"/>
        <v>0</v>
      </c>
      <c r="S245" s="307">
        <f t="shared" ca="1" si="108"/>
        <v>4.7590000000000039</v>
      </c>
      <c r="T245" s="304">
        <f t="shared" ca="1" si="88"/>
        <v>46.68579000000004</v>
      </c>
      <c r="U245" s="311">
        <f t="shared" ca="1" si="89"/>
        <v>0</v>
      </c>
      <c r="V245" s="306">
        <f t="shared" ca="1" si="90"/>
        <v>1.0618967654766784</v>
      </c>
      <c r="W245" s="304">
        <f t="shared" ca="1" si="91"/>
        <v>68.893467129518925</v>
      </c>
      <c r="Y245" s="314" t="str">
        <f t="shared" ca="1" si="109"/>
        <v/>
      </c>
      <c r="Z245" s="315" t="str">
        <f t="shared" ca="1" si="110"/>
        <v/>
      </c>
      <c r="AA245" s="316" t="str">
        <f t="shared" ca="1" si="111"/>
        <v/>
      </c>
      <c r="AC245" s="310" t="e">
        <f t="shared" ca="1" si="112"/>
        <v>#N/A</v>
      </c>
      <c r="AD245" s="323" t="e">
        <f t="shared" ca="1" si="113"/>
        <v>#N/A</v>
      </c>
      <c r="AE245" s="324">
        <f t="shared" ca="1" si="92"/>
        <v>1426.4153676331305</v>
      </c>
      <c r="AG245" s="306">
        <f t="shared" ca="1" si="114"/>
        <v>-24.548633705549946</v>
      </c>
      <c r="AH245" s="304">
        <f t="shared" ca="1" si="115"/>
        <v>-14.991012497562675</v>
      </c>
    </row>
    <row r="246" spans="1:34" x14ac:dyDescent="0.2">
      <c r="A246" s="347">
        <f t="shared" ca="1" si="93"/>
        <v>0.1</v>
      </c>
      <c r="B246" s="304">
        <f t="shared" ca="1" si="94"/>
        <v>6.1999999999999948</v>
      </c>
      <c r="D246" s="306">
        <f t="shared" ca="1" si="95"/>
        <v>-3.2840033516787637</v>
      </c>
      <c r="E246" s="307">
        <f t="shared" ca="1" si="96"/>
        <v>-23.909048888171604</v>
      </c>
      <c r="F246" s="304">
        <f t="shared" ca="1" si="97"/>
        <v>24.13353054881977</v>
      </c>
      <c r="G246" s="306">
        <f t="shared" ca="1" si="98"/>
        <v>32.646797325887398</v>
      </c>
      <c r="H246" s="307">
        <f t="shared" ca="1" si="99"/>
        <v>139.1798775169548</v>
      </c>
      <c r="I246" s="304">
        <f t="shared" ca="1" si="100"/>
        <v>142.95751705059831</v>
      </c>
      <c r="J246" s="306">
        <f t="shared" ca="1" si="101"/>
        <v>285.88835539250971</v>
      </c>
      <c r="K246" s="307">
        <f t="shared" ca="1" si="102"/>
        <v>1440.4529006292669</v>
      </c>
      <c r="L246" s="304">
        <f t="shared" ca="1" si="87"/>
        <v>1468.5491856523915</v>
      </c>
      <c r="M246" s="306">
        <f t="shared" ca="1" si="103"/>
        <v>1.3403961683336376</v>
      </c>
      <c r="N246" s="304">
        <f t="shared" ca="1" si="104"/>
        <v>76.799043321024484</v>
      </c>
      <c r="P246" s="310">
        <f t="shared" ca="1" si="105"/>
        <v>23</v>
      </c>
      <c r="Q246" s="304">
        <f t="shared" ca="1" si="106"/>
        <v>0</v>
      </c>
      <c r="R246" s="306">
        <f t="shared" ca="1" si="107"/>
        <v>0</v>
      </c>
      <c r="S246" s="307">
        <f t="shared" ca="1" si="108"/>
        <v>4.7590000000000039</v>
      </c>
      <c r="T246" s="304">
        <f t="shared" ca="1" si="88"/>
        <v>46.68579000000004</v>
      </c>
      <c r="U246" s="311">
        <f t="shared" ca="1" si="89"/>
        <v>0</v>
      </c>
      <c r="V246" s="306">
        <f t="shared" ca="1" si="90"/>
        <v>1.0603994841947524</v>
      </c>
      <c r="W246" s="304">
        <f t="shared" ca="1" si="91"/>
        <v>66.540634743246386</v>
      </c>
      <c r="Y246" s="314" t="str">
        <f t="shared" ca="1" si="109"/>
        <v/>
      </c>
      <c r="Z246" s="315" t="str">
        <f t="shared" ca="1" si="110"/>
        <v/>
      </c>
      <c r="AA246" s="316" t="str">
        <f t="shared" ca="1" si="111"/>
        <v/>
      </c>
      <c r="AC246" s="310" t="e">
        <f t="shared" ca="1" si="112"/>
        <v>#N/A</v>
      </c>
      <c r="AD246" s="323" t="e">
        <f t="shared" ca="1" si="113"/>
        <v>#N/A</v>
      </c>
      <c r="AE246" s="324">
        <f t="shared" ca="1" si="92"/>
        <v>1440.4529006292669</v>
      </c>
      <c r="AG246" s="306">
        <f t="shared" ca="1" si="114"/>
        <v>-24.030706229834472</v>
      </c>
      <c r="AH246" s="304">
        <f t="shared" ca="1" si="115"/>
        <v>-14.476458737028549</v>
      </c>
    </row>
    <row r="247" spans="1:34" x14ac:dyDescent="0.2">
      <c r="A247" s="347">
        <f t="shared" ca="1" si="93"/>
        <v>0.1</v>
      </c>
      <c r="B247" s="304">
        <f t="shared" ca="1" si="94"/>
        <v>6.2999999999999945</v>
      </c>
      <c r="D247" s="306">
        <f t="shared" ca="1" si="95"/>
        <v>-3.1930433970201033</v>
      </c>
      <c r="E247" s="307">
        <f t="shared" ca="1" si="96"/>
        <v>-23.422587613645796</v>
      </c>
      <c r="F247" s="304">
        <f t="shared" ca="1" si="97"/>
        <v>23.639228766061027</v>
      </c>
      <c r="G247" s="306">
        <f t="shared" ca="1" si="98"/>
        <v>32.327492986185391</v>
      </c>
      <c r="H247" s="307">
        <f t="shared" ca="1" si="99"/>
        <v>136.83761875559023</v>
      </c>
      <c r="I247" s="304">
        <f t="shared" ca="1" si="100"/>
        <v>140.604412126619</v>
      </c>
      <c r="J247" s="306">
        <f t="shared" ca="1" si="101"/>
        <v>289.13706990811335</v>
      </c>
      <c r="K247" s="307">
        <f t="shared" ca="1" si="102"/>
        <v>1454.253775442894</v>
      </c>
      <c r="L247" s="304">
        <f t="shared" ca="1" si="87"/>
        <v>1482.7185466517105</v>
      </c>
      <c r="M247" s="306">
        <f t="shared" ca="1" si="103"/>
        <v>1.3388028453210581</v>
      </c>
      <c r="N247" s="304">
        <f t="shared" ca="1" si="104"/>
        <v>76.707752637002599</v>
      </c>
      <c r="P247" s="310">
        <f t="shared" ca="1" si="105"/>
        <v>23</v>
      </c>
      <c r="Q247" s="304">
        <f t="shared" ca="1" si="106"/>
        <v>0</v>
      </c>
      <c r="R247" s="306">
        <f t="shared" ca="1" si="107"/>
        <v>0</v>
      </c>
      <c r="S247" s="307">
        <f t="shared" ca="1" si="108"/>
        <v>4.7590000000000039</v>
      </c>
      <c r="T247" s="304">
        <f t="shared" ca="1" si="88"/>
        <v>46.68579000000004</v>
      </c>
      <c r="U247" s="311">
        <f t="shared" ca="1" si="89"/>
        <v>0</v>
      </c>
      <c r="V247" s="306">
        <f t="shared" ca="1" si="90"/>
        <v>1.058929355589459</v>
      </c>
      <c r="W247" s="304">
        <f t="shared" ca="1" si="91"/>
        <v>64.278883452252543</v>
      </c>
      <c r="Y247" s="314" t="str">
        <f t="shared" ca="1" si="109"/>
        <v/>
      </c>
      <c r="Z247" s="315" t="str">
        <f t="shared" ca="1" si="110"/>
        <v/>
      </c>
      <c r="AA247" s="316" t="str">
        <f t="shared" ca="1" si="111"/>
        <v/>
      </c>
      <c r="AC247" s="310" t="e">
        <f t="shared" ca="1" si="112"/>
        <v>#N/A</v>
      </c>
      <c r="AD247" s="323" t="e">
        <f t="shared" ca="1" si="113"/>
        <v>#N/A</v>
      </c>
      <c r="AE247" s="324">
        <f t="shared" ca="1" si="92"/>
        <v>1454.253775442894</v>
      </c>
      <c r="AG247" s="306">
        <f t="shared" ca="1" si="114"/>
        <v>-23.532833986210889</v>
      </c>
      <c r="AH247" s="304">
        <f t="shared" ca="1" si="115"/>
        <v>-13.982062354117742</v>
      </c>
    </row>
    <row r="248" spans="1:34" x14ac:dyDescent="0.2">
      <c r="A248" s="347">
        <f t="shared" ca="1" si="93"/>
        <v>0.1</v>
      </c>
      <c r="B248" s="304">
        <f t="shared" ca="1" si="94"/>
        <v>6.3999999999999941</v>
      </c>
      <c r="D248" s="306">
        <f t="shared" ca="1" si="95"/>
        <v>-3.1054582627912675</v>
      </c>
      <c r="E248" s="307">
        <f t="shared" ca="1" si="96"/>
        <v>-22.954957266151801</v>
      </c>
      <c r="F248" s="304">
        <f t="shared" ca="1" si="97"/>
        <v>23.164065578235483</v>
      </c>
      <c r="G248" s="306">
        <f t="shared" ca="1" si="98"/>
        <v>32.016947159906266</v>
      </c>
      <c r="H248" s="307">
        <f t="shared" ca="1" si="99"/>
        <v>134.54212302897506</v>
      </c>
      <c r="I248" s="304">
        <f t="shared" ca="1" si="100"/>
        <v>138.29919657967682</v>
      </c>
      <c r="J248" s="306">
        <f t="shared" ca="1" si="101"/>
        <v>292.35429191541795</v>
      </c>
      <c r="K248" s="307">
        <f t="shared" ca="1" si="102"/>
        <v>1467.8227625321224</v>
      </c>
      <c r="L248" s="304">
        <f t="shared" ca="1" si="87"/>
        <v>1496.6545006142187</v>
      </c>
      <c r="M248" s="306">
        <f t="shared" ca="1" si="103"/>
        <v>1.3371719630187948</v>
      </c>
      <c r="N248" s="304">
        <f t="shared" ca="1" si="104"/>
        <v>76.614309964200331</v>
      </c>
      <c r="P248" s="310">
        <f t="shared" ca="1" si="105"/>
        <v>23</v>
      </c>
      <c r="Q248" s="304">
        <f t="shared" ca="1" si="106"/>
        <v>0</v>
      </c>
      <c r="R248" s="306">
        <f t="shared" ca="1" si="107"/>
        <v>0</v>
      </c>
      <c r="S248" s="307">
        <f t="shared" ca="1" si="108"/>
        <v>4.7590000000000039</v>
      </c>
      <c r="T248" s="304">
        <f t="shared" ca="1" si="88"/>
        <v>46.68579000000004</v>
      </c>
      <c r="U248" s="311">
        <f t="shared" ca="1" si="89"/>
        <v>0</v>
      </c>
      <c r="V248" s="306">
        <f t="shared" ca="1" si="90"/>
        <v>1.0574857714737564</v>
      </c>
      <c r="W248" s="304">
        <f t="shared" ca="1" si="91"/>
        <v>62.103672859177991</v>
      </c>
      <c r="Y248" s="314" t="str">
        <f t="shared" ca="1" si="109"/>
        <v/>
      </c>
      <c r="Z248" s="315" t="str">
        <f t="shared" ca="1" si="110"/>
        <v/>
      </c>
      <c r="AA248" s="316" t="str">
        <f t="shared" ca="1" si="111"/>
        <v/>
      </c>
      <c r="AC248" s="310" t="e">
        <f t="shared" ca="1" si="112"/>
        <v>#N/A</v>
      </c>
      <c r="AD248" s="323" t="e">
        <f t="shared" ca="1" si="113"/>
        <v>#N/A</v>
      </c>
      <c r="AE248" s="324">
        <f t="shared" ca="1" si="92"/>
        <v>1467.8227625321224</v>
      </c>
      <c r="AG248" s="306">
        <f t="shared" ca="1" si="114"/>
        <v>-23.053994694183196</v>
      </c>
      <c r="AH248" s="304">
        <f t="shared" ca="1" si="115"/>
        <v>-13.506804675825277</v>
      </c>
    </row>
    <row r="249" spans="1:34" x14ac:dyDescent="0.2">
      <c r="A249" s="347">
        <f t="shared" ca="1" si="93"/>
        <v>0.1</v>
      </c>
      <c r="B249" s="304">
        <f t="shared" ca="1" si="94"/>
        <v>6.4999999999999938</v>
      </c>
      <c r="D249" s="306">
        <f t="shared" ca="1" si="95"/>
        <v>-3.0210773352056042</v>
      </c>
      <c r="E249" s="307">
        <f t="shared" ca="1" si="96"/>
        <v>-22.505219081420709</v>
      </c>
      <c r="F249" s="304">
        <f t="shared" ca="1" si="97"/>
        <v>22.707086871019712</v>
      </c>
      <c r="G249" s="306">
        <f t="shared" ca="1" si="98"/>
        <v>31.714839426385705</v>
      </c>
      <c r="H249" s="307">
        <f t="shared" ca="1" si="99"/>
        <v>132.29160112083298</v>
      </c>
      <c r="I249" s="304">
        <f t="shared" ca="1" si="100"/>
        <v>136.04006309523311</v>
      </c>
      <c r="J249" s="306">
        <f t="shared" ca="1" si="101"/>
        <v>295.54088124473253</v>
      </c>
      <c r="K249" s="307">
        <f t="shared" ca="1" si="102"/>
        <v>1481.1644487396129</v>
      </c>
      <c r="L249" s="304">
        <f t="shared" ca="1" si="87"/>
        <v>1510.3617237923618</v>
      </c>
      <c r="M249" s="306">
        <f t="shared" ca="1" si="103"/>
        <v>1.3355025544186199</v>
      </c>
      <c r="N249" s="304">
        <f t="shared" ca="1" si="104"/>
        <v>76.518659897127463</v>
      </c>
      <c r="P249" s="310">
        <f t="shared" ca="1" si="105"/>
        <v>23</v>
      </c>
      <c r="Q249" s="304">
        <f t="shared" ca="1" si="106"/>
        <v>0</v>
      </c>
      <c r="R249" s="306">
        <f t="shared" ca="1" si="107"/>
        <v>0</v>
      </c>
      <c r="S249" s="307">
        <f t="shared" ca="1" si="108"/>
        <v>4.7590000000000039</v>
      </c>
      <c r="T249" s="304">
        <f t="shared" ca="1" si="88"/>
        <v>46.68579000000004</v>
      </c>
      <c r="U249" s="311">
        <f t="shared" ca="1" si="89"/>
        <v>0</v>
      </c>
      <c r="V249" s="306">
        <f t="shared" ca="1" si="90"/>
        <v>1.0560681477220866</v>
      </c>
      <c r="W249" s="304">
        <f t="shared" ca="1" si="91"/>
        <v>60.010746864845622</v>
      </c>
      <c r="Y249" s="314" t="str">
        <f t="shared" ca="1" si="109"/>
        <v/>
      </c>
      <c r="Z249" s="315" t="str">
        <f t="shared" ca="1" si="110"/>
        <v/>
      </c>
      <c r="AA249" s="316" t="str">
        <f t="shared" ca="1" si="111"/>
        <v/>
      </c>
      <c r="AC249" s="310" t="e">
        <f t="shared" ca="1" si="112"/>
        <v>#N/A</v>
      </c>
      <c r="AD249" s="323" t="e">
        <f t="shared" ca="1" si="113"/>
        <v>#N/A</v>
      </c>
      <c r="AE249" s="324">
        <f t="shared" ca="1" si="92"/>
        <v>1481.1644487396129</v>
      </c>
      <c r="AG249" s="306">
        <f t="shared" ca="1" si="114"/>
        <v>-22.593230511311422</v>
      </c>
      <c r="AH249" s="304">
        <f t="shared" ca="1" si="115"/>
        <v>-13.04973163672577</v>
      </c>
    </row>
    <row r="250" spans="1:34" x14ac:dyDescent="0.2">
      <c r="A250" s="347">
        <f t="shared" ca="1" si="93"/>
        <v>0.1</v>
      </c>
      <c r="B250" s="304">
        <f t="shared" ca="1" si="94"/>
        <v>6.5999999999999934</v>
      </c>
      <c r="D250" s="306">
        <f t="shared" ca="1" si="95"/>
        <v>-2.9397406599994129</v>
      </c>
      <c r="E250" s="307">
        <f t="shared" ca="1" si="96"/>
        <v>-22.07249307344064</v>
      </c>
      <c r="F250" s="304">
        <f t="shared" ca="1" si="97"/>
        <v>22.267398267986739</v>
      </c>
      <c r="G250" s="306">
        <f t="shared" ca="1" si="98"/>
        <v>31.420865360385765</v>
      </c>
      <c r="H250" s="307">
        <f t="shared" ca="1" si="99"/>
        <v>130.08435181348892</v>
      </c>
      <c r="I250" s="304">
        <f t="shared" ca="1" si="100"/>
        <v>133.82529419631794</v>
      </c>
      <c r="J250" s="306">
        <f t="shared" ca="1" si="101"/>
        <v>298.69766648407108</v>
      </c>
      <c r="K250" s="307">
        <f t="shared" ca="1" si="102"/>
        <v>1494.283246386329</v>
      </c>
      <c r="L250" s="304">
        <f t="shared" ca="1" si="87"/>
        <v>1523.8447153151451</v>
      </c>
      <c r="M250" s="306">
        <f t="shared" ca="1" si="103"/>
        <v>1.3337936148552221</v>
      </c>
      <c r="N250" s="304">
        <f t="shared" ca="1" si="104"/>
        <v>76.420744872701846</v>
      </c>
      <c r="P250" s="310">
        <f t="shared" ca="1" si="105"/>
        <v>23</v>
      </c>
      <c r="Q250" s="304">
        <f t="shared" ca="1" si="106"/>
        <v>0</v>
      </c>
      <c r="R250" s="306">
        <f t="shared" ca="1" si="107"/>
        <v>0</v>
      </c>
      <c r="S250" s="307">
        <f t="shared" ca="1" si="108"/>
        <v>4.7590000000000039</v>
      </c>
      <c r="T250" s="304">
        <f t="shared" ca="1" si="88"/>
        <v>46.68579000000004</v>
      </c>
      <c r="U250" s="311">
        <f t="shared" ca="1" si="89"/>
        <v>0</v>
      </c>
      <c r="V250" s="306">
        <f t="shared" ca="1" si="90"/>
        <v>1.0546759230498182</v>
      </c>
      <c r="W250" s="304">
        <f t="shared" ca="1" si="91"/>
        <v>57.996112519374414</v>
      </c>
      <c r="Y250" s="314" t="str">
        <f t="shared" ca="1" si="109"/>
        <v/>
      </c>
      <c r="Z250" s="315" t="str">
        <f t="shared" ca="1" si="110"/>
        <v/>
      </c>
      <c r="AA250" s="316" t="str">
        <f t="shared" ca="1" si="111"/>
        <v/>
      </c>
      <c r="AC250" s="310" t="e">
        <f t="shared" ca="1" si="112"/>
        <v>#N/A</v>
      </c>
      <c r="AD250" s="323" t="e">
        <f t="shared" ca="1" si="113"/>
        <v>#N/A</v>
      </c>
      <c r="AE250" s="324">
        <f t="shared" ca="1" si="92"/>
        <v>1494.283246386329</v>
      </c>
      <c r="AG250" s="306">
        <f t="shared" ca="1" si="114"/>
        <v>-22.149643155426038</v>
      </c>
      <c r="AH250" s="304">
        <f t="shared" ca="1" si="115"/>
        <v>-12.609948910452946</v>
      </c>
    </row>
    <row r="251" spans="1:34" x14ac:dyDescent="0.2">
      <c r="A251" s="347">
        <f t="shared" ca="1" si="93"/>
        <v>0.1</v>
      </c>
      <c r="B251" s="304">
        <f t="shared" ca="1" si="94"/>
        <v>6.6999999999999931</v>
      </c>
      <c r="D251" s="306">
        <f t="shared" ca="1" si="95"/>
        <v>-2.8612981491172715</v>
      </c>
      <c r="E251" s="307">
        <f t="shared" ca="1" si="96"/>
        <v>-21.655953661808567</v>
      </c>
      <c r="F251" s="304">
        <f t="shared" ca="1" si="97"/>
        <v>21.8441606865666</v>
      </c>
      <c r="G251" s="306">
        <f t="shared" ca="1" si="98"/>
        <v>31.134735545474037</v>
      </c>
      <c r="H251" s="307">
        <f t="shared" ca="1" si="99"/>
        <v>127.91875644730807</v>
      </c>
      <c r="I251" s="304">
        <f t="shared" ca="1" si="100"/>
        <v>131.65325673340681</v>
      </c>
      <c r="J251" s="306">
        <f t="shared" ca="1" si="101"/>
        <v>301.82544652936406</v>
      </c>
      <c r="K251" s="307">
        <f t="shared" ca="1" si="102"/>
        <v>1507.1834017993688</v>
      </c>
      <c r="L251" s="304">
        <f t="shared" ca="1" si="87"/>
        <v>1537.1078058588369</v>
      </c>
      <c r="M251" s="306">
        <f t="shared" ca="1" si="103"/>
        <v>1.3320441003116867</v>
      </c>
      <c r="N251" s="304">
        <f t="shared" ca="1" si="104"/>
        <v>76.320505073160518</v>
      </c>
      <c r="P251" s="310">
        <f t="shared" ca="1" si="105"/>
        <v>23</v>
      </c>
      <c r="Q251" s="304">
        <f t="shared" ca="1" si="106"/>
        <v>0</v>
      </c>
      <c r="R251" s="306">
        <f t="shared" ca="1" si="107"/>
        <v>0</v>
      </c>
      <c r="S251" s="307">
        <f t="shared" ca="1" si="108"/>
        <v>4.7590000000000039</v>
      </c>
      <c r="T251" s="304">
        <f t="shared" ca="1" si="88"/>
        <v>46.68579000000004</v>
      </c>
      <c r="U251" s="311">
        <f t="shared" ca="1" si="89"/>
        <v>0</v>
      </c>
      <c r="V251" s="306">
        <f t="shared" ca="1" si="90"/>
        <v>1.053308557870041</v>
      </c>
      <c r="W251" s="304">
        <f t="shared" ca="1" si="91"/>
        <v>56.056020694283752</v>
      </c>
      <c r="Y251" s="314" t="str">
        <f t="shared" ca="1" si="109"/>
        <v/>
      </c>
      <c r="Z251" s="315" t="str">
        <f t="shared" ca="1" si="110"/>
        <v/>
      </c>
      <c r="AA251" s="316" t="str">
        <f t="shared" ca="1" si="111"/>
        <v/>
      </c>
      <c r="AC251" s="310" t="e">
        <f t="shared" ca="1" si="112"/>
        <v>#N/A</v>
      </c>
      <c r="AD251" s="323" t="e">
        <f t="shared" ca="1" si="113"/>
        <v>#N/A</v>
      </c>
      <c r="AE251" s="324">
        <f t="shared" ca="1" si="92"/>
        <v>1507.1834017993688</v>
      </c>
      <c r="AG251" s="306">
        <f t="shared" ca="1" si="114"/>
        <v>-21.722389450787677</v>
      </c>
      <c r="AH251" s="304">
        <f t="shared" ca="1" si="115"/>
        <v>-12.186617465722708</v>
      </c>
    </row>
    <row r="252" spans="1:34" x14ac:dyDescent="0.2">
      <c r="A252" s="347">
        <f t="shared" ca="1" si="93"/>
        <v>0.1</v>
      </c>
      <c r="B252" s="304">
        <f t="shared" ca="1" si="94"/>
        <v>6.7999999999999927</v>
      </c>
      <c r="D252" s="306">
        <f t="shared" ca="1" si="95"/>
        <v>-2.7856088557248357</v>
      </c>
      <c r="E252" s="307">
        <f t="shared" ca="1" si="96"/>
        <v>-21.254825675570213</v>
      </c>
      <c r="F252" s="304">
        <f t="shared" ca="1" si="97"/>
        <v>21.43658627664329</v>
      </c>
      <c r="G252" s="306">
        <f t="shared" ca="1" si="98"/>
        <v>30.856174659901551</v>
      </c>
      <c r="H252" s="307">
        <f t="shared" ca="1" si="99"/>
        <v>125.79327387975106</v>
      </c>
      <c r="I252" s="304">
        <f t="shared" ca="1" si="100"/>
        <v>129.52239678151577</v>
      </c>
      <c r="J252" s="306">
        <f t="shared" ca="1" si="101"/>
        <v>304.92499203963285</v>
      </c>
      <c r="K252" s="307">
        <f t="shared" ca="1" si="102"/>
        <v>1519.8690033157218</v>
      </c>
      <c r="L252" s="304">
        <f t="shared" ca="1" si="87"/>
        <v>1550.1551657851207</v>
      </c>
      <c r="M252" s="306">
        <f t="shared" ca="1" si="103"/>
        <v>1.3302529256306397</v>
      </c>
      <c r="N252" s="304">
        <f t="shared" ca="1" si="104"/>
        <v>76.217878323565827</v>
      </c>
      <c r="P252" s="310">
        <f t="shared" ca="1" si="105"/>
        <v>23</v>
      </c>
      <c r="Q252" s="304">
        <f t="shared" ca="1" si="106"/>
        <v>0</v>
      </c>
      <c r="R252" s="306">
        <f t="shared" ca="1" si="107"/>
        <v>0</v>
      </c>
      <c r="S252" s="307">
        <f t="shared" ca="1" si="108"/>
        <v>4.7590000000000039</v>
      </c>
      <c r="T252" s="304">
        <f t="shared" ca="1" si="88"/>
        <v>46.68579000000004</v>
      </c>
      <c r="U252" s="311">
        <f t="shared" ca="1" si="89"/>
        <v>0</v>
      </c>
      <c r="V252" s="306">
        <f t="shared" ca="1" si="90"/>
        <v>1.0519655332218898</v>
      </c>
      <c r="W252" s="304">
        <f t="shared" ca="1" si="91"/>
        <v>54.186948398100007</v>
      </c>
      <c r="Y252" s="314" t="str">
        <f t="shared" ca="1" si="109"/>
        <v/>
      </c>
      <c r="Z252" s="315" t="str">
        <f t="shared" ca="1" si="110"/>
        <v/>
      </c>
      <c r="AA252" s="316" t="str">
        <f t="shared" ca="1" si="111"/>
        <v/>
      </c>
      <c r="AC252" s="310" t="e">
        <f t="shared" ca="1" si="112"/>
        <v>#N/A</v>
      </c>
      <c r="AD252" s="323" t="e">
        <f t="shared" ca="1" si="113"/>
        <v>#N/A</v>
      </c>
      <c r="AE252" s="324">
        <f t="shared" ca="1" si="92"/>
        <v>1519.8690033157218</v>
      </c>
      <c r="AG252" s="306">
        <f t="shared" ca="1" si="114"/>
        <v>-21.310677256246393</v>
      </c>
      <c r="AH252" s="304">
        <f t="shared" ca="1" si="115"/>
        <v>-11.778949504997627</v>
      </c>
    </row>
    <row r="253" spans="1:34" x14ac:dyDescent="0.2">
      <c r="A253" s="347">
        <f t="shared" ca="1" si="93"/>
        <v>0.1</v>
      </c>
      <c r="B253" s="304">
        <f t="shared" ca="1" si="94"/>
        <v>6.8999999999999924</v>
      </c>
      <c r="D253" s="306">
        <f t="shared" ca="1" si="95"/>
        <v>-2.7125403108907022</v>
      </c>
      <c r="E253" s="307">
        <f t="shared" ca="1" si="96"/>
        <v>-20.868380696851673</v>
      </c>
      <c r="F253" s="304">
        <f t="shared" ca="1" si="97"/>
        <v>21.043934704492376</v>
      </c>
      <c r="G253" s="306">
        <f t="shared" ca="1" si="98"/>
        <v>30.58492062881248</v>
      </c>
      <c r="H253" s="307">
        <f t="shared" ca="1" si="99"/>
        <v>123.70643581006588</v>
      </c>
      <c r="I253" s="304">
        <f t="shared" ca="1" si="100"/>
        <v>127.43123491005143</v>
      </c>
      <c r="J253" s="306">
        <f t="shared" ca="1" si="101"/>
        <v>307.99704680406853</v>
      </c>
      <c r="K253" s="307">
        <f t="shared" ca="1" si="102"/>
        <v>1532.3439888002126</v>
      </c>
      <c r="L253" s="304">
        <f t="shared" ca="1" si="87"/>
        <v>1562.9908127855945</v>
      </c>
      <c r="M253" s="306">
        <f t="shared" ca="1" si="103"/>
        <v>1.328418962625159</v>
      </c>
      <c r="N253" s="304">
        <f t="shared" ca="1" si="104"/>
        <v>76.112799983568664</v>
      </c>
      <c r="P253" s="310">
        <f t="shared" ca="1" si="105"/>
        <v>23</v>
      </c>
      <c r="Q253" s="304">
        <f t="shared" ca="1" si="106"/>
        <v>0</v>
      </c>
      <c r="R253" s="306">
        <f t="shared" ca="1" si="107"/>
        <v>0</v>
      </c>
      <c r="S253" s="307">
        <f t="shared" ca="1" si="108"/>
        <v>4.7590000000000039</v>
      </c>
      <c r="T253" s="304">
        <f t="shared" ca="1" si="88"/>
        <v>46.68579000000004</v>
      </c>
      <c r="U253" s="311">
        <f t="shared" ca="1" si="89"/>
        <v>0</v>
      </c>
      <c r="V253" s="306">
        <f t="shared" ca="1" si="90"/>
        <v>1.050646349765114</v>
      </c>
      <c r="W253" s="304">
        <f t="shared" ca="1" si="91"/>
        <v>52.385582577251306</v>
      </c>
      <c r="Y253" s="314" t="str">
        <f t="shared" ca="1" si="109"/>
        <v/>
      </c>
      <c r="Z253" s="315" t="str">
        <f t="shared" ca="1" si="110"/>
        <v/>
      </c>
      <c r="AA253" s="316" t="str">
        <f t="shared" ca="1" si="111"/>
        <v/>
      </c>
      <c r="AC253" s="310" t="e">
        <f t="shared" ca="1" si="112"/>
        <v>#N/A</v>
      </c>
      <c r="AD253" s="323" t="e">
        <f t="shared" ca="1" si="113"/>
        <v>#N/A</v>
      </c>
      <c r="AE253" s="324">
        <f t="shared" ca="1" si="92"/>
        <v>1532.3439888002126</v>
      </c>
      <c r="AG253" s="306">
        <f t="shared" ca="1" si="114"/>
        <v>-20.913761738058067</v>
      </c>
      <c r="AH253" s="304">
        <f t="shared" ca="1" si="115"/>
        <v>-11.386204748497576</v>
      </c>
    </row>
    <row r="254" spans="1:34" x14ac:dyDescent="0.2">
      <c r="A254" s="347">
        <f t="shared" ca="1" si="93"/>
        <v>0.1</v>
      </c>
      <c r="B254" s="304">
        <f t="shared" ca="1" si="94"/>
        <v>6.999999999999992</v>
      </c>
      <c r="D254" s="306">
        <f t="shared" ca="1" si="95"/>
        <v>-2.641967916002065</v>
      </c>
      <c r="E254" s="307">
        <f t="shared" ca="1" si="96"/>
        <v>-20.495933711571411</v>
      </c>
      <c r="F254" s="304">
        <f t="shared" ca="1" si="97"/>
        <v>20.66550974881369</v>
      </c>
      <c r="G254" s="306">
        <f t="shared" ca="1" si="98"/>
        <v>30.320723837212274</v>
      </c>
      <c r="H254" s="307">
        <f t="shared" ca="1" si="99"/>
        <v>121.65684243890874</v>
      </c>
      <c r="I254" s="304">
        <f t="shared" ca="1" si="100"/>
        <v>125.37836179428234</v>
      </c>
      <c r="J254" s="306">
        <f t="shared" ca="1" si="101"/>
        <v>311.04232902736976</v>
      </c>
      <c r="K254" s="307">
        <f t="shared" ca="1" si="102"/>
        <v>1544.6121527126613</v>
      </c>
      <c r="L254" s="304">
        <f t="shared" ca="1" si="87"/>
        <v>1575.6186190682097</v>
      </c>
      <c r="M254" s="306">
        <f t="shared" ca="1" si="103"/>
        <v>1.3265410380831222</v>
      </c>
      <c r="N254" s="304">
        <f t="shared" ca="1" si="104"/>
        <v>76.005202833065908</v>
      </c>
      <c r="P254" s="310">
        <f t="shared" ca="1" si="105"/>
        <v>23</v>
      </c>
      <c r="Q254" s="304">
        <f t="shared" ca="1" si="106"/>
        <v>0</v>
      </c>
      <c r="R254" s="306">
        <f t="shared" ca="1" si="107"/>
        <v>0</v>
      </c>
      <c r="S254" s="307">
        <f t="shared" ca="1" si="108"/>
        <v>4.7590000000000039</v>
      </c>
      <c r="T254" s="304">
        <f t="shared" ca="1" si="88"/>
        <v>46.68579000000004</v>
      </c>
      <c r="U254" s="311">
        <f t="shared" ca="1" si="89"/>
        <v>0</v>
      </c>
      <c r="V254" s="306">
        <f t="shared" ca="1" si="90"/>
        <v>1.0493505268360315</v>
      </c>
      <c r="W254" s="304">
        <f t="shared" ca="1" si="91"/>
        <v>50.648805261005762</v>
      </c>
      <c r="Y254" s="314" t="str">
        <f t="shared" ca="1" si="109"/>
        <v/>
      </c>
      <c r="Z254" s="315" t="str">
        <f t="shared" ca="1" si="110"/>
        <v/>
      </c>
      <c r="AA254" s="316" t="str">
        <f t="shared" ca="1" si="111"/>
        <v/>
      </c>
      <c r="AC254" s="310">
        <f t="shared" ca="1" si="112"/>
        <v>6.999999999999992</v>
      </c>
      <c r="AD254" s="323">
        <f t="shared" ca="1" si="113"/>
        <v>311.04232902736976</v>
      </c>
      <c r="AE254" s="324">
        <f t="shared" ca="1" si="92"/>
        <v>1544.6121527126613</v>
      </c>
      <c r="AG254" s="306">
        <f t="shared" ca="1" si="114"/>
        <v>-20.530941954061696</v>
      </c>
      <c r="AH254" s="304">
        <f t="shared" ca="1" si="115"/>
        <v>-11.007687030311255</v>
      </c>
    </row>
    <row r="255" spans="1:34" x14ac:dyDescent="0.2">
      <c r="A255" s="347">
        <f t="shared" ca="1" si="93"/>
        <v>0.1</v>
      </c>
      <c r="B255" s="304">
        <f t="shared" ca="1" si="94"/>
        <v>7.0999999999999917</v>
      </c>
      <c r="D255" s="306">
        <f t="shared" ca="1" si="95"/>
        <v>-2.5737743856158088</v>
      </c>
      <c r="E255" s="307">
        <f t="shared" ca="1" si="96"/>
        <v>-20.136840038029582</v>
      </c>
      <c r="F255" s="304">
        <f t="shared" ca="1" si="97"/>
        <v>20.300656179179118</v>
      </c>
      <c r="G255" s="306">
        <f t="shared" ca="1" si="98"/>
        <v>30.063346398650694</v>
      </c>
      <c r="H255" s="307">
        <f t="shared" ca="1" si="99"/>
        <v>119.64315843510578</v>
      </c>
      <c r="I255" s="304">
        <f t="shared" ca="1" si="100"/>
        <v>123.36243414027255</v>
      </c>
      <c r="J255" s="306">
        <f t="shared" ca="1" si="101"/>
        <v>314.0615325391629</v>
      </c>
      <c r="K255" s="307">
        <f t="shared" ca="1" si="102"/>
        <v>1556.6771527563621</v>
      </c>
      <c r="L255" s="304">
        <f t="shared" ca="1" si="87"/>
        <v>1588.0423181182869</v>
      </c>
      <c r="M255" s="306">
        <f t="shared" ca="1" si="103"/>
        <v>1.324617931658213</v>
      </c>
      <c r="N255" s="304">
        <f t="shared" ca="1" si="104"/>
        <v>75.895016951364113</v>
      </c>
      <c r="P255" s="310">
        <f t="shared" ca="1" si="105"/>
        <v>23</v>
      </c>
      <c r="Q255" s="304">
        <f t="shared" ca="1" si="106"/>
        <v>0</v>
      </c>
      <c r="R255" s="306">
        <f t="shared" ca="1" si="107"/>
        <v>0</v>
      </c>
      <c r="S255" s="307">
        <f t="shared" ca="1" si="108"/>
        <v>4.7590000000000039</v>
      </c>
      <c r="T255" s="304">
        <f t="shared" ca="1" si="88"/>
        <v>46.68579000000004</v>
      </c>
      <c r="U255" s="311">
        <f t="shared" ca="1" si="89"/>
        <v>0</v>
      </c>
      <c r="V255" s="306">
        <f t="shared" ca="1" si="90"/>
        <v>1.0480776015604323</v>
      </c>
      <c r="W255" s="304">
        <f t="shared" ca="1" si="91"/>
        <v>48.973679924178882</v>
      </c>
      <c r="Y255" s="314" t="str">
        <f t="shared" ca="1" si="109"/>
        <v/>
      </c>
      <c r="Z255" s="315" t="str">
        <f t="shared" ca="1" si="110"/>
        <v/>
      </c>
      <c r="AA255" s="316" t="str">
        <f t="shared" ca="1" si="111"/>
        <v/>
      </c>
      <c r="AC255" s="310" t="e">
        <f t="shared" ca="1" si="112"/>
        <v>#N/A</v>
      </c>
      <c r="AD255" s="323" t="e">
        <f t="shared" ca="1" si="113"/>
        <v>#N/A</v>
      </c>
      <c r="AE255" s="324">
        <f t="shared" ca="1" si="92"/>
        <v>1556.6771527563621</v>
      </c>
      <c r="AG255" s="306">
        <f t="shared" ca="1" si="114"/>
        <v>-20.161557719482808</v>
      </c>
      <c r="AH255" s="304">
        <f t="shared" ca="1" si="115"/>
        <v>-10.642741176929128</v>
      </c>
    </row>
    <row r="256" spans="1:34" x14ac:dyDescent="0.2">
      <c r="A256" s="347">
        <f t="shared" ca="1" si="93"/>
        <v>0.1</v>
      </c>
      <c r="B256" s="304">
        <f t="shared" ca="1" si="94"/>
        <v>7.1999999999999913</v>
      </c>
      <c r="D256" s="306">
        <f t="shared" ca="1" si="95"/>
        <v>-2.5078492360083078</v>
      </c>
      <c r="E256" s="307">
        <f t="shared" ca="1" si="96"/>
        <v>-19.790492507266844</v>
      </c>
      <c r="F256" s="304">
        <f t="shared" ca="1" si="97"/>
        <v>19.948756890361178</v>
      </c>
      <c r="G256" s="306">
        <f t="shared" ca="1" si="98"/>
        <v>29.812561475049865</v>
      </c>
      <c r="H256" s="307">
        <f t="shared" ca="1" si="99"/>
        <v>117.66410918437909</v>
      </c>
      <c r="I256" s="304">
        <f t="shared" ca="1" si="100"/>
        <v>121.38217089777687</v>
      </c>
      <c r="J256" s="306">
        <f t="shared" ca="1" si="101"/>
        <v>317.05532793284794</v>
      </c>
      <c r="K256" s="307">
        <f t="shared" ca="1" si="102"/>
        <v>1568.5425161373364</v>
      </c>
      <c r="L256" s="304">
        <f t="shared" ca="1" si="87"/>
        <v>1600.2655110640396</v>
      </c>
      <c r="M256" s="306">
        <f t="shared" ca="1" si="103"/>
        <v>1.3226483736403087</v>
      </c>
      <c r="N256" s="304">
        <f t="shared" ca="1" si="104"/>
        <v>75.782169589432058</v>
      </c>
      <c r="P256" s="310">
        <f t="shared" ca="1" si="105"/>
        <v>23</v>
      </c>
      <c r="Q256" s="304">
        <f t="shared" ca="1" si="106"/>
        <v>0</v>
      </c>
      <c r="R256" s="306">
        <f t="shared" ca="1" si="107"/>
        <v>0</v>
      </c>
      <c r="S256" s="307">
        <f t="shared" ca="1" si="108"/>
        <v>4.7590000000000039</v>
      </c>
      <c r="T256" s="304">
        <f t="shared" ca="1" si="88"/>
        <v>46.68579000000004</v>
      </c>
      <c r="U256" s="311">
        <f t="shared" ca="1" si="89"/>
        <v>0</v>
      </c>
      <c r="V256" s="306">
        <f t="shared" ca="1" si="90"/>
        <v>1.0468271280193722</v>
      </c>
      <c r="W256" s="304">
        <f t="shared" ca="1" si="91"/>
        <v>47.357438954557701</v>
      </c>
      <c r="Y256" s="314" t="str">
        <f t="shared" ca="1" si="109"/>
        <v/>
      </c>
      <c r="Z256" s="315" t="str">
        <f t="shared" ca="1" si="110"/>
        <v/>
      </c>
      <c r="AA256" s="316" t="str">
        <f t="shared" ca="1" si="111"/>
        <v/>
      </c>
      <c r="AC256" s="310" t="e">
        <f t="shared" ca="1" si="112"/>
        <v>#N/A</v>
      </c>
      <c r="AD256" s="323" t="e">
        <f t="shared" ca="1" si="113"/>
        <v>#N/A</v>
      </c>
      <c r="AE256" s="324">
        <f t="shared" ca="1" si="92"/>
        <v>1568.5425161373364</v>
      </c>
      <c r="AG256" s="306">
        <f t="shared" ca="1" si="114"/>
        <v>-19.804986727769283</v>
      </c>
      <c r="AH256" s="304">
        <f t="shared" ca="1" si="115"/>
        <v>-10.290750141663972</v>
      </c>
    </row>
    <row r="257" spans="1:34" x14ac:dyDescent="0.2">
      <c r="A257" s="347">
        <f t="shared" ca="1" si="93"/>
        <v>0.1</v>
      </c>
      <c r="B257" s="304">
        <f t="shared" ca="1" si="94"/>
        <v>7.2999999999999909</v>
      </c>
      <c r="D257" s="306">
        <f t="shared" ca="1" si="95"/>
        <v>-2.4440883151835098</v>
      </c>
      <c r="E257" s="307">
        <f t="shared" ca="1" si="96"/>
        <v>-19.456318871818333</v>
      </c>
      <c r="F257" s="304">
        <f t="shared" ca="1" si="97"/>
        <v>19.609230268786451</v>
      </c>
      <c r="G257" s="306">
        <f t="shared" ca="1" si="98"/>
        <v>29.568152643531516</v>
      </c>
      <c r="H257" s="307">
        <f t="shared" ca="1" si="99"/>
        <v>115.71847729719725</v>
      </c>
      <c r="I257" s="304">
        <f t="shared" ca="1" si="100"/>
        <v>119.43634973798027</v>
      </c>
      <c r="J257" s="306">
        <f t="shared" ca="1" si="101"/>
        <v>320.024363638777</v>
      </c>
      <c r="K257" s="307">
        <f t="shared" ca="1" si="102"/>
        <v>1580.2116454614152</v>
      </c>
      <c r="L257" s="304">
        <f t="shared" ca="1" si="87"/>
        <v>1612.2916726741093</v>
      </c>
      <c r="M257" s="306">
        <f t="shared" ca="1" si="103"/>
        <v>1.3206310425974468</v>
      </c>
      <c r="N257" s="304">
        <f t="shared" ca="1" si="104"/>
        <v>75.666585034795347</v>
      </c>
      <c r="P257" s="310">
        <f t="shared" ca="1" si="105"/>
        <v>23</v>
      </c>
      <c r="Q257" s="304">
        <f t="shared" ca="1" si="106"/>
        <v>0</v>
      </c>
      <c r="R257" s="306">
        <f t="shared" ca="1" si="107"/>
        <v>0</v>
      </c>
      <c r="S257" s="307">
        <f t="shared" ca="1" si="108"/>
        <v>4.7590000000000039</v>
      </c>
      <c r="T257" s="304">
        <f t="shared" ca="1" si="88"/>
        <v>46.68579000000004</v>
      </c>
      <c r="U257" s="311">
        <f t="shared" ca="1" si="89"/>
        <v>0</v>
      </c>
      <c r="V257" s="306">
        <f t="shared" ca="1" si="90"/>
        <v>1.0455986764641072</v>
      </c>
      <c r="W257" s="304">
        <f t="shared" ca="1" si="91"/>
        <v>45.797472123688316</v>
      </c>
      <c r="Y257" s="314" t="str">
        <f t="shared" ca="1" si="109"/>
        <v/>
      </c>
      <c r="Z257" s="315" t="str">
        <f t="shared" ca="1" si="110"/>
        <v/>
      </c>
      <c r="AA257" s="316" t="str">
        <f t="shared" ca="1" si="111"/>
        <v/>
      </c>
      <c r="AC257" s="310" t="e">
        <f t="shared" ca="1" si="112"/>
        <v>#N/A</v>
      </c>
      <c r="AD257" s="323" t="e">
        <f t="shared" ca="1" si="113"/>
        <v>#N/A</v>
      </c>
      <c r="AE257" s="324">
        <f t="shared" ca="1" si="92"/>
        <v>1580.2116454614152</v>
      </c>
      <c r="AG257" s="306">
        <f t="shared" ca="1" si="114"/>
        <v>-19.460641902639182</v>
      </c>
      <c r="AH257" s="304">
        <f t="shared" ca="1" si="115"/>
        <v>-9.9511323712035438</v>
      </c>
    </row>
    <row r="258" spans="1:34" x14ac:dyDescent="0.2">
      <c r="A258" s="347">
        <f t="shared" ca="1" si="93"/>
        <v>0.1</v>
      </c>
      <c r="B258" s="304">
        <f t="shared" ca="1" si="94"/>
        <v>7.3999999999999906</v>
      </c>
      <c r="D258" s="306">
        <f t="shared" ca="1" si="95"/>
        <v>-2.3823933705377995</v>
      </c>
      <c r="E258" s="307">
        <f t="shared" ca="1" si="96"/>
        <v>-19.133779421907249</v>
      </c>
      <c r="F258" s="304">
        <f t="shared" ca="1" si="97"/>
        <v>19.281527769815952</v>
      </c>
      <c r="G258" s="306">
        <f t="shared" ca="1" si="98"/>
        <v>29.329913306477735</v>
      </c>
      <c r="H258" s="307">
        <f t="shared" ca="1" si="99"/>
        <v>113.80509935500653</v>
      </c>
      <c r="I258" s="304">
        <f t="shared" ca="1" si="100"/>
        <v>117.52380377510084</v>
      </c>
      <c r="J258" s="306">
        <f t="shared" ca="1" si="101"/>
        <v>322.96926693627745</v>
      </c>
      <c r="K258" s="307">
        <f t="shared" ca="1" si="102"/>
        <v>1591.6878242940254</v>
      </c>
      <c r="L258" s="304">
        <f t="shared" ca="1" si="87"/>
        <v>1624.1241570123893</v>
      </c>
      <c r="M258" s="306">
        <f t="shared" ca="1" si="103"/>
        <v>1.3185645628809917</v>
      </c>
      <c r="N258" s="304">
        <f t="shared" ca="1" si="104"/>
        <v>75.548184468593064</v>
      </c>
      <c r="P258" s="310">
        <f t="shared" ca="1" si="105"/>
        <v>23</v>
      </c>
      <c r="Q258" s="304">
        <f t="shared" ca="1" si="106"/>
        <v>0</v>
      </c>
      <c r="R258" s="306">
        <f t="shared" ca="1" si="107"/>
        <v>0</v>
      </c>
      <c r="S258" s="307">
        <f t="shared" ca="1" si="108"/>
        <v>4.7590000000000039</v>
      </c>
      <c r="T258" s="304">
        <f t="shared" ca="1" si="88"/>
        <v>46.68579000000004</v>
      </c>
      <c r="U258" s="311">
        <f t="shared" ca="1" si="89"/>
        <v>0</v>
      </c>
      <c r="V258" s="306">
        <f t="shared" ca="1" si="90"/>
        <v>1.0443918325767629</v>
      </c>
      <c r="W258" s="304">
        <f t="shared" ca="1" si="91"/>
        <v>44.291315970042334</v>
      </c>
      <c r="Y258" s="314" t="str">
        <f t="shared" ca="1" si="109"/>
        <v/>
      </c>
      <c r="Z258" s="315" t="str">
        <f t="shared" ca="1" si="110"/>
        <v/>
      </c>
      <c r="AA258" s="316" t="str">
        <f t="shared" ca="1" si="111"/>
        <v/>
      </c>
      <c r="AC258" s="310" t="e">
        <f t="shared" ca="1" si="112"/>
        <v>#N/A</v>
      </c>
      <c r="AD258" s="323" t="e">
        <f t="shared" ca="1" si="113"/>
        <v>#N/A</v>
      </c>
      <c r="AE258" s="324">
        <f t="shared" ca="1" si="92"/>
        <v>1591.6878242940254</v>
      </c>
      <c r="AG258" s="306">
        <f t="shared" ca="1" si="114"/>
        <v>-19.127968959972897</v>
      </c>
      <c r="AH258" s="304">
        <f t="shared" ca="1" si="115"/>
        <v>-9.6233393829981679</v>
      </c>
    </row>
    <row r="259" spans="1:34" x14ac:dyDescent="0.2">
      <c r="A259" s="347">
        <f t="shared" ca="1" si="93"/>
        <v>0.1</v>
      </c>
      <c r="B259" s="304">
        <f t="shared" ca="1" si="94"/>
        <v>7.4999999999999902</v>
      </c>
      <c r="D259" s="306">
        <f t="shared" ca="1" si="95"/>
        <v>-2.322671650769351</v>
      </c>
      <c r="E259" s="307">
        <f t="shared" ca="1" si="96"/>
        <v>-18.822364790266302</v>
      </c>
      <c r="F259" s="304">
        <f t="shared" ca="1" si="97"/>
        <v>18.965131686733532</v>
      </c>
      <c r="G259" s="306">
        <f t="shared" ca="1" si="98"/>
        <v>29.097646141400801</v>
      </c>
      <c r="H259" s="307">
        <f t="shared" ca="1" si="99"/>
        <v>111.9228628759799</v>
      </c>
      <c r="I259" s="304">
        <f t="shared" ca="1" si="100"/>
        <v>115.64341851279552</v>
      </c>
      <c r="J259" s="306">
        <f t="shared" ca="1" si="101"/>
        <v>325.89064490867139</v>
      </c>
      <c r="K259" s="307">
        <f t="shared" ca="1" si="102"/>
        <v>1602.9742224055747</v>
      </c>
      <c r="L259" s="304">
        <f t="shared" ca="1" si="87"/>
        <v>1635.7662027734118</v>
      </c>
      <c r="M259" s="306">
        <f t="shared" ca="1" si="103"/>
        <v>1.3164475019850064</v>
      </c>
      <c r="N259" s="304">
        <f t="shared" ca="1" si="104"/>
        <v>75.426885814280922</v>
      </c>
      <c r="P259" s="310">
        <f t="shared" ca="1" si="105"/>
        <v>23</v>
      </c>
      <c r="Q259" s="304">
        <f t="shared" ca="1" si="106"/>
        <v>0</v>
      </c>
      <c r="R259" s="306">
        <f t="shared" ca="1" si="107"/>
        <v>0</v>
      </c>
      <c r="S259" s="307">
        <f t="shared" ca="1" si="108"/>
        <v>4.7590000000000039</v>
      </c>
      <c r="T259" s="304">
        <f t="shared" ca="1" si="88"/>
        <v>46.68579000000004</v>
      </c>
      <c r="U259" s="311">
        <f t="shared" ca="1" si="89"/>
        <v>0</v>
      </c>
      <c r="V259" s="306">
        <f t="shared" ca="1" si="90"/>
        <v>1.0432061967735693</v>
      </c>
      <c r="W259" s="304">
        <f t="shared" ca="1" si="91"/>
        <v>42.83664401277516</v>
      </c>
      <c r="Y259" s="314" t="str">
        <f t="shared" ca="1" si="109"/>
        <v/>
      </c>
      <c r="Z259" s="315" t="str">
        <f t="shared" ca="1" si="110"/>
        <v/>
      </c>
      <c r="AA259" s="316" t="str">
        <f t="shared" ca="1" si="111"/>
        <v/>
      </c>
      <c r="AC259" s="310" t="e">
        <f t="shared" ca="1" si="112"/>
        <v>#N/A</v>
      </c>
      <c r="AD259" s="323" t="e">
        <f t="shared" ca="1" si="113"/>
        <v>#N/A</v>
      </c>
      <c r="AE259" s="324">
        <f t="shared" ca="1" si="92"/>
        <v>1602.9742224055747</v>
      </c>
      <c r="AG259" s="306">
        <f t="shared" ca="1" si="114"/>
        <v>-18.806444160354658</v>
      </c>
      <c r="AH259" s="304">
        <f t="shared" ca="1" si="115"/>
        <v>-9.3068535343648442</v>
      </c>
    </row>
    <row r="260" spans="1:34" x14ac:dyDescent="0.2">
      <c r="A260" s="347">
        <f t="shared" ca="1" si="93"/>
        <v>0.1</v>
      </c>
      <c r="B260" s="304">
        <f t="shared" ca="1" si="94"/>
        <v>7.5999999999999899</v>
      </c>
      <c r="D260" s="306">
        <f t="shared" ca="1" si="95"/>
        <v>-2.2648355389648422</v>
      </c>
      <c r="E260" s="307">
        <f t="shared" ca="1" si="96"/>
        <v>-18.52159392867663</v>
      </c>
      <c r="F260" s="304">
        <f t="shared" ca="1" si="97"/>
        <v>18.659553094255745</v>
      </c>
      <c r="G260" s="306">
        <f t="shared" ca="1" si="98"/>
        <v>28.871162587504315</v>
      </c>
      <c r="H260" s="307">
        <f t="shared" ca="1" si="99"/>
        <v>110.07070348311224</v>
      </c>
      <c r="I260" s="304">
        <f t="shared" ca="1" si="100"/>
        <v>113.79412899803454</v>
      </c>
      <c r="J260" s="306">
        <f t="shared" ca="1" si="101"/>
        <v>328.78908534511663</v>
      </c>
      <c r="K260" s="307">
        <f t="shared" ca="1" si="102"/>
        <v>1614.0739007235293</v>
      </c>
      <c r="L260" s="304">
        <f t="shared" ref="L260:L323" ca="1" si="116">SQRT(pos_x^2+pos_z^2)</f>
        <v>1647.2209383197348</v>
      </c>
      <c r="M260" s="306">
        <f t="shared" ca="1" si="103"/>
        <v>1.3142783677501648</v>
      </c>
      <c r="N260" s="304">
        <f t="shared" ca="1" si="104"/>
        <v>75.302603577427163</v>
      </c>
      <c r="P260" s="310">
        <f t="shared" ca="1" si="105"/>
        <v>23</v>
      </c>
      <c r="Q260" s="304">
        <f t="shared" ca="1" si="106"/>
        <v>0</v>
      </c>
      <c r="R260" s="306">
        <f t="shared" ca="1" si="107"/>
        <v>0</v>
      </c>
      <c r="S260" s="307">
        <f t="shared" ca="1" si="108"/>
        <v>4.7590000000000039</v>
      </c>
      <c r="T260" s="304">
        <f t="shared" ref="T260:T323" ca="1" si="117">m*g</f>
        <v>46.68579000000004</v>
      </c>
      <c r="U260" s="311">
        <f t="shared" ref="U260:U323" ca="1" si="118">IF(pos_xz&lt;L_rampe,Poids*COS(Beta),0)</f>
        <v>0</v>
      </c>
      <c r="V260" s="306">
        <f t="shared" ref="V260:V323" ca="1" si="119">Rho_moyen*(20000-Alt_rampe-pos_z)/(20000+Alt_rampe+pos_z)</f>
        <v>1.0420413835477695</v>
      </c>
      <c r="W260" s="304">
        <f t="shared" ref="W260:W323" ca="1" si="120">1/2*Rho*Sref*Cx*vit_xz^2</f>
        <v>41.431257722466469</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1614.0739007235293</v>
      </c>
      <c r="AG260" s="306">
        <f t="shared" ca="1" si="114"/>
        <v>-18.495572234994622</v>
      </c>
      <c r="AH260" s="304">
        <f t="shared" ca="1" si="115"/>
        <v>-9.0011859661221116</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-2.2088022141033092</v>
      </c>
      <c r="E261" s="307">
        <f t="shared" ref="E261:E324" ca="1" si="125">IF(AND(L260&lt;L_rampe,Poussee&lt;Poids*SIN(M260)),0,(-W260+Poussee)/m*SIN(M260)+U260/m*COS(M260)-Poids/m)</f>
        <v>-18.231012241004571</v>
      </c>
      <c r="F261" s="304">
        <f t="shared" ref="F261:F324" ca="1" si="126">SQRT(acc_x^2+acc_z^2)</f>
        <v>18.364329951095034</v>
      </c>
      <c r="G261" s="306">
        <f t="shared" ref="G261:G324" ca="1" si="127">G260+acc_x*pas</f>
        <v>28.650282366093986</v>
      </c>
      <c r="H261" s="307">
        <f t="shared" ref="H261:H324" ca="1" si="128">H260+acc_z*pas</f>
        <v>108.24760225901179</v>
      </c>
      <c r="I261" s="304">
        <f t="shared" ref="I261:I324" ca="1" si="129">SQRT(vit_x^2+vit_z^2)</f>
        <v>111.97491716666786</v>
      </c>
      <c r="J261" s="306">
        <f t="shared" ref="J261:J324" ca="1" si="130">J260+0.5*(vit_x+G260)*pas*(K260&gt;=0)</f>
        <v>331.66515759279656</v>
      </c>
      <c r="K261" s="307">
        <f t="shared" ref="K261:K324" ca="1" si="131">K260+0.5*(vit_z+H260)*pas</f>
        <v>1624.9898160106354</v>
      </c>
      <c r="L261" s="304">
        <f t="shared" ca="1" si="116"/>
        <v>1658.4913864411035</v>
      </c>
      <c r="M261" s="306">
        <f t="shared" ref="M261:M324" ca="1" si="132">IF(AND(L260&gt;L_rampe,G261&gt;0),ATAN2(G261,H261),$M$4)</f>
        <v>1.3120556054018195</v>
      </c>
      <c r="N261" s="304">
        <f t="shared" ref="N261:N324" ca="1" si="133">DEGREES(Beta)</f>
        <v>75.17524867600639</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4.7590000000000039</v>
      </c>
      <c r="T261" s="304">
        <f t="shared" ca="1" si="117"/>
        <v>46.68579000000004</v>
      </c>
      <c r="U261" s="311">
        <f t="shared" ca="1" si="118"/>
        <v>0</v>
      </c>
      <c r="V261" s="306">
        <f t="shared" ca="1" si="119"/>
        <v>1.0408970208495336</v>
      </c>
      <c r="W261" s="304">
        <f t="shared" ca="1" si="120"/>
        <v>40.073078182509178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1624.9898160106354</v>
      </c>
      <c r="AG261" s="306">
        <f t="shared" ref="AG261:AG324" ca="1" si="143">IF(AND(L260&lt;L_rampe,Poussee&lt;Poids*SIN(M260)),0,(-W260+Poussee)/m-Poids*SIN(M260)/m)</f>
        <v>-18.194884469473649</v>
      </c>
      <c r="AH261" s="304">
        <f t="shared" ref="AH261:AH324" ca="1" si="144">IF(AND(L260&lt;L_rampe,Poussee&lt;Poids*SIN(M260)), g*SIN(M260), (-W260+Poussee)/m)</f>
        <v>-8.7058747052881778</v>
      </c>
    </row>
    <row r="262" spans="1:34" x14ac:dyDescent="0.2">
      <c r="A262" s="347">
        <f t="shared" ca="1" si="122"/>
        <v>0.1</v>
      </c>
      <c r="B262" s="304">
        <f t="shared" ca="1" si="123"/>
        <v>7.7999999999999892</v>
      </c>
      <c r="D262" s="306">
        <f t="shared" ca="1" si="124"/>
        <v>-2.1544933384900693</v>
      </c>
      <c r="E262" s="307">
        <f t="shared" ca="1" si="125"/>
        <v>-17.950189859020895</v>
      </c>
      <c r="F262" s="304">
        <f t="shared" ca="1" si="126"/>
        <v>18.079025347636822</v>
      </c>
      <c r="G262" s="306">
        <f t="shared" ca="1" si="127"/>
        <v>28.434833032244978</v>
      </c>
      <c r="H262" s="307">
        <f t="shared" ca="1" si="128"/>
        <v>106.4525832731097</v>
      </c>
      <c r="I262" s="304">
        <f t="shared" ca="1" si="129"/>
        <v>110.18480936630968</v>
      </c>
      <c r="J262" s="306">
        <f t="shared" ca="1" si="130"/>
        <v>334.51941336271352</v>
      </c>
      <c r="K262" s="307">
        <f t="shared" ca="1" si="131"/>
        <v>1635.7248252872414</v>
      </c>
      <c r="L262" s="304">
        <f t="shared" ca="1" si="116"/>
        <v>1669.5804688536309</v>
      </c>
      <c r="M262" s="306">
        <f t="shared" ca="1" si="132"/>
        <v>1.3097775944110563</v>
      </c>
      <c r="N262" s="304">
        <f t="shared" ca="1" si="133"/>
        <v>75.044728260551253</v>
      </c>
      <c r="P262" s="310">
        <f t="shared" ca="1" si="134"/>
        <v>23</v>
      </c>
      <c r="Q262" s="304">
        <f t="shared" ca="1" si="135"/>
        <v>0</v>
      </c>
      <c r="R262" s="306">
        <f t="shared" ca="1" si="136"/>
        <v>0</v>
      </c>
      <c r="S262" s="307">
        <f t="shared" ca="1" si="137"/>
        <v>4.7590000000000039</v>
      </c>
      <c r="T262" s="304">
        <f t="shared" ca="1" si="117"/>
        <v>46.68579000000004</v>
      </c>
      <c r="U262" s="311">
        <f t="shared" ca="1" si="118"/>
        <v>0</v>
      </c>
      <c r="V262" s="306">
        <f t="shared" ca="1" si="119"/>
        <v>1.0397727495004072</v>
      </c>
      <c r="W262" s="304">
        <f t="shared" ca="1" si="120"/>
        <v>38.760138381296393</v>
      </c>
      <c r="Y262" s="314" t="str">
        <f t="shared" ca="1" si="138"/>
        <v/>
      </c>
      <c r="Z262" s="315" t="str">
        <f t="shared" ca="1" si="139"/>
        <v/>
      </c>
      <c r="AA262" s="316" t="str">
        <f t="shared" ca="1" si="140"/>
        <v/>
      </c>
      <c r="AC262" s="310" t="e">
        <f t="shared" ca="1" si="141"/>
        <v>#N/A</v>
      </c>
      <c r="AD262" s="323" t="e">
        <f t="shared" ca="1" si="142"/>
        <v>#N/A</v>
      </c>
      <c r="AE262" s="324">
        <f t="shared" ca="1" si="121"/>
        <v>1635.7248252872414</v>
      </c>
      <c r="AG262" s="306">
        <f t="shared" ca="1" si="143"/>
        <v>-17.903936931273982</v>
      </c>
      <c r="AH262" s="304">
        <f t="shared" ca="1" si="144"/>
        <v>-8.4204829129037915</v>
      </c>
    </row>
    <row r="263" spans="1:34" x14ac:dyDescent="0.2">
      <c r="A263" s="347">
        <f t="shared" ca="1" si="122"/>
        <v>0.1</v>
      </c>
      <c r="B263" s="304">
        <f t="shared" ca="1" si="123"/>
        <v>7.8999999999999888</v>
      </c>
      <c r="D263" s="306">
        <f t="shared" ca="1" si="124"/>
        <v>-2.1018347688769965</v>
      </c>
      <c r="E263" s="307">
        <f t="shared" ca="1" si="125"/>
        <v>-17.678720048627294</v>
      </c>
      <c r="F263" s="304">
        <f t="shared" ca="1" si="126"/>
        <v>17.803225886153243</v>
      </c>
      <c r="G263" s="306">
        <f t="shared" ca="1" si="127"/>
        <v>28.224649555357278</v>
      </c>
      <c r="H263" s="307">
        <f t="shared" ca="1" si="128"/>
        <v>104.68471126824697</v>
      </c>
      <c r="I263" s="304">
        <f t="shared" ca="1" si="129"/>
        <v>108.42287404343681</v>
      </c>
      <c r="J263" s="306">
        <f t="shared" ca="1" si="130"/>
        <v>337.35238749209361</v>
      </c>
      <c r="K263" s="307">
        <f t="shared" ca="1" si="131"/>
        <v>1646.2816900143093</v>
      </c>
      <c r="L263" s="304">
        <f t="shared" ca="1" si="116"/>
        <v>1680.4910104558687</v>
      </c>
      <c r="M263" s="306">
        <f t="shared" ca="1" si="132"/>
        <v>1.3074426451667296</v>
      </c>
      <c r="N263" s="304">
        <f t="shared" ca="1" si="133"/>
        <v>74.910945523474069</v>
      </c>
      <c r="P263" s="310">
        <f t="shared" ca="1" si="134"/>
        <v>23</v>
      </c>
      <c r="Q263" s="304">
        <f t="shared" ca="1" si="135"/>
        <v>0</v>
      </c>
      <c r="R263" s="306">
        <f t="shared" ca="1" si="136"/>
        <v>0</v>
      </c>
      <c r="S263" s="307">
        <f t="shared" ca="1" si="137"/>
        <v>4.7590000000000039</v>
      </c>
      <c r="T263" s="304">
        <f t="shared" ca="1" si="117"/>
        <v>46.68579000000004</v>
      </c>
      <c r="U263" s="311">
        <f t="shared" ca="1" si="118"/>
        <v>0</v>
      </c>
      <c r="V263" s="306">
        <f t="shared" ca="1" si="119"/>
        <v>1.038668222640025</v>
      </c>
      <c r="W263" s="304">
        <f t="shared" ca="1" si="120"/>
        <v>37.490576081143402</v>
      </c>
      <c r="Y263" s="314" t="str">
        <f t="shared" ca="1" si="138"/>
        <v/>
      </c>
      <c r="Z263" s="315" t="str">
        <f t="shared" ca="1" si="139"/>
        <v/>
      </c>
      <c r="AA263" s="316" t="str">
        <f t="shared" ca="1" si="140"/>
        <v/>
      </c>
      <c r="AC263" s="310" t="e">
        <f t="shared" ca="1" si="141"/>
        <v>#N/A</v>
      </c>
      <c r="AD263" s="323" t="e">
        <f t="shared" ca="1" si="142"/>
        <v>#N/A</v>
      </c>
      <c r="AE263" s="324">
        <f t="shared" ca="1" si="121"/>
        <v>1646.2816900143093</v>
      </c>
      <c r="AG263" s="306">
        <f t="shared" ca="1" si="143"/>
        <v>-17.622308828412574</v>
      </c>
      <c r="AH263" s="304">
        <f t="shared" ca="1" si="144"/>
        <v>-8.1445972644035223</v>
      </c>
    </row>
    <row r="264" spans="1:34" x14ac:dyDescent="0.2">
      <c r="A264" s="347">
        <f t="shared" ca="1" si="122"/>
        <v>0.1</v>
      </c>
      <c r="B264" s="304">
        <f t="shared" ca="1" si="123"/>
        <v>7.9999999999999885</v>
      </c>
      <c r="D264" s="306">
        <f t="shared" ca="1" si="124"/>
        <v>-2.050756289242702</v>
      </c>
      <c r="E264" s="307">
        <f t="shared" ca="1" si="125"/>
        <v>-17.416217735311626</v>
      </c>
      <c r="F264" s="304">
        <f t="shared" ca="1" si="126"/>
        <v>17.536540182192489</v>
      </c>
      <c r="G264" s="306">
        <f t="shared" ca="1" si="127"/>
        <v>28.019573926433008</v>
      </c>
      <c r="H264" s="307">
        <f t="shared" ca="1" si="128"/>
        <v>102.94308949471581</v>
      </c>
      <c r="I264" s="304">
        <f t="shared" ca="1" si="129"/>
        <v>106.68821958274454</v>
      </c>
      <c r="J264" s="306">
        <f t="shared" ca="1" si="130"/>
        <v>340.16459866618311</v>
      </c>
      <c r="K264" s="307">
        <f t="shared" ca="1" si="131"/>
        <v>1656.6630800524574</v>
      </c>
      <c r="L264" s="304">
        <f t="shared" ca="1" si="116"/>
        <v>1691.2257433573498</v>
      </c>
      <c r="M264" s="306">
        <f t="shared" ca="1" si="132"/>
        <v>1.3050489954455491</v>
      </c>
      <c r="N264" s="304">
        <f t="shared" ca="1" si="133"/>
        <v>74.773799496817759</v>
      </c>
      <c r="P264" s="310">
        <f t="shared" ca="1" si="134"/>
        <v>23</v>
      </c>
      <c r="Q264" s="304">
        <f t="shared" ca="1" si="135"/>
        <v>0</v>
      </c>
      <c r="R264" s="306">
        <f t="shared" ca="1" si="136"/>
        <v>0</v>
      </c>
      <c r="S264" s="307">
        <f t="shared" ca="1" si="137"/>
        <v>4.7590000000000039</v>
      </c>
      <c r="T264" s="304">
        <f t="shared" ca="1" si="117"/>
        <v>46.68579000000004</v>
      </c>
      <c r="U264" s="311">
        <f t="shared" ca="1" si="118"/>
        <v>0</v>
      </c>
      <c r="V264" s="306">
        <f t="shared" ca="1" si="119"/>
        <v>1.0375831052029882</v>
      </c>
      <c r="W264" s="304">
        <f t="shared" ca="1" si="120"/>
        <v>36.262627215050685</v>
      </c>
      <c r="Y264" s="314" t="str">
        <f t="shared" ca="1" si="138"/>
        <v/>
      </c>
      <c r="Z264" s="315" t="str">
        <f t="shared" ca="1" si="139"/>
        <v/>
      </c>
      <c r="AA264" s="316" t="str">
        <f t="shared" ca="1" si="140"/>
        <v/>
      </c>
      <c r="AC264" s="310">
        <f t="shared" ca="1" si="141"/>
        <v>7.9999999999999885</v>
      </c>
      <c r="AD264" s="323">
        <f t="shared" ca="1" si="142"/>
        <v>340.16459866618311</v>
      </c>
      <c r="AE264" s="324">
        <f t="shared" ca="1" si="121"/>
        <v>1656.6630800524574</v>
      </c>
      <c r="AG264" s="306">
        <f t="shared" ca="1" si="143"/>
        <v>-17.349600987700516</v>
      </c>
      <c r="AH264" s="304">
        <f t="shared" ca="1" si="144"/>
        <v>-7.8778264511753253</v>
      </c>
    </row>
    <row r="265" spans="1:34" x14ac:dyDescent="0.2">
      <c r="A265" s="347">
        <f t="shared" ca="1" si="122"/>
        <v>0.1</v>
      </c>
      <c r="B265" s="304">
        <f t="shared" ca="1" si="123"/>
        <v>8.099999999999989</v>
      </c>
      <c r="D265" s="306">
        <f t="shared" ca="1" si="124"/>
        <v>-2.0011913634003271</v>
      </c>
      <c r="E265" s="307">
        <f t="shared" ca="1" si="125"/>
        <v>-17.162318138721886</v>
      </c>
      <c r="F265" s="304">
        <f t="shared" ca="1" si="126"/>
        <v>17.278597476868612</v>
      </c>
      <c r="G265" s="306">
        <f t="shared" ca="1" si="127"/>
        <v>27.819454790092976</v>
      </c>
      <c r="H265" s="307">
        <f t="shared" ca="1" si="128"/>
        <v>101.22685768084362</v>
      </c>
      <c r="I265" s="304">
        <f t="shared" ca="1" si="129"/>
        <v>104.97999228784406</v>
      </c>
      <c r="J265" s="306">
        <f t="shared" ca="1" si="130"/>
        <v>342.95655010200943</v>
      </c>
      <c r="K265" s="307">
        <f t="shared" ca="1" si="131"/>
        <v>1666.8715774112354</v>
      </c>
      <c r="L265" s="304">
        <f t="shared" ca="1" si="116"/>
        <v>1701.7873106940515</v>
      </c>
      <c r="M265" s="306">
        <f t="shared" ca="1" si="132"/>
        <v>1.3025948066663138</v>
      </c>
      <c r="N265" s="304">
        <f t="shared" ca="1" si="133"/>
        <v>74.633184837639206</v>
      </c>
      <c r="P265" s="310">
        <f t="shared" ca="1" si="134"/>
        <v>23</v>
      </c>
      <c r="Q265" s="304">
        <f t="shared" ca="1" si="135"/>
        <v>0</v>
      </c>
      <c r="R265" s="306">
        <f t="shared" ca="1" si="136"/>
        <v>0</v>
      </c>
      <c r="S265" s="307">
        <f t="shared" ca="1" si="137"/>
        <v>4.7590000000000039</v>
      </c>
      <c r="T265" s="304">
        <f t="shared" ca="1" si="117"/>
        <v>46.68579000000004</v>
      </c>
      <c r="U265" s="311">
        <f t="shared" ca="1" si="118"/>
        <v>0</v>
      </c>
      <c r="V265" s="306">
        <f t="shared" ca="1" si="119"/>
        <v>1.0365170734239677</v>
      </c>
      <c r="W265" s="304">
        <f t="shared" ca="1" si="120"/>
        <v>35.074619767040659</v>
      </c>
      <c r="Y265" s="314" t="str">
        <f t="shared" ca="1" si="138"/>
        <v/>
      </c>
      <c r="Z265" s="315" t="str">
        <f t="shared" ca="1" si="139"/>
        <v/>
      </c>
      <c r="AA265" s="316" t="str">
        <f t="shared" ca="1" si="140"/>
        <v/>
      </c>
      <c r="AC265" s="310" t="e">
        <f t="shared" ca="1" si="141"/>
        <v>#N/A</v>
      </c>
      <c r="AD265" s="323" t="e">
        <f t="shared" ca="1" si="142"/>
        <v>#N/A</v>
      </c>
      <c r="AE265" s="324">
        <f t="shared" ca="1" si="121"/>
        <v>1666.8715774112354</v>
      </c>
      <c r="AG265" s="306">
        <f t="shared" ca="1" si="143"/>
        <v>-17.085434442227616</v>
      </c>
      <c r="AH265" s="304">
        <f t="shared" ca="1" si="144"/>
        <v>-7.6197997930343888</v>
      </c>
    </row>
    <row r="266" spans="1:34" x14ac:dyDescent="0.2">
      <c r="A266" s="347">
        <f t="shared" ca="1" si="122"/>
        <v>0.1</v>
      </c>
      <c r="B266" s="304">
        <f t="shared" ca="1" si="123"/>
        <v>8.1999999999999886</v>
      </c>
      <c r="D266" s="306">
        <f t="shared" ca="1" si="124"/>
        <v>-1.9530769057743258</v>
      </c>
      <c r="E266" s="307">
        <f t="shared" ca="1" si="125"/>
        <v>-16.916675507205344</v>
      </c>
      <c r="F266" s="304">
        <f t="shared" ca="1" si="126"/>
        <v>17.029046350748775</v>
      </c>
      <c r="G266" s="306">
        <f t="shared" ca="1" si="127"/>
        <v>27.624147099515543</v>
      </c>
      <c r="H266" s="307">
        <f t="shared" ca="1" si="128"/>
        <v>99.535190130123084</v>
      </c>
      <c r="I266" s="304">
        <f t="shared" ca="1" si="129"/>
        <v>103.29737449333078</v>
      </c>
      <c r="J266" s="306">
        <f t="shared" ca="1" si="130"/>
        <v>345.72873019648983</v>
      </c>
      <c r="K266" s="307">
        <f t="shared" ca="1" si="131"/>
        <v>1676.9096798017838</v>
      </c>
      <c r="L266" s="304">
        <f t="shared" ca="1" si="116"/>
        <v>1712.1782702441351</v>
      </c>
      <c r="M266" s="306">
        <f t="shared" ca="1" si="132"/>
        <v>1.300078159913304</v>
      </c>
      <c r="N266" s="304">
        <f t="shared" ca="1" si="133"/>
        <v>74.488991600166443</v>
      </c>
      <c r="P266" s="310">
        <f t="shared" ca="1" si="134"/>
        <v>23</v>
      </c>
      <c r="Q266" s="304">
        <f t="shared" ca="1" si="135"/>
        <v>0</v>
      </c>
      <c r="R266" s="306">
        <f t="shared" ca="1" si="136"/>
        <v>0</v>
      </c>
      <c r="S266" s="307">
        <f t="shared" ca="1" si="137"/>
        <v>4.7590000000000039</v>
      </c>
      <c r="T266" s="304">
        <f t="shared" ca="1" si="117"/>
        <v>46.68579000000004</v>
      </c>
      <c r="U266" s="311">
        <f t="shared" ca="1" si="118"/>
        <v>0</v>
      </c>
      <c r="V266" s="306">
        <f t="shared" ca="1" si="119"/>
        <v>1.0354698143692251</v>
      </c>
      <c r="W266" s="304">
        <f t="shared" ca="1" si="120"/>
        <v>33.924968095943456</v>
      </c>
      <c r="Y266" s="314" t="str">
        <f t="shared" ca="1" si="138"/>
        <v/>
      </c>
      <c r="Z266" s="315" t="str">
        <f t="shared" ca="1" si="139"/>
        <v/>
      </c>
      <c r="AA266" s="316" t="str">
        <f t="shared" ca="1" si="140"/>
        <v/>
      </c>
      <c r="AC266" s="310" t="e">
        <f t="shared" ca="1" si="141"/>
        <v>#N/A</v>
      </c>
      <c r="AD266" s="323" t="e">
        <f t="shared" ca="1" si="142"/>
        <v>#N/A</v>
      </c>
      <c r="AE266" s="324">
        <f t="shared" ca="1" si="121"/>
        <v>1676.9096798017838</v>
      </c>
      <c r="AG266" s="306">
        <f t="shared" ca="1" si="143"/>
        <v>-16.829449118632006</v>
      </c>
      <c r="AH266" s="304">
        <f t="shared" ca="1" si="144"/>
        <v>-7.3701659523094412</v>
      </c>
    </row>
    <row r="267" spans="1:34" x14ac:dyDescent="0.2">
      <c r="A267" s="347">
        <f t="shared" ca="1" si="122"/>
        <v>0.1</v>
      </c>
      <c r="B267" s="304">
        <f t="shared" ca="1" si="123"/>
        <v>8.2999999999999883</v>
      </c>
      <c r="D267" s="306">
        <f t="shared" ca="1" si="124"/>
        <v>-1.9063530688433286</v>
      </c>
      <c r="E267" s="307">
        <f t="shared" ca="1" si="125"/>
        <v>-16.678961944015715</v>
      </c>
      <c r="F267" s="304">
        <f t="shared" ca="1" si="126"/>
        <v>16.787553530905356</v>
      </c>
      <c r="G267" s="306">
        <f t="shared" ca="1" si="127"/>
        <v>27.433511792631212</v>
      </c>
      <c r="H267" s="307">
        <f t="shared" ca="1" si="128"/>
        <v>97.867293935721506</v>
      </c>
      <c r="I267" s="304">
        <f t="shared" ca="1" si="129"/>
        <v>101.63958279911103</v>
      </c>
      <c r="J267" s="306">
        <f t="shared" ca="1" si="130"/>
        <v>348.48161314109717</v>
      </c>
      <c r="K267" s="307">
        <f t="shared" ca="1" si="131"/>
        <v>1686.7798040050761</v>
      </c>
      <c r="L267" s="304">
        <f t="shared" ca="1" si="116"/>
        <v>1722.4010978563688</v>
      </c>
      <c r="M267" s="306">
        <f t="shared" ca="1" si="132"/>
        <v>1.2974970517126985</v>
      </c>
      <c r="N267" s="304">
        <f t="shared" ca="1" si="133"/>
        <v>74.341104993805146</v>
      </c>
      <c r="P267" s="310">
        <f t="shared" ca="1" si="134"/>
        <v>23</v>
      </c>
      <c r="Q267" s="304">
        <f t="shared" ca="1" si="135"/>
        <v>0</v>
      </c>
      <c r="R267" s="306">
        <f t="shared" ca="1" si="136"/>
        <v>0</v>
      </c>
      <c r="S267" s="307">
        <f t="shared" ca="1" si="137"/>
        <v>4.7590000000000039</v>
      </c>
      <c r="T267" s="304">
        <f t="shared" ca="1" si="117"/>
        <v>46.68579000000004</v>
      </c>
      <c r="U267" s="311">
        <f t="shared" ca="1" si="118"/>
        <v>0</v>
      </c>
      <c r="V267" s="306">
        <f t="shared" ca="1" si="119"/>
        <v>1.0344410254929026</v>
      </c>
      <c r="W267" s="304">
        <f t="shared" ca="1" si="120"/>
        <v>32.812167666224191</v>
      </c>
      <c r="Y267" s="314" t="str">
        <f t="shared" ca="1" si="138"/>
        <v/>
      </c>
      <c r="Z267" s="315" t="str">
        <f t="shared" ca="1" si="139"/>
        <v/>
      </c>
      <c r="AA267" s="316" t="str">
        <f t="shared" ca="1" si="140"/>
        <v/>
      </c>
      <c r="AC267" s="310" t="e">
        <f t="shared" ca="1" si="141"/>
        <v>#N/A</v>
      </c>
      <c r="AD267" s="323" t="e">
        <f t="shared" ca="1" si="142"/>
        <v>#N/A</v>
      </c>
      <c r="AE267" s="324">
        <f t="shared" ca="1" si="121"/>
        <v>1686.7798040050761</v>
      </c>
      <c r="AG267" s="306">
        <f t="shared" ca="1" si="143"/>
        <v>-16.581302615572447</v>
      </c>
      <c r="AH267" s="304">
        <f t="shared" ca="1" si="144"/>
        <v>-7.1285917411101973</v>
      </c>
    </row>
    <row r="268" spans="1:34" x14ac:dyDescent="0.2">
      <c r="A268" s="347">
        <f t="shared" ca="1" si="122"/>
        <v>0.1</v>
      </c>
      <c r="B268" s="304">
        <f t="shared" ca="1" si="123"/>
        <v>8.3999999999999879</v>
      </c>
      <c r="D268" s="306">
        <f t="shared" ca="1" si="124"/>
        <v>-1.8609630458857545</v>
      </c>
      <c r="E268" s="307">
        <f t="shared" ca="1" si="125"/>
        <v>-16.448866317659601</v>
      </c>
      <c r="F268" s="304">
        <f t="shared" ca="1" si="126"/>
        <v>16.553802783481171</v>
      </c>
      <c r="G268" s="306">
        <f t="shared" ca="1" si="127"/>
        <v>27.247415488042638</v>
      </c>
      <c r="H268" s="307">
        <f t="shared" ca="1" si="128"/>
        <v>96.222407303955549</v>
      </c>
      <c r="I268" s="304">
        <f t="shared" ca="1" si="129"/>
        <v>100.00586641865738</v>
      </c>
      <c r="J268" s="306">
        <f t="shared" ca="1" si="130"/>
        <v>351.21565950513087</v>
      </c>
      <c r="K268" s="307">
        <f t="shared" ca="1" si="131"/>
        <v>1696.48428906706</v>
      </c>
      <c r="L268" s="304">
        <f t="shared" ca="1" si="116"/>
        <v>1732.4581907027343</v>
      </c>
      <c r="M268" s="306">
        <f t="shared" ca="1" si="132"/>
        <v>1.2948493895446185</v>
      </c>
      <c r="N268" s="304">
        <f t="shared" ca="1" si="133"/>
        <v>74.189405125997709</v>
      </c>
      <c r="P268" s="310">
        <f t="shared" ca="1" si="134"/>
        <v>23</v>
      </c>
      <c r="Q268" s="304">
        <f t="shared" ca="1" si="135"/>
        <v>0</v>
      </c>
      <c r="R268" s="306">
        <f t="shared" ca="1" si="136"/>
        <v>0</v>
      </c>
      <c r="S268" s="307">
        <f t="shared" ca="1" si="137"/>
        <v>4.7590000000000039</v>
      </c>
      <c r="T268" s="304">
        <f t="shared" ca="1" si="117"/>
        <v>46.68579000000004</v>
      </c>
      <c r="U268" s="311">
        <f t="shared" ca="1" si="118"/>
        <v>0</v>
      </c>
      <c r="V268" s="306">
        <f t="shared" ca="1" si="119"/>
        <v>1.0334304142165232</v>
      </c>
      <c r="W268" s="304">
        <f t="shared" ca="1" si="120"/>
        <v>31.734790152780661</v>
      </c>
      <c r="Y268" s="314" t="str">
        <f t="shared" ca="1" si="138"/>
        <v/>
      </c>
      <c r="Z268" s="315" t="str">
        <f t="shared" ca="1" si="139"/>
        <v/>
      </c>
      <c r="AA268" s="316" t="str">
        <f t="shared" ca="1" si="140"/>
        <v/>
      </c>
      <c r="AC268" s="310" t="e">
        <f t="shared" ca="1" si="141"/>
        <v>#N/A</v>
      </c>
      <c r="AD268" s="323" t="e">
        <f t="shared" ca="1" si="142"/>
        <v>#N/A</v>
      </c>
      <c r="AE268" s="324">
        <f t="shared" ca="1" si="121"/>
        <v>1696.48428906706</v>
      </c>
      <c r="AG268" s="306">
        <f t="shared" ca="1" si="143"/>
        <v>-16.340669065588347</v>
      </c>
      <c r="AH268" s="304">
        <f t="shared" ca="1" si="144"/>
        <v>-6.8947610141256908</v>
      </c>
    </row>
    <row r="269" spans="1:34" x14ac:dyDescent="0.2">
      <c r="A269" s="347">
        <f t="shared" ca="1" si="122"/>
        <v>0.1</v>
      </c>
      <c r="B269" s="304">
        <f t="shared" ca="1" si="123"/>
        <v>8.4999999999999876</v>
      </c>
      <c r="D269" s="306">
        <f t="shared" ca="1" si="124"/>
        <v>-1.8168528877903072</v>
      </c>
      <c r="E269" s="307">
        <f t="shared" ca="1" si="125"/>
        <v>-16.226093249543112</v>
      </c>
      <c r="F269" s="304">
        <f t="shared" ca="1" si="126"/>
        <v>16.327493884817123</v>
      </c>
      <c r="G269" s="306">
        <f t="shared" ca="1" si="127"/>
        <v>27.065730199263609</v>
      </c>
      <c r="H269" s="307">
        <f t="shared" ca="1" si="128"/>
        <v>94.599797979001238</v>
      </c>
      <c r="I269" s="304">
        <f t="shared" ca="1" si="129"/>
        <v>98.395505633576448</v>
      </c>
      <c r="J269" s="306">
        <f t="shared" ca="1" si="130"/>
        <v>353.93131678949618</v>
      </c>
      <c r="K269" s="307">
        <f t="shared" ca="1" si="131"/>
        <v>1706.0253993312078</v>
      </c>
      <c r="L269" s="304">
        <f t="shared" ca="1" si="116"/>
        <v>1742.351870365901</v>
      </c>
      <c r="M269" s="306">
        <f t="shared" ca="1" si="132"/>
        <v>1.2921329870720484</v>
      </c>
      <c r="N269" s="304">
        <f t="shared" ca="1" si="133"/>
        <v>74.033766728860542</v>
      </c>
      <c r="P269" s="310">
        <f t="shared" ca="1" si="134"/>
        <v>23</v>
      </c>
      <c r="Q269" s="304">
        <f t="shared" ca="1" si="135"/>
        <v>0</v>
      </c>
      <c r="R269" s="306">
        <f t="shared" ca="1" si="136"/>
        <v>0</v>
      </c>
      <c r="S269" s="307">
        <f t="shared" ca="1" si="137"/>
        <v>4.7590000000000039</v>
      </c>
      <c r="T269" s="304">
        <f t="shared" ca="1" si="117"/>
        <v>46.68579000000004</v>
      </c>
      <c r="U269" s="311">
        <f t="shared" ca="1" si="118"/>
        <v>0</v>
      </c>
      <c r="V269" s="306">
        <f t="shared" ca="1" si="119"/>
        <v>1.0324376975302794</v>
      </c>
      <c r="W269" s="304">
        <f t="shared" ca="1" si="120"/>
        <v>30.691478889640933</v>
      </c>
      <c r="Y269" s="314" t="str">
        <f t="shared" ca="1" si="138"/>
        <v/>
      </c>
      <c r="Z269" s="315" t="str">
        <f t="shared" ca="1" si="139"/>
        <v/>
      </c>
      <c r="AA269" s="316" t="str">
        <f t="shared" ca="1" si="140"/>
        <v/>
      </c>
      <c r="AC269" s="310" t="e">
        <f t="shared" ca="1" si="141"/>
        <v>#N/A</v>
      </c>
      <c r="AD269" s="323" t="e">
        <f t="shared" ca="1" si="142"/>
        <v>#N/A</v>
      </c>
      <c r="AE269" s="324">
        <f t="shared" ca="1" si="121"/>
        <v>1706.0253993312078</v>
      </c>
      <c r="AG269" s="306">
        <f t="shared" ca="1" si="143"/>
        <v>-16.10723807321822</v>
      </c>
      <c r="AH269" s="304">
        <f t="shared" ca="1" si="144"/>
        <v>-6.6683736400043356</v>
      </c>
    </row>
    <row r="270" spans="1:34" x14ac:dyDescent="0.2">
      <c r="A270" s="347">
        <f t="shared" ca="1" si="122"/>
        <v>0.1</v>
      </c>
      <c r="B270" s="304">
        <f t="shared" ca="1" si="123"/>
        <v>8.5999999999999872</v>
      </c>
      <c r="D270" s="306">
        <f t="shared" ca="1" si="124"/>
        <v>-1.773971332806271</v>
      </c>
      <c r="E270" s="307">
        <f t="shared" ca="1" si="125"/>
        <v>-16.0103621726998</v>
      </c>
      <c r="F270" s="304">
        <f t="shared" ca="1" si="126"/>
        <v>16.108341664821836</v>
      </c>
      <c r="G270" s="306">
        <f t="shared" ca="1" si="127"/>
        <v>26.88833306598298</v>
      </c>
      <c r="H270" s="307">
        <f t="shared" ca="1" si="128"/>
        <v>92.998761761731259</v>
      </c>
      <c r="I270" s="304">
        <f t="shared" ca="1" si="129"/>
        <v>96.807810347525589</v>
      </c>
      <c r="J270" s="306">
        <f t="shared" ca="1" si="130"/>
        <v>356.62901995275848</v>
      </c>
      <c r="K270" s="307">
        <f t="shared" ca="1" si="131"/>
        <v>1715.4053273182444</v>
      </c>
      <c r="L270" s="304">
        <f t="shared" ca="1" si="116"/>
        <v>1752.0843857714954</v>
      </c>
      <c r="M270" s="306">
        <f t="shared" ca="1" si="132"/>
        <v>1.2893455590664049</v>
      </c>
      <c r="N270" s="304">
        <f t="shared" ca="1" si="133"/>
        <v>73.874058868440599</v>
      </c>
      <c r="P270" s="310">
        <f t="shared" ca="1" si="134"/>
        <v>23</v>
      </c>
      <c r="Q270" s="304">
        <f t="shared" ca="1" si="135"/>
        <v>0</v>
      </c>
      <c r="R270" s="306">
        <f t="shared" ca="1" si="136"/>
        <v>0</v>
      </c>
      <c r="S270" s="307">
        <f t="shared" ca="1" si="137"/>
        <v>4.7590000000000039</v>
      </c>
      <c r="T270" s="304">
        <f t="shared" ca="1" si="117"/>
        <v>46.68579000000004</v>
      </c>
      <c r="U270" s="311">
        <f t="shared" ca="1" si="118"/>
        <v>0</v>
      </c>
      <c r="V270" s="306">
        <f t="shared" ca="1" si="119"/>
        <v>1.0314626016147812</v>
      </c>
      <c r="W270" s="304">
        <f t="shared" ca="1" si="120"/>
        <v>29.6809446351905</v>
      </c>
      <c r="Y270" s="314" t="str">
        <f t="shared" ca="1" si="138"/>
        <v/>
      </c>
      <c r="Z270" s="315" t="str">
        <f t="shared" ca="1" si="139"/>
        <v/>
      </c>
      <c r="AA270" s="316" t="str">
        <f t="shared" ca="1" si="140"/>
        <v/>
      </c>
      <c r="AC270" s="310" t="e">
        <f t="shared" ca="1" si="141"/>
        <v>#N/A</v>
      </c>
      <c r="AD270" s="323" t="e">
        <f t="shared" ca="1" si="142"/>
        <v>#N/A</v>
      </c>
      <c r="AE270" s="324">
        <f t="shared" ca="1" si="121"/>
        <v>1715.4053273182444</v>
      </c>
      <c r="AG270" s="306">
        <f t="shared" ca="1" si="143"/>
        <v>-15.880713722861231</v>
      </c>
      <c r="AH270" s="304">
        <f t="shared" ca="1" si="144"/>
        <v>-6.449144544997039</v>
      </c>
    </row>
    <row r="271" spans="1:34" x14ac:dyDescent="0.2">
      <c r="A271" s="347">
        <f t="shared" ca="1" si="122"/>
        <v>0.1</v>
      </c>
      <c r="B271" s="304">
        <f t="shared" ca="1" si="123"/>
        <v>8.6999999999999869</v>
      </c>
      <c r="D271" s="306">
        <f t="shared" ca="1" si="124"/>
        <v>-1.7322696482101283</v>
      </c>
      <c r="E271" s="307">
        <f t="shared" ca="1" si="125"/>
        <v>-15.801406455939123</v>
      </c>
      <c r="F271" s="304">
        <f t="shared" ca="1" si="126"/>
        <v>15.896075116830087</v>
      </c>
      <c r="G271" s="306">
        <f t="shared" ca="1" si="127"/>
        <v>26.715106101161968</v>
      </c>
      <c r="H271" s="307">
        <f t="shared" ca="1" si="128"/>
        <v>91.418621116137345</v>
      </c>
      <c r="I271" s="304">
        <f t="shared" ca="1" si="129"/>
        <v>95.242118733112051</v>
      </c>
      <c r="J271" s="306">
        <f t="shared" ca="1" si="130"/>
        <v>359.3091919111157</v>
      </c>
      <c r="K271" s="307">
        <f t="shared" ca="1" si="131"/>
        <v>1724.6261964621378</v>
      </c>
      <c r="L271" s="304">
        <f t="shared" ca="1" si="116"/>
        <v>1761.6579159744037</v>
      </c>
      <c r="M271" s="306">
        <f t="shared" ca="1" si="132"/>
        <v>1.2864847160079331</v>
      </c>
      <c r="N271" s="304">
        <f t="shared" ca="1" si="133"/>
        <v>73.710144635340868</v>
      </c>
      <c r="P271" s="310">
        <f t="shared" ca="1" si="134"/>
        <v>23</v>
      </c>
      <c r="Q271" s="304">
        <f t="shared" ca="1" si="135"/>
        <v>0</v>
      </c>
      <c r="R271" s="306">
        <f t="shared" ca="1" si="136"/>
        <v>0</v>
      </c>
      <c r="S271" s="307">
        <f t="shared" ca="1" si="137"/>
        <v>4.7590000000000039</v>
      </c>
      <c r="T271" s="304">
        <f t="shared" ca="1" si="117"/>
        <v>46.68579000000004</v>
      </c>
      <c r="U271" s="311">
        <f t="shared" ca="1" si="118"/>
        <v>0</v>
      </c>
      <c r="V271" s="306">
        <f t="shared" ca="1" si="119"/>
        <v>1.0305048614820203</v>
      </c>
      <c r="W271" s="304">
        <f t="shared" ca="1" si="120"/>
        <v>28.701961628991185</v>
      </c>
      <c r="Y271" s="314" t="str">
        <f t="shared" ca="1" si="138"/>
        <v/>
      </c>
      <c r="Z271" s="315" t="str">
        <f t="shared" ca="1" si="139"/>
        <v/>
      </c>
      <c r="AA271" s="316" t="str">
        <f t="shared" ca="1" si="140"/>
        <v/>
      </c>
      <c r="AC271" s="310" t="e">
        <f t="shared" ca="1" si="141"/>
        <v>#N/A</v>
      </c>
      <c r="AD271" s="323" t="e">
        <f t="shared" ca="1" si="142"/>
        <v>#N/A</v>
      </c>
      <c r="AE271" s="324">
        <f t="shared" ca="1" si="121"/>
        <v>1724.6261964621378</v>
      </c>
      <c r="AG271" s="306">
        <f t="shared" ca="1" si="143"/>
        <v>-15.660813650415173</v>
      </c>
      <c r="AH271" s="304">
        <f t="shared" ca="1" si="144"/>
        <v>-6.2368028231120984</v>
      </c>
    </row>
    <row r="272" spans="1:34" x14ac:dyDescent="0.2">
      <c r="A272" s="347">
        <f t="shared" ca="1" si="122"/>
        <v>0.1</v>
      </c>
      <c r="B272" s="304">
        <f t="shared" ca="1" si="123"/>
        <v>8.7999999999999865</v>
      </c>
      <c r="D272" s="306">
        <f t="shared" ca="1" si="124"/>
        <v>-1.6917014829565655</v>
      </c>
      <c r="E272" s="307">
        <f t="shared" ca="1" si="125"/>
        <v>-15.598972588257372</v>
      </c>
      <c r="F272" s="304">
        <f t="shared" ca="1" si="126"/>
        <v>15.69043656870778</v>
      </c>
      <c r="G272" s="306">
        <f t="shared" ca="1" si="127"/>
        <v>26.545935952866312</v>
      </c>
      <c r="H272" s="307">
        <f t="shared" ca="1" si="128"/>
        <v>89.858723857311603</v>
      </c>
      <c r="I272" s="304">
        <f t="shared" ca="1" si="129"/>
        <v>93.697795965957823</v>
      </c>
      <c r="J272" s="306">
        <f t="shared" ca="1" si="130"/>
        <v>361.97224401381709</v>
      </c>
      <c r="K272" s="307">
        <f t="shared" ca="1" si="131"/>
        <v>1733.6900637108104</v>
      </c>
      <c r="L272" s="304">
        <f t="shared" ca="1" si="116"/>
        <v>1771.0745728077043</v>
      </c>
      <c r="M272" s="306">
        <f t="shared" ca="1" si="132"/>
        <v>1.2835479583373817</v>
      </c>
      <c r="N272" s="304">
        <f t="shared" ca="1" si="133"/>
        <v>73.541880815365602</v>
      </c>
      <c r="P272" s="310">
        <f t="shared" ca="1" si="134"/>
        <v>23</v>
      </c>
      <c r="Q272" s="304">
        <f t="shared" ca="1" si="135"/>
        <v>0</v>
      </c>
      <c r="R272" s="306">
        <f t="shared" ca="1" si="136"/>
        <v>0</v>
      </c>
      <c r="S272" s="307">
        <f t="shared" ca="1" si="137"/>
        <v>4.7590000000000039</v>
      </c>
      <c r="T272" s="304">
        <f t="shared" ca="1" si="117"/>
        <v>46.68579000000004</v>
      </c>
      <c r="U272" s="311">
        <f t="shared" ca="1" si="118"/>
        <v>0</v>
      </c>
      <c r="V272" s="306">
        <f t="shared" ca="1" si="119"/>
        <v>1.0295642206344107</v>
      </c>
      <c r="W272" s="304">
        <f t="shared" ca="1" si="120"/>
        <v>27.753363917449374</v>
      </c>
      <c r="Y272" s="314" t="str">
        <f t="shared" ca="1" si="138"/>
        <v/>
      </c>
      <c r="Z272" s="315" t="str">
        <f t="shared" ca="1" si="139"/>
        <v/>
      </c>
      <c r="AA272" s="316" t="str">
        <f t="shared" ca="1" si="140"/>
        <v/>
      </c>
      <c r="AC272" s="310" t="e">
        <f t="shared" ca="1" si="141"/>
        <v>#N/A</v>
      </c>
      <c r="AD272" s="323" t="e">
        <f t="shared" ca="1" si="142"/>
        <v>#N/A</v>
      </c>
      <c r="AE272" s="324">
        <f t="shared" ca="1" si="121"/>
        <v>1733.6900637108104</v>
      </c>
      <c r="AG272" s="306">
        <f t="shared" ca="1" si="143"/>
        <v>-15.44726817321526</v>
      </c>
      <c r="AH272" s="304">
        <f t="shared" ca="1" si="144"/>
        <v>-6.0310909075417447</v>
      </c>
    </row>
    <row r="273" spans="1:34" x14ac:dyDescent="0.2">
      <c r="A273" s="347">
        <f t="shared" ca="1" si="122"/>
        <v>0.1</v>
      </c>
      <c r="B273" s="304">
        <f t="shared" ca="1" si="123"/>
        <v>8.8999999999999861</v>
      </c>
      <c r="D273" s="306">
        <f t="shared" ca="1" si="124"/>
        <v>-1.6522227304645891</v>
      </c>
      <c r="E273" s="307">
        <f t="shared" ca="1" si="125"/>
        <v>-15.402819418806748</v>
      </c>
      <c r="F273" s="304">
        <f t="shared" ca="1" si="126"/>
        <v>15.49118091042236</v>
      </c>
      <c r="G273" s="306">
        <f t="shared" ca="1" si="127"/>
        <v>26.380713679819852</v>
      </c>
      <c r="H273" s="307">
        <f t="shared" ca="1" si="128"/>
        <v>88.318441915430924</v>
      </c>
      <c r="I273" s="304">
        <f t="shared" ca="1" si="129"/>
        <v>92.174233040617054</v>
      </c>
      <c r="J273" s="306">
        <f t="shared" ca="1" si="130"/>
        <v>364.61857649545141</v>
      </c>
      <c r="K273" s="307">
        <f t="shared" ca="1" si="131"/>
        <v>1742.5989219994474</v>
      </c>
      <c r="L273" s="304">
        <f t="shared" ca="1" si="116"/>
        <v>1780.336403402235</v>
      </c>
      <c r="M273" s="306">
        <f t="shared" ca="1" si="132"/>
        <v>1.2805326703335229</v>
      </c>
      <c r="N273" s="304">
        <f t="shared" ca="1" si="133"/>
        <v>73.369117538728062</v>
      </c>
      <c r="P273" s="310">
        <f t="shared" ca="1" si="134"/>
        <v>23</v>
      </c>
      <c r="Q273" s="304">
        <f t="shared" ca="1" si="135"/>
        <v>0</v>
      </c>
      <c r="R273" s="306">
        <f t="shared" ca="1" si="136"/>
        <v>0</v>
      </c>
      <c r="S273" s="307">
        <f t="shared" ca="1" si="137"/>
        <v>4.7590000000000039</v>
      </c>
      <c r="T273" s="304">
        <f t="shared" ca="1" si="117"/>
        <v>46.68579000000004</v>
      </c>
      <c r="U273" s="311">
        <f t="shared" ca="1" si="118"/>
        <v>0</v>
      </c>
      <c r="V273" s="306">
        <f t="shared" ca="1" si="119"/>
        <v>1.0286404307408328</v>
      </c>
      <c r="W273" s="304">
        <f t="shared" ca="1" si="120"/>
        <v>26.834041927572358</v>
      </c>
      <c r="Y273" s="314" t="str">
        <f t="shared" ca="1" si="138"/>
        <v/>
      </c>
      <c r="Z273" s="315" t="str">
        <f t="shared" ca="1" si="139"/>
        <v/>
      </c>
      <c r="AA273" s="316" t="str">
        <f t="shared" ca="1" si="140"/>
        <v/>
      </c>
      <c r="AC273" s="310" t="e">
        <f t="shared" ca="1" si="141"/>
        <v>#N/A</v>
      </c>
      <c r="AD273" s="323" t="e">
        <f t="shared" ca="1" si="142"/>
        <v>#N/A</v>
      </c>
      <c r="AE273" s="324">
        <f t="shared" ca="1" si="121"/>
        <v>1742.5989219994474</v>
      </c>
      <c r="AG273" s="306">
        <f t="shared" ca="1" si="143"/>
        <v>-15.23981947323683</v>
      </c>
      <c r="AH273" s="304">
        <f t="shared" ca="1" si="144"/>
        <v>-5.8317637985814983</v>
      </c>
    </row>
    <row r="274" spans="1:34" x14ac:dyDescent="0.2">
      <c r="A274" s="347">
        <f t="shared" ca="1" si="122"/>
        <v>0.1</v>
      </c>
      <c r="B274" s="304">
        <f t="shared" ca="1" si="123"/>
        <v>8.9999999999999858</v>
      </c>
      <c r="D274" s="306">
        <f t="shared" ca="1" si="124"/>
        <v>-1.6137914007642458</v>
      </c>
      <c r="E274" s="307">
        <f t="shared" ca="1" si="125"/>
        <v>-15.212717448127515</v>
      </c>
      <c r="F274" s="304">
        <f t="shared" ca="1" si="126"/>
        <v>15.298074873713489</v>
      </c>
      <c r="G274" s="306">
        <f t="shared" ca="1" si="127"/>
        <v>26.219334539743429</v>
      </c>
      <c r="H274" s="307">
        <f t="shared" ca="1" si="128"/>
        <v>86.797170170618173</v>
      </c>
      <c r="I274" s="304">
        <f t="shared" ca="1" si="129"/>
        <v>90.670845663499975</v>
      </c>
      <c r="J274" s="306">
        <f t="shared" ca="1" si="130"/>
        <v>367.24857890642954</v>
      </c>
      <c r="K274" s="307">
        <f t="shared" ca="1" si="131"/>
        <v>1751.3547026037497</v>
      </c>
      <c r="L274" s="304">
        <f t="shared" ca="1" si="116"/>
        <v>1789.4453925842668</v>
      </c>
      <c r="M274" s="306">
        <f t="shared" ca="1" si="132"/>
        <v>1.2774361135890675</v>
      </c>
      <c r="N274" s="304">
        <f t="shared" ca="1" si="133"/>
        <v>73.191697906247995</v>
      </c>
      <c r="P274" s="310">
        <f t="shared" ca="1" si="134"/>
        <v>23</v>
      </c>
      <c r="Q274" s="304">
        <f t="shared" ca="1" si="135"/>
        <v>0</v>
      </c>
      <c r="R274" s="306">
        <f t="shared" ca="1" si="136"/>
        <v>0</v>
      </c>
      <c r="S274" s="307">
        <f t="shared" ca="1" si="137"/>
        <v>4.7590000000000039</v>
      </c>
      <c r="T274" s="304">
        <f t="shared" ca="1" si="117"/>
        <v>46.68579000000004</v>
      </c>
      <c r="U274" s="311">
        <f t="shared" ca="1" si="118"/>
        <v>0</v>
      </c>
      <c r="V274" s="306">
        <f t="shared" ca="1" si="119"/>
        <v>1.0277332513286839</v>
      </c>
      <c r="W274" s="304">
        <f t="shared" ca="1" si="120"/>
        <v>25.942939269843279</v>
      </c>
      <c r="Y274" s="314" t="str">
        <f t="shared" ca="1" si="138"/>
        <v/>
      </c>
      <c r="Z274" s="315" t="str">
        <f t="shared" ca="1" si="139"/>
        <v/>
      </c>
      <c r="AA274" s="316" t="str">
        <f t="shared" ca="1" si="140"/>
        <v/>
      </c>
      <c r="AC274" s="310">
        <f t="shared" ca="1" si="141"/>
        <v>8.9999999999999858</v>
      </c>
      <c r="AD274" s="323">
        <f t="shared" ca="1" si="142"/>
        <v>367.24857890642954</v>
      </c>
      <c r="AE274" s="324">
        <f t="shared" ca="1" si="121"/>
        <v>1751.3547026037497</v>
      </c>
      <c r="AG274" s="306">
        <f t="shared" ca="1" si="143"/>
        <v>-15.038220828916703</v>
      </c>
      <c r="AH274" s="304">
        <f t="shared" ca="1" si="144"/>
        <v>-5.6385883436798352</v>
      </c>
    </row>
    <row r="275" spans="1:34" x14ac:dyDescent="0.2">
      <c r="A275" s="347">
        <f t="shared" ca="1" si="122"/>
        <v>0.1</v>
      </c>
      <c r="B275" s="304">
        <f t="shared" ca="1" si="123"/>
        <v>9.0999999999999854</v>
      </c>
      <c r="D275" s="306">
        <f t="shared" ca="1" si="124"/>
        <v>-1.5763675012969383</v>
      </c>
      <c r="E275" s="307">
        <f t="shared" ca="1" si="125"/>
        <v>-15.028448166718476</v>
      </c>
      <c r="F275" s="304">
        <f t="shared" ca="1" si="126"/>
        <v>15.110896359875184</v>
      </c>
      <c r="G275" s="306">
        <f t="shared" ca="1" si="127"/>
        <v>26.061697789613735</v>
      </c>
      <c r="H275" s="307">
        <f t="shared" ca="1" si="128"/>
        <v>85.29432535394632</v>
      </c>
      <c r="I275" s="304">
        <f t="shared" ca="1" si="129"/>
        <v>89.187073218387468</v>
      </c>
      <c r="J275" s="306">
        <f t="shared" ca="1" si="130"/>
        <v>369.8626305228974</v>
      </c>
      <c r="K275" s="307">
        <f t="shared" ca="1" si="131"/>
        <v>1759.9592773799779</v>
      </c>
      <c r="L275" s="304">
        <f t="shared" ca="1" si="116"/>
        <v>1798.4034651582419</v>
      </c>
      <c r="M275" s="306">
        <f t="shared" ca="1" si="132"/>
        <v>1.274255420055304</v>
      </c>
      <c r="N275" s="304">
        <f t="shared" ca="1" si="133"/>
        <v>73.009457590838792</v>
      </c>
      <c r="P275" s="310">
        <f t="shared" ca="1" si="134"/>
        <v>23</v>
      </c>
      <c r="Q275" s="304">
        <f t="shared" ca="1" si="135"/>
        <v>0</v>
      </c>
      <c r="R275" s="306">
        <f t="shared" ca="1" si="136"/>
        <v>0</v>
      </c>
      <c r="S275" s="307">
        <f t="shared" ca="1" si="137"/>
        <v>4.7590000000000039</v>
      </c>
      <c r="T275" s="304">
        <f t="shared" ca="1" si="117"/>
        <v>46.68579000000004</v>
      </c>
      <c r="U275" s="311">
        <f t="shared" ca="1" si="118"/>
        <v>0</v>
      </c>
      <c r="V275" s="306">
        <f t="shared" ca="1" si="119"/>
        <v>1.026842449491012</v>
      </c>
      <c r="W275" s="304">
        <f t="shared" ca="1" si="120"/>
        <v>25.079049752866304</v>
      </c>
      <c r="Y275" s="314" t="str">
        <f t="shared" ca="1" si="138"/>
        <v/>
      </c>
      <c r="Z275" s="315" t="str">
        <f t="shared" ca="1" si="139"/>
        <v/>
      </c>
      <c r="AA275" s="316" t="str">
        <f t="shared" ca="1" si="140"/>
        <v/>
      </c>
      <c r="AC275" s="310" t="e">
        <f t="shared" ca="1" si="141"/>
        <v>#N/A</v>
      </c>
      <c r="AD275" s="323" t="e">
        <f t="shared" ca="1" si="142"/>
        <v>#N/A</v>
      </c>
      <c r="AE275" s="324">
        <f t="shared" ca="1" si="121"/>
        <v>1759.9592773799779</v>
      </c>
      <c r="AG275" s="306">
        <f t="shared" ca="1" si="143"/>
        <v>-14.842235891297133</v>
      </c>
      <c r="AH275" s="304">
        <f t="shared" ca="1" si="144"/>
        <v>-5.4513425656321202</v>
      </c>
    </row>
    <row r="276" spans="1:34" x14ac:dyDescent="0.2">
      <c r="A276" s="347">
        <f t="shared" ca="1" si="122"/>
        <v>0.1</v>
      </c>
      <c r="B276" s="304">
        <f t="shared" ca="1" si="123"/>
        <v>9.1999999999999851</v>
      </c>
      <c r="D276" s="306">
        <f t="shared" ca="1" si="124"/>
        <v>-1.5399129257236783</v>
      </c>
      <c r="E276" s="307">
        <f t="shared" ca="1" si="125"/>
        <v>-14.849803437355778</v>
      </c>
      <c r="F276" s="304">
        <f t="shared" ca="1" si="126"/>
        <v>14.929433812000854</v>
      </c>
      <c r="G276" s="306">
        <f t="shared" ca="1" si="127"/>
        <v>25.907706497041367</v>
      </c>
      <c r="H276" s="307">
        <f t="shared" ca="1" si="128"/>
        <v>83.809345010210748</v>
      </c>
      <c r="I276" s="304">
        <f t="shared" ca="1" si="129"/>
        <v>87.722377800521215</v>
      </c>
      <c r="J276" s="306">
        <f t="shared" ca="1" si="130"/>
        <v>372.46110073723014</v>
      </c>
      <c r="K276" s="307">
        <f t="shared" ca="1" si="131"/>
        <v>1768.4144608981858</v>
      </c>
      <c r="L276" s="304">
        <f t="shared" ca="1" si="116"/>
        <v>1807.2124880810807</v>
      </c>
      <c r="M276" s="306">
        <f t="shared" ca="1" si="132"/>
        <v>1.2709875846234211</v>
      </c>
      <c r="N276" s="304">
        <f t="shared" ca="1" si="133"/>
        <v>72.822224412448591</v>
      </c>
      <c r="P276" s="310">
        <f t="shared" ca="1" si="134"/>
        <v>23</v>
      </c>
      <c r="Q276" s="304">
        <f t="shared" ca="1" si="135"/>
        <v>0</v>
      </c>
      <c r="R276" s="306">
        <f t="shared" ca="1" si="136"/>
        <v>0</v>
      </c>
      <c r="S276" s="307">
        <f t="shared" ca="1" si="137"/>
        <v>4.7590000000000039</v>
      </c>
      <c r="T276" s="304">
        <f t="shared" ca="1" si="117"/>
        <v>46.68579000000004</v>
      </c>
      <c r="U276" s="311">
        <f t="shared" ca="1" si="118"/>
        <v>0</v>
      </c>
      <c r="V276" s="306">
        <f t="shared" ca="1" si="119"/>
        <v>1.0259677996078644</v>
      </c>
      <c r="W276" s="304">
        <f t="shared" ca="1" si="120"/>
        <v>24.241414593901609</v>
      </c>
      <c r="Y276" s="314" t="str">
        <f t="shared" ca="1" si="138"/>
        <v/>
      </c>
      <c r="Z276" s="315" t="str">
        <f t="shared" ca="1" si="139"/>
        <v/>
      </c>
      <c r="AA276" s="316" t="str">
        <f t="shared" ca="1" si="140"/>
        <v/>
      </c>
      <c r="AC276" s="310" t="e">
        <f t="shared" ca="1" si="141"/>
        <v>#N/A</v>
      </c>
      <c r="AD276" s="323" t="e">
        <f t="shared" ca="1" si="142"/>
        <v>#N/A</v>
      </c>
      <c r="AE276" s="324">
        <f t="shared" ca="1" si="121"/>
        <v>1768.4144608981858</v>
      </c>
      <c r="AG276" s="306">
        <f t="shared" ca="1" si="143"/>
        <v>-14.651638000506757</v>
      </c>
      <c r="AH276" s="304">
        <f t="shared" ca="1" si="144"/>
        <v>-5.2698150352734361</v>
      </c>
    </row>
    <row r="277" spans="1:34" x14ac:dyDescent="0.2">
      <c r="A277" s="347">
        <f t="shared" ca="1" si="122"/>
        <v>0.1</v>
      </c>
      <c r="B277" s="304">
        <f t="shared" ca="1" si="123"/>
        <v>9.2999999999999847</v>
      </c>
      <c r="D277" s="306">
        <f t="shared" ca="1" si="124"/>
        <v>-1.5043913501510764</v>
      </c>
      <c r="E277" s="307">
        <f t="shared" ca="1" si="125"/>
        <v>-14.676584917873253</v>
      </c>
      <c r="F277" s="304">
        <f t="shared" ca="1" si="126"/>
        <v>14.753485628350814</v>
      </c>
      <c r="G277" s="306">
        <f t="shared" ca="1" si="127"/>
        <v>25.757267362026258</v>
      </c>
      <c r="H277" s="307">
        <f t="shared" ca="1" si="128"/>
        <v>82.34168651842343</v>
      </c>
      <c r="I277" s="304">
        <f t="shared" ca="1" si="129"/>
        <v>86.276243315626687</v>
      </c>
      <c r="J277" s="306">
        <f t="shared" ca="1" si="130"/>
        <v>375.0443494301835</v>
      </c>
      <c r="K277" s="307">
        <f t="shared" ca="1" si="131"/>
        <v>1776.7220124746175</v>
      </c>
      <c r="L277" s="304">
        <f t="shared" ca="1" si="116"/>
        <v>1815.8742725341324</v>
      </c>
      <c r="M277" s="306">
        <f t="shared" ca="1" si="132"/>
        <v>1.2676294572078692</v>
      </c>
      <c r="N277" s="304">
        <f t="shared" ca="1" si="133"/>
        <v>72.629817884470299</v>
      </c>
      <c r="P277" s="310">
        <f t="shared" ca="1" si="134"/>
        <v>23</v>
      </c>
      <c r="Q277" s="304">
        <f t="shared" ca="1" si="135"/>
        <v>0</v>
      </c>
      <c r="R277" s="306">
        <f t="shared" ca="1" si="136"/>
        <v>0</v>
      </c>
      <c r="S277" s="307">
        <f t="shared" ca="1" si="137"/>
        <v>4.7590000000000039</v>
      </c>
      <c r="T277" s="304">
        <f t="shared" ca="1" si="117"/>
        <v>46.68579000000004</v>
      </c>
      <c r="U277" s="311">
        <f t="shared" ca="1" si="118"/>
        <v>0</v>
      </c>
      <c r="V277" s="306">
        <f t="shared" ca="1" si="119"/>
        <v>1.0251090830810421</v>
      </c>
      <c r="W277" s="304">
        <f t="shared" ca="1" si="120"/>
        <v>23.429119810741451</v>
      </c>
      <c r="Y277" s="314" t="str">
        <f t="shared" ca="1" si="138"/>
        <v/>
      </c>
      <c r="Z277" s="315" t="str">
        <f t="shared" ca="1" si="139"/>
        <v/>
      </c>
      <c r="AA277" s="316" t="str">
        <f t="shared" ca="1" si="140"/>
        <v/>
      </c>
      <c r="AC277" s="310" t="e">
        <f t="shared" ca="1" si="141"/>
        <v>#N/A</v>
      </c>
      <c r="AD277" s="323" t="e">
        <f t="shared" ca="1" si="142"/>
        <v>#N/A</v>
      </c>
      <c r="AE277" s="324">
        <f t="shared" ca="1" si="121"/>
        <v>1776.7220124746175</v>
      </c>
      <c r="AG277" s="306">
        <f t="shared" ca="1" si="143"/>
        <v>-14.466209538868165</v>
      </c>
      <c r="AH277" s="304">
        <f t="shared" ca="1" si="144"/>
        <v>-5.0938042853333876</v>
      </c>
    </row>
    <row r="278" spans="1:34" x14ac:dyDescent="0.2">
      <c r="A278" s="347">
        <f t="shared" ca="1" si="122"/>
        <v>0.1</v>
      </c>
      <c r="B278" s="304">
        <f t="shared" ca="1" si="123"/>
        <v>9.3999999999999844</v>
      </c>
      <c r="D278" s="306">
        <f t="shared" ca="1" si="124"/>
        <v>-1.469768136235414</v>
      </c>
      <c r="E278" s="307">
        <f t="shared" ca="1" si="125"/>
        <v>-14.508603521392473</v>
      </c>
      <c r="F278" s="304">
        <f t="shared" ca="1" si="126"/>
        <v>14.582859613781345</v>
      </c>
      <c r="G278" s="306">
        <f t="shared" ca="1" si="127"/>
        <v>25.610290548402716</v>
      </c>
      <c r="H278" s="307">
        <f t="shared" ca="1" si="128"/>
        <v>80.890826166284185</v>
      </c>
      <c r="I278" s="304">
        <f t="shared" ca="1" si="129"/>
        <v>84.848174640575564</v>
      </c>
      <c r="J278" s="306">
        <f t="shared" ca="1" si="130"/>
        <v>377.61272732570495</v>
      </c>
      <c r="K278" s="307">
        <f t="shared" ca="1" si="131"/>
        <v>1784.8836381088529</v>
      </c>
      <c r="L278" s="304">
        <f t="shared" ca="1" si="116"/>
        <v>1824.3905758984429</v>
      </c>
      <c r="M278" s="306">
        <f t="shared" ca="1" si="132"/>
        <v>1.264177734294331</v>
      </c>
      <c r="N278" s="304">
        <f t="shared" ca="1" si="133"/>
        <v>72.432048729475952</v>
      </c>
      <c r="P278" s="310">
        <f t="shared" ca="1" si="134"/>
        <v>23</v>
      </c>
      <c r="Q278" s="304">
        <f t="shared" ca="1" si="135"/>
        <v>0</v>
      </c>
      <c r="R278" s="306">
        <f t="shared" ca="1" si="136"/>
        <v>0</v>
      </c>
      <c r="S278" s="307">
        <f t="shared" ca="1" si="137"/>
        <v>4.7590000000000039</v>
      </c>
      <c r="T278" s="304">
        <f t="shared" ca="1" si="117"/>
        <v>46.68579000000004</v>
      </c>
      <c r="U278" s="311">
        <f t="shared" ca="1" si="118"/>
        <v>0</v>
      </c>
      <c r="V278" s="306">
        <f t="shared" ca="1" si="119"/>
        <v>1.0242660880815107</v>
      </c>
      <c r="W278" s="304">
        <f t="shared" ca="1" si="120"/>
        <v>22.641293781586747</v>
      </c>
      <c r="Y278" s="314" t="str">
        <f t="shared" ca="1" si="138"/>
        <v/>
      </c>
      <c r="Z278" s="315" t="str">
        <f t="shared" ca="1" si="139"/>
        <v/>
      </c>
      <c r="AA278" s="316" t="str">
        <f t="shared" ca="1" si="140"/>
        <v/>
      </c>
      <c r="AC278" s="310" t="e">
        <f t="shared" ca="1" si="141"/>
        <v>#N/A</v>
      </c>
      <c r="AD278" s="323" t="e">
        <f t="shared" ca="1" si="142"/>
        <v>#N/A</v>
      </c>
      <c r="AE278" s="324">
        <f t="shared" ca="1" si="121"/>
        <v>1784.8836381088529</v>
      </c>
      <c r="AG278" s="306">
        <f t="shared" ca="1" si="143"/>
        <v>-14.285741317164618</v>
      </c>
      <c r="AH278" s="304">
        <f t="shared" ca="1" si="144"/>
        <v>-4.9231182623957617</v>
      </c>
    </row>
    <row r="279" spans="1:34" x14ac:dyDescent="0.2">
      <c r="A279" s="347">
        <f t="shared" ca="1" si="122"/>
        <v>0.1</v>
      </c>
      <c r="B279" s="304">
        <f t="shared" ca="1" si="123"/>
        <v>9.499999999999984</v>
      </c>
      <c r="D279" s="306">
        <f t="shared" ca="1" si="124"/>
        <v>-1.43601024067098</v>
      </c>
      <c r="E279" s="307">
        <f t="shared" ca="1" si="125"/>
        <v>-14.345678911240034</v>
      </c>
      <c r="F279" s="304">
        <f t="shared" ca="1" si="126"/>
        <v>14.41737246642775</v>
      </c>
      <c r="G279" s="306">
        <f t="shared" ca="1" si="127"/>
        <v>25.466689524335617</v>
      </c>
      <c r="H279" s="307">
        <f t="shared" ca="1" si="128"/>
        <v>79.456258275160181</v>
      </c>
      <c r="I279" s="304">
        <f t="shared" ca="1" si="129"/>
        <v>83.437696842721309</v>
      </c>
      <c r="J279" s="306">
        <f t="shared" ca="1" si="130"/>
        <v>380.16657632934186</v>
      </c>
      <c r="K279" s="307">
        <f t="shared" ca="1" si="131"/>
        <v>1792.9009923309252</v>
      </c>
      <c r="L279" s="304">
        <f t="shared" ca="1" si="116"/>
        <v>1832.7631036386533</v>
      </c>
      <c r="M279" s="306">
        <f t="shared" ca="1" si="132"/>
        <v>1.2606289499118226</v>
      </c>
      <c r="N279" s="304">
        <f t="shared" ca="1" si="133"/>
        <v>72.228718361956282</v>
      </c>
      <c r="P279" s="310">
        <f t="shared" ca="1" si="134"/>
        <v>23</v>
      </c>
      <c r="Q279" s="304">
        <f t="shared" ca="1" si="135"/>
        <v>0</v>
      </c>
      <c r="R279" s="306">
        <f t="shared" ca="1" si="136"/>
        <v>0</v>
      </c>
      <c r="S279" s="307">
        <f t="shared" ca="1" si="137"/>
        <v>4.7590000000000039</v>
      </c>
      <c r="T279" s="304">
        <f t="shared" ca="1" si="117"/>
        <v>46.68579000000004</v>
      </c>
      <c r="U279" s="311">
        <f t="shared" ca="1" si="118"/>
        <v>0</v>
      </c>
      <c r="V279" s="306">
        <f t="shared" ca="1" si="119"/>
        <v>1.0234386093087584</v>
      </c>
      <c r="W279" s="304">
        <f t="shared" ca="1" si="120"/>
        <v>21.877104960681113</v>
      </c>
      <c r="Y279" s="314" t="str">
        <f t="shared" ca="1" si="138"/>
        <v/>
      </c>
      <c r="Z279" s="315" t="str">
        <f t="shared" ca="1" si="139"/>
        <v/>
      </c>
      <c r="AA279" s="316" t="str">
        <f t="shared" ca="1" si="140"/>
        <v/>
      </c>
      <c r="AC279" s="310" t="e">
        <f t="shared" ca="1" si="141"/>
        <v>#N/A</v>
      </c>
      <c r="AD279" s="323" t="e">
        <f t="shared" ca="1" si="142"/>
        <v>#N/A</v>
      </c>
      <c r="AE279" s="324">
        <f t="shared" ca="1" si="121"/>
        <v>1792.9009923309252</v>
      </c>
      <c r="AG279" s="306">
        <f t="shared" ca="1" si="143"/>
        <v>-14.110031990811851</v>
      </c>
      <c r="AH279" s="304">
        <f t="shared" ca="1" si="144"/>
        <v>-4.7575738141598505</v>
      </c>
    </row>
    <row r="280" spans="1:34" x14ac:dyDescent="0.2">
      <c r="A280" s="347">
        <f t="shared" ca="1" si="122"/>
        <v>0.1</v>
      </c>
      <c r="B280" s="304">
        <f t="shared" ca="1" si="123"/>
        <v>9.5999999999999837</v>
      </c>
      <c r="D280" s="306">
        <f t="shared" ca="1" si="124"/>
        <v>-1.4030861306106881</v>
      </c>
      <c r="E280" s="307">
        <f t="shared" ca="1" si="125"/>
        <v>-14.187639028016005</v>
      </c>
      <c r="F280" s="304">
        <f t="shared" ca="1" si="126"/>
        <v>14.256849297064026</v>
      </c>
      <c r="G280" s="306">
        <f t="shared" ca="1" si="127"/>
        <v>25.326380911274548</v>
      </c>
      <c r="H280" s="307">
        <f t="shared" ca="1" si="128"/>
        <v>78.03749437235858</v>
      </c>
      <c r="I280" s="304">
        <f t="shared" ca="1" si="129"/>
        <v>82.044354455251025</v>
      </c>
      <c r="J280" s="306">
        <f t="shared" ca="1" si="130"/>
        <v>382.70622985112237</v>
      </c>
      <c r="K280" s="307">
        <f t="shared" ca="1" si="131"/>
        <v>1800.7756799633012</v>
      </c>
      <c r="L280" s="304">
        <f t="shared" ca="1" si="116"/>
        <v>1840.9935111005009</v>
      </c>
      <c r="M280" s="306">
        <f t="shared" ca="1" si="132"/>
        <v>1.2569794659851727</v>
      </c>
      <c r="N280" s="304">
        <f t="shared" ca="1" si="133"/>
        <v>72.01961833555842</v>
      </c>
      <c r="P280" s="310">
        <f t="shared" ca="1" si="134"/>
        <v>23</v>
      </c>
      <c r="Q280" s="304">
        <f t="shared" ca="1" si="135"/>
        <v>0</v>
      </c>
      <c r="R280" s="306">
        <f t="shared" ca="1" si="136"/>
        <v>0</v>
      </c>
      <c r="S280" s="307">
        <f t="shared" ca="1" si="137"/>
        <v>4.7590000000000039</v>
      </c>
      <c r="T280" s="304">
        <f t="shared" ca="1" si="117"/>
        <v>46.68579000000004</v>
      </c>
      <c r="U280" s="311">
        <f t="shared" ca="1" si="118"/>
        <v>0</v>
      </c>
      <c r="V280" s="306">
        <f t="shared" ca="1" si="119"/>
        <v>1.0226264477614442</v>
      </c>
      <c r="W280" s="304">
        <f t="shared" ca="1" si="120"/>
        <v>21.135759738457381</v>
      </c>
      <c r="Y280" s="314" t="str">
        <f t="shared" ca="1" si="138"/>
        <v/>
      </c>
      <c r="Z280" s="315" t="str">
        <f t="shared" ca="1" si="139"/>
        <v/>
      </c>
      <c r="AA280" s="316" t="str">
        <f t="shared" ca="1" si="140"/>
        <v/>
      </c>
      <c r="AC280" s="310" t="e">
        <f t="shared" ca="1" si="141"/>
        <v>#N/A</v>
      </c>
      <c r="AD280" s="323" t="e">
        <f t="shared" ca="1" si="142"/>
        <v>#N/A</v>
      </c>
      <c r="AE280" s="324">
        <f t="shared" ca="1" si="121"/>
        <v>1800.7756799633012</v>
      </c>
      <c r="AG280" s="306">
        <f t="shared" ca="1" si="143"/>
        <v>-13.938887502866192</v>
      </c>
      <c r="AH280" s="304">
        <f t="shared" ca="1" si="144"/>
        <v>-4.5969962094307828</v>
      </c>
    </row>
    <row r="281" spans="1:34" x14ac:dyDescent="0.2">
      <c r="A281" s="347">
        <f t="shared" ca="1" si="122"/>
        <v>0.1</v>
      </c>
      <c r="B281" s="304">
        <f t="shared" ca="1" si="123"/>
        <v>9.6999999999999833</v>
      </c>
      <c r="D281" s="306">
        <f t="shared" ca="1" si="124"/>
        <v>-1.3709657046051118</v>
      </c>
      <c r="E281" s="307">
        <f t="shared" ca="1" si="125"/>
        <v>-14.034319646483354</v>
      </c>
      <c r="F281" s="304">
        <f t="shared" ca="1" si="126"/>
        <v>14.101123178770974</v>
      </c>
      <c r="G281" s="306">
        <f t="shared" ca="1" si="127"/>
        <v>25.189284340814037</v>
      </c>
      <c r="H281" s="307">
        <f t="shared" ca="1" si="128"/>
        <v>76.634062407710246</v>
      </c>
      <c r="I281" s="304">
        <f t="shared" ca="1" si="129"/>
        <v>80.667710806190655</v>
      </c>
      <c r="J281" s="306">
        <f t="shared" ca="1" si="130"/>
        <v>385.23201311372679</v>
      </c>
      <c r="K281" s="307">
        <f t="shared" ca="1" si="131"/>
        <v>1808.5092578023045</v>
      </c>
      <c r="L281" s="304">
        <f t="shared" ca="1" si="116"/>
        <v>1849.0834052265725</v>
      </c>
      <c r="M281" s="306">
        <f t="shared" ca="1" si="132"/>
        <v>1.2532254620205716</v>
      </c>
      <c r="N281" s="304">
        <f t="shared" ca="1" si="133"/>
        <v>71.804529752111392</v>
      </c>
      <c r="P281" s="310">
        <f t="shared" ca="1" si="134"/>
        <v>23</v>
      </c>
      <c r="Q281" s="304">
        <f t="shared" ca="1" si="135"/>
        <v>0</v>
      </c>
      <c r="R281" s="306">
        <f t="shared" ca="1" si="136"/>
        <v>0</v>
      </c>
      <c r="S281" s="307">
        <f t="shared" ca="1" si="137"/>
        <v>4.7590000000000039</v>
      </c>
      <c r="T281" s="304">
        <f t="shared" ca="1" si="117"/>
        <v>46.68579000000004</v>
      </c>
      <c r="U281" s="311">
        <f t="shared" ca="1" si="118"/>
        <v>0</v>
      </c>
      <c r="V281" s="306">
        <f t="shared" ca="1" si="119"/>
        <v>1.0218294105187202</v>
      </c>
      <c r="W281" s="304">
        <f t="shared" ca="1" si="120"/>
        <v>20.416500435859994</v>
      </c>
      <c r="Y281" s="314" t="str">
        <f t="shared" ca="1" si="138"/>
        <v/>
      </c>
      <c r="Z281" s="315" t="str">
        <f t="shared" ca="1" si="139"/>
        <v/>
      </c>
      <c r="AA281" s="316" t="str">
        <f t="shared" ca="1" si="140"/>
        <v/>
      </c>
      <c r="AC281" s="310" t="e">
        <f t="shared" ca="1" si="141"/>
        <v>#N/A</v>
      </c>
      <c r="AD281" s="323" t="e">
        <f t="shared" ca="1" si="142"/>
        <v>#N/A</v>
      </c>
      <c r="AE281" s="324">
        <f t="shared" ca="1" si="121"/>
        <v>1808.5092578023045</v>
      </c>
      <c r="AG281" s="306">
        <f t="shared" ca="1" si="143"/>
        <v>-13.772120550960485</v>
      </c>
      <c r="AH281" s="304">
        <f t="shared" ca="1" si="144"/>
        <v>-4.4412186884760168</v>
      </c>
    </row>
    <row r="282" spans="1:34" x14ac:dyDescent="0.2">
      <c r="A282" s="347">
        <f t="shared" ca="1" si="122"/>
        <v>0.1</v>
      </c>
      <c r="B282" s="304">
        <f t="shared" ca="1" si="123"/>
        <v>9.7999999999999829</v>
      </c>
      <c r="D282" s="306">
        <f t="shared" ca="1" si="124"/>
        <v>-1.3396202186809003</v>
      </c>
      <c r="E282" s="307">
        <f t="shared" ca="1" si="125"/>
        <v>-13.885563960135318</v>
      </c>
      <c r="F282" s="304">
        <f t="shared" ca="1" si="126"/>
        <v>13.950034724734827</v>
      </c>
      <c r="G282" s="306">
        <f t="shared" ca="1" si="127"/>
        <v>25.055322318945947</v>
      </c>
      <c r="H282" s="307">
        <f t="shared" ca="1" si="128"/>
        <v>75.245506011696719</v>
      </c>
      <c r="I282" s="304">
        <f t="shared" ca="1" si="129"/>
        <v>79.307347398980369</v>
      </c>
      <c r="J282" s="306">
        <f t="shared" ca="1" si="130"/>
        <v>387.74424344671479</v>
      </c>
      <c r="K282" s="307">
        <f t="shared" ca="1" si="131"/>
        <v>1816.103236223275</v>
      </c>
      <c r="L282" s="304">
        <f t="shared" ca="1" si="116"/>
        <v>1857.0343461946841</v>
      </c>
      <c r="M282" s="306">
        <f t="shared" ca="1" si="132"/>
        <v>1.2493629240730448</v>
      </c>
      <c r="N282" s="304">
        <f t="shared" ca="1" si="133"/>
        <v>71.583222629508981</v>
      </c>
      <c r="P282" s="310">
        <f t="shared" ca="1" si="134"/>
        <v>23</v>
      </c>
      <c r="Q282" s="304">
        <f t="shared" ca="1" si="135"/>
        <v>0</v>
      </c>
      <c r="R282" s="306">
        <f t="shared" ca="1" si="136"/>
        <v>0</v>
      </c>
      <c r="S282" s="307">
        <f t="shared" ca="1" si="137"/>
        <v>4.7590000000000039</v>
      </c>
      <c r="T282" s="304">
        <f t="shared" ca="1" si="117"/>
        <v>46.68579000000004</v>
      </c>
      <c r="U282" s="311">
        <f t="shared" ca="1" si="118"/>
        <v>0</v>
      </c>
      <c r="V282" s="306">
        <f t="shared" ca="1" si="119"/>
        <v>1.0210473105316449</v>
      </c>
      <c r="W282" s="304">
        <f t="shared" ca="1" si="120"/>
        <v>19.718603423334002</v>
      </c>
      <c r="Y282" s="314" t="str">
        <f t="shared" ca="1" si="138"/>
        <v/>
      </c>
      <c r="Z282" s="315" t="str">
        <f t="shared" ca="1" si="139"/>
        <v/>
      </c>
      <c r="AA282" s="316" t="str">
        <f t="shared" ca="1" si="140"/>
        <v/>
      </c>
      <c r="AC282" s="310" t="e">
        <f t="shared" ca="1" si="141"/>
        <v>#N/A</v>
      </c>
      <c r="AD282" s="323" t="e">
        <f t="shared" ca="1" si="142"/>
        <v>#N/A</v>
      </c>
      <c r="AE282" s="324">
        <f t="shared" ca="1" si="121"/>
        <v>1816.103236223275</v>
      </c>
      <c r="AG282" s="306">
        <f t="shared" ca="1" si="143"/>
        <v>-13.609550075394813</v>
      </c>
      <c r="AH282" s="304">
        <f t="shared" ca="1" si="144"/>
        <v>-4.2900820415759569</v>
      </c>
    </row>
    <row r="283" spans="1:34" x14ac:dyDescent="0.2">
      <c r="A283" s="347">
        <f t="shared" ca="1" si="122"/>
        <v>0.1</v>
      </c>
      <c r="B283" s="304">
        <f t="shared" ca="1" si="123"/>
        <v>9.8999999999999826</v>
      </c>
      <c r="D283" s="306">
        <f t="shared" ca="1" si="124"/>
        <v>-1.3090222172114148</v>
      </c>
      <c r="E283" s="307">
        <f t="shared" ca="1" si="125"/>
        <v>-13.741222191468092</v>
      </c>
      <c r="F283" s="304">
        <f t="shared" ca="1" si="126"/>
        <v>13.803431692171634</v>
      </c>
      <c r="G283" s="306">
        <f t="shared" ca="1" si="127"/>
        <v>24.924420097224807</v>
      </c>
      <c r="H283" s="307">
        <f t="shared" ca="1" si="128"/>
        <v>73.871383792549906</v>
      </c>
      <c r="I283" s="304">
        <f t="shared" ca="1" si="129"/>
        <v>77.962863342806671</v>
      </c>
      <c r="J283" s="306">
        <f t="shared" ca="1" si="130"/>
        <v>390.24323056752331</v>
      </c>
      <c r="K283" s="307">
        <f t="shared" ca="1" si="131"/>
        <v>1823.5590807134872</v>
      </c>
      <c r="L283" s="304">
        <f t="shared" ca="1" si="116"/>
        <v>1864.8478489829661</v>
      </c>
      <c r="M283" s="306">
        <f t="shared" ca="1" si="132"/>
        <v>1.2453876329405626</v>
      </c>
      <c r="N283" s="304">
        <f t="shared" ca="1" si="133"/>
        <v>71.355455225281972</v>
      </c>
      <c r="P283" s="310">
        <f t="shared" ca="1" si="134"/>
        <v>23</v>
      </c>
      <c r="Q283" s="304">
        <f t="shared" ca="1" si="135"/>
        <v>0</v>
      </c>
      <c r="R283" s="306">
        <f t="shared" ca="1" si="136"/>
        <v>0</v>
      </c>
      <c r="S283" s="307">
        <f t="shared" ca="1" si="137"/>
        <v>4.7590000000000039</v>
      </c>
      <c r="T283" s="304">
        <f t="shared" ca="1" si="117"/>
        <v>46.68579000000004</v>
      </c>
      <c r="U283" s="311">
        <f t="shared" ca="1" si="118"/>
        <v>0</v>
      </c>
      <c r="V283" s="306">
        <f t="shared" ca="1" si="119"/>
        <v>1.020279966424158</v>
      </c>
      <c r="W283" s="304">
        <f t="shared" ca="1" si="120"/>
        <v>19.041377355725782</v>
      </c>
      <c r="Y283" s="314" t="str">
        <f t="shared" ca="1" si="138"/>
        <v/>
      </c>
      <c r="Z283" s="315" t="str">
        <f t="shared" ca="1" si="139"/>
        <v/>
      </c>
      <c r="AA283" s="316" t="str">
        <f t="shared" ca="1" si="140"/>
        <v/>
      </c>
      <c r="AC283" s="310" t="e">
        <f t="shared" ca="1" si="141"/>
        <v>#N/A</v>
      </c>
      <c r="AD283" s="323" t="e">
        <f t="shared" ca="1" si="142"/>
        <v>#N/A</v>
      </c>
      <c r="AE283" s="324">
        <f t="shared" ca="1" si="121"/>
        <v>1823.5590807134872</v>
      </c>
      <c r="AG283" s="306">
        <f t="shared" ca="1" si="143"/>
        <v>-13.451000765722004</v>
      </c>
      <c r="AH283" s="304">
        <f t="shared" ca="1" si="144"/>
        <v>-4.1434342137705373</v>
      </c>
    </row>
    <row r="284" spans="1:34" x14ac:dyDescent="0.2">
      <c r="A284" s="347">
        <f t="shared" ca="1" si="122"/>
        <v>0.1</v>
      </c>
      <c r="B284" s="304">
        <f t="shared" ca="1" si="123"/>
        <v>9.9999999999999822</v>
      </c>
      <c r="D284" s="306">
        <f t="shared" ca="1" si="124"/>
        <v>-1.2791454682616492</v>
      </c>
      <c r="E284" s="307">
        <f t="shared" ca="1" si="125"/>
        <v>-13.601151226141404</v>
      </c>
      <c r="F284" s="304">
        <f t="shared" ca="1" si="126"/>
        <v>13.661168610530437</v>
      </c>
      <c r="G284" s="306">
        <f t="shared" ca="1" si="127"/>
        <v>24.796505550398642</v>
      </c>
      <c r="H284" s="307">
        <f t="shared" ca="1" si="128"/>
        <v>72.51126866993576</v>
      </c>
      <c r="I284" s="304">
        <f t="shared" ca="1" si="129"/>
        <v>76.633874831138201</v>
      </c>
      <c r="J284" s="306">
        <f t="shared" ca="1" si="130"/>
        <v>392.72927684990447</v>
      </c>
      <c r="K284" s="307">
        <f t="shared" ca="1" si="131"/>
        <v>1830.8782133366115</v>
      </c>
      <c r="L284" s="304">
        <f t="shared" ca="1" si="116"/>
        <v>1872.5253848655059</v>
      </c>
      <c r="M284" s="306">
        <f t="shared" ca="1" si="132"/>
        <v>1.2412951515250263</v>
      </c>
      <c r="N284" s="304">
        <f t="shared" ca="1" si="133"/>
        <v>71.120973312436021</v>
      </c>
      <c r="P284" s="310">
        <f t="shared" ca="1" si="134"/>
        <v>23</v>
      </c>
      <c r="Q284" s="304">
        <f t="shared" ca="1" si="135"/>
        <v>0</v>
      </c>
      <c r="R284" s="306">
        <f t="shared" ca="1" si="136"/>
        <v>0</v>
      </c>
      <c r="S284" s="307">
        <f t="shared" ca="1" si="137"/>
        <v>4.7590000000000039</v>
      </c>
      <c r="T284" s="304">
        <f t="shared" ca="1" si="117"/>
        <v>46.68579000000004</v>
      </c>
      <c r="U284" s="311">
        <f t="shared" ca="1" si="118"/>
        <v>0</v>
      </c>
      <c r="V284" s="306">
        <f t="shared" ca="1" si="119"/>
        <v>1.0195272023030943</v>
      </c>
      <c r="W284" s="304">
        <f t="shared" ca="1" si="120"/>
        <v>18.384161515028794</v>
      </c>
      <c r="Y284" s="314" t="str">
        <f t="shared" ca="1" si="138"/>
        <v/>
      </c>
      <c r="Z284" s="315" t="str">
        <f t="shared" ca="1" si="139"/>
        <v/>
      </c>
      <c r="AA284" s="316" t="str">
        <f t="shared" ca="1" si="140"/>
        <v/>
      </c>
      <c r="AC284" s="310">
        <f t="shared" ca="1" si="141"/>
        <v>9.9999999999999822</v>
      </c>
      <c r="AD284" s="323">
        <f t="shared" ca="1" si="142"/>
        <v>392.72927684990447</v>
      </c>
      <c r="AE284" s="324">
        <f t="shared" ca="1" si="121"/>
        <v>1830.8782133366115</v>
      </c>
      <c r="AG284" s="306">
        <f t="shared" ca="1" si="143"/>
        <v>-13.29630258325885</v>
      </c>
      <c r="AH284" s="304">
        <f t="shared" ca="1" si="144"/>
        <v>-4.0011299339621278</v>
      </c>
    </row>
    <row r="285" spans="1:34" x14ac:dyDescent="0.2">
      <c r="A285" s="347">
        <f t="shared" ca="1" si="122"/>
        <v>0.1</v>
      </c>
      <c r="B285" s="304">
        <f t="shared" ca="1" si="123"/>
        <v>10.099999999999982</v>
      </c>
      <c r="D285" s="306">
        <f t="shared" ca="1" si="124"/>
        <v>-1.2499649031163238</v>
      </c>
      <c r="E285" s="307">
        <f t="shared" ca="1" si="125"/>
        <v>-13.465214269350984</v>
      </c>
      <c r="F285" s="304">
        <f t="shared" ca="1" si="126"/>
        <v>13.523106432271986</v>
      </c>
      <c r="G285" s="306">
        <f t="shared" ca="1" si="127"/>
        <v>24.671509060087011</v>
      </c>
      <c r="H285" s="307">
        <f t="shared" ca="1" si="128"/>
        <v>71.164747243000662</v>
      </c>
      <c r="I285" s="304">
        <f t="shared" ca="1" si="129"/>
        <v>75.320014667166163</v>
      </c>
      <c r="J285" s="306">
        <f t="shared" ca="1" si="130"/>
        <v>395.20267758042877</v>
      </c>
      <c r="K285" s="307">
        <f t="shared" ca="1" si="131"/>
        <v>1838.0620141322584</v>
      </c>
      <c r="L285" s="304">
        <f t="shared" ca="1" si="116"/>
        <v>1880.068382842144</v>
      </c>
      <c r="M285" s="306">
        <f t="shared" ca="1" si="132"/>
        <v>1.2370808112955645</v>
      </c>
      <c r="N285" s="304">
        <f t="shared" ca="1" si="133"/>
        <v>70.879509403855664</v>
      </c>
      <c r="P285" s="310">
        <f t="shared" ca="1" si="134"/>
        <v>23</v>
      </c>
      <c r="Q285" s="304">
        <f t="shared" ca="1" si="135"/>
        <v>0</v>
      </c>
      <c r="R285" s="306">
        <f t="shared" ca="1" si="136"/>
        <v>0</v>
      </c>
      <c r="S285" s="307">
        <f t="shared" ca="1" si="137"/>
        <v>4.7590000000000039</v>
      </c>
      <c r="T285" s="304">
        <f t="shared" ca="1" si="117"/>
        <v>46.68579000000004</v>
      </c>
      <c r="U285" s="311">
        <f t="shared" ca="1" si="118"/>
        <v>0</v>
      </c>
      <c r="V285" s="306">
        <f t="shared" ca="1" si="119"/>
        <v>1.0187888475767766</v>
      </c>
      <c r="W285" s="304">
        <f t="shared" ca="1" si="120"/>
        <v>17.746324253536525</v>
      </c>
      <c r="Y285" s="314" t="str">
        <f t="shared" ca="1" si="138"/>
        <v/>
      </c>
      <c r="Z285" s="315" t="str">
        <f t="shared" ca="1" si="139"/>
        <v/>
      </c>
      <c r="AA285" s="316" t="str">
        <f t="shared" ca="1" si="140"/>
        <v/>
      </c>
      <c r="AC285" s="310" t="e">
        <f t="shared" ca="1" si="141"/>
        <v>#N/A</v>
      </c>
      <c r="AD285" s="323" t="e">
        <f t="shared" ca="1" si="142"/>
        <v>#N/A</v>
      </c>
      <c r="AE285" s="324">
        <f t="shared" ca="1" si="121"/>
        <v>1838.0620141322584</v>
      </c>
      <c r="AG285" s="306">
        <f t="shared" ca="1" si="143"/>
        <v>-13.145290297023692</v>
      </c>
      <c r="AH285" s="304">
        <f t="shared" ca="1" si="144"/>
        <v>-3.8630303666797183</v>
      </c>
    </row>
    <row r="286" spans="1:34" x14ac:dyDescent="0.2">
      <c r="A286" s="347">
        <f t="shared" ca="1" si="122"/>
        <v>0.1</v>
      </c>
      <c r="B286" s="304">
        <f t="shared" ca="1" si="123"/>
        <v>10.199999999999982</v>
      </c>
      <c r="D286" s="306">
        <f t="shared" ca="1" si="124"/>
        <v>-1.2214565597247367</v>
      </c>
      <c r="E286" s="307">
        <f t="shared" ca="1" si="125"/>
        <v>-13.333280522865975</v>
      </c>
      <c r="F286" s="304">
        <f t="shared" ca="1" si="126"/>
        <v>13.389112204650903</v>
      </c>
      <c r="G286" s="306">
        <f t="shared" ca="1" si="127"/>
        <v>24.549363404114537</v>
      </c>
      <c r="H286" s="307">
        <f t="shared" ca="1" si="128"/>
        <v>69.831419190714058</v>
      </c>
      <c r="I286" s="304">
        <f t="shared" ca="1" si="129"/>
        <v>74.020931835099901</v>
      </c>
      <c r="J286" s="306">
        <f t="shared" ca="1" si="130"/>
        <v>397.66372120363883</v>
      </c>
      <c r="K286" s="307">
        <f t="shared" ca="1" si="131"/>
        <v>1845.1118224539441</v>
      </c>
      <c r="L286" s="304">
        <f t="shared" ca="1" si="116"/>
        <v>1887.4782310058149</v>
      </c>
      <c r="M286" s="306">
        <f t="shared" ca="1" si="132"/>
        <v>1.2327396977843941</v>
      </c>
      <c r="N286" s="304">
        <f t="shared" ca="1" si="133"/>
        <v>70.630781921278384</v>
      </c>
      <c r="P286" s="310">
        <f t="shared" ca="1" si="134"/>
        <v>23</v>
      </c>
      <c r="Q286" s="304">
        <f t="shared" ca="1" si="135"/>
        <v>0</v>
      </c>
      <c r="R286" s="306">
        <f t="shared" ca="1" si="136"/>
        <v>0</v>
      </c>
      <c r="S286" s="307">
        <f t="shared" ca="1" si="137"/>
        <v>4.7590000000000039</v>
      </c>
      <c r="T286" s="304">
        <f t="shared" ca="1" si="117"/>
        <v>46.68579000000004</v>
      </c>
      <c r="U286" s="311">
        <f t="shared" ca="1" si="118"/>
        <v>0</v>
      </c>
      <c r="V286" s="306">
        <f t="shared" ca="1" si="119"/>
        <v>1.0180647367817246</v>
      </c>
      <c r="W286" s="304">
        <f t="shared" ca="1" si="120"/>
        <v>17.127261530539048</v>
      </c>
      <c r="Y286" s="314" t="str">
        <f t="shared" ca="1" si="138"/>
        <v/>
      </c>
      <c r="Z286" s="315" t="str">
        <f t="shared" ca="1" si="139"/>
        <v/>
      </c>
      <c r="AA286" s="316" t="str">
        <f t="shared" ca="1" si="140"/>
        <v/>
      </c>
      <c r="AC286" s="310" t="e">
        <f t="shared" ca="1" si="141"/>
        <v>#N/A</v>
      </c>
      <c r="AD286" s="323" t="e">
        <f t="shared" ca="1" si="142"/>
        <v>#N/A</v>
      </c>
      <c r="AE286" s="324">
        <f t="shared" ca="1" si="121"/>
        <v>1845.1118224539441</v>
      </c>
      <c r="AG286" s="306">
        <f t="shared" ca="1" si="143"/>
        <v>-12.997803030650498</v>
      </c>
      <c r="AH286" s="304">
        <f t="shared" ca="1" si="144"/>
        <v>-3.7290027849414815</v>
      </c>
    </row>
    <row r="287" spans="1:34" x14ac:dyDescent="0.2">
      <c r="A287" s="347">
        <f t="shared" ca="1" si="122"/>
        <v>0.1</v>
      </c>
      <c r="B287" s="304">
        <f t="shared" ca="1" si="123"/>
        <v>10.299999999999981</v>
      </c>
      <c r="D287" s="306">
        <f t="shared" ca="1" si="124"/>
        <v>-1.1935975298187558</v>
      </c>
      <c r="E287" s="307">
        <f t="shared" ca="1" si="125"/>
        <v>-13.205224881301998</v>
      </c>
      <c r="F287" s="304">
        <f t="shared" ca="1" si="126"/>
        <v>13.25905876104887</v>
      </c>
      <c r="G287" s="306">
        <f t="shared" ca="1" si="127"/>
        <v>24.430003651132662</v>
      </c>
      <c r="H287" s="307">
        <f t="shared" ca="1" si="128"/>
        <v>68.510896702583864</v>
      </c>
      <c r="I287" s="304">
        <f t="shared" ca="1" si="129"/>
        <v>72.73629111651536</v>
      </c>
      <c r="J287" s="306">
        <f t="shared" ca="1" si="130"/>
        <v>400.11268955640116</v>
      </c>
      <c r="K287" s="307">
        <f t="shared" ca="1" si="131"/>
        <v>1852.0289382486089</v>
      </c>
      <c r="L287" s="304">
        <f t="shared" ca="1" si="116"/>
        <v>1894.7562778506176</v>
      </c>
      <c r="M287" s="306">
        <f t="shared" ca="1" si="132"/>
        <v>1.2282666350399583</v>
      </c>
      <c r="N287" s="304">
        <f t="shared" ca="1" si="133"/>
        <v>70.374494304525001</v>
      </c>
      <c r="P287" s="310">
        <f t="shared" ca="1" si="134"/>
        <v>23</v>
      </c>
      <c r="Q287" s="304">
        <f t="shared" ca="1" si="135"/>
        <v>0</v>
      </c>
      <c r="R287" s="306">
        <f t="shared" ca="1" si="136"/>
        <v>0</v>
      </c>
      <c r="S287" s="307">
        <f t="shared" ca="1" si="137"/>
        <v>4.7590000000000039</v>
      </c>
      <c r="T287" s="304">
        <f t="shared" ca="1" si="117"/>
        <v>46.68579000000004</v>
      </c>
      <c r="U287" s="311">
        <f t="shared" ca="1" si="118"/>
        <v>0</v>
      </c>
      <c r="V287" s="306">
        <f t="shared" ca="1" si="119"/>
        <v>1.0173547094170765</v>
      </c>
      <c r="W287" s="304">
        <f t="shared" ca="1" si="120"/>
        <v>16.526395536225643</v>
      </c>
      <c r="Y287" s="314" t="str">
        <f t="shared" ca="1" si="138"/>
        <v/>
      </c>
      <c r="Z287" s="315" t="str">
        <f t="shared" ca="1" si="139"/>
        <v/>
      </c>
      <c r="AA287" s="316" t="str">
        <f t="shared" ca="1" si="140"/>
        <v/>
      </c>
      <c r="AC287" s="310" t="e">
        <f t="shared" ca="1" si="141"/>
        <v>#N/A</v>
      </c>
      <c r="AD287" s="323" t="e">
        <f t="shared" ca="1" si="142"/>
        <v>#N/A</v>
      </c>
      <c r="AE287" s="324">
        <f t="shared" ca="1" si="121"/>
        <v>1852.0289382486089</v>
      </c>
      <c r="AG287" s="306">
        <f t="shared" ca="1" si="143"/>
        <v>-12.853683817858371</v>
      </c>
      <c r="AH287" s="304">
        <f t="shared" ca="1" si="144"/>
        <v>-3.5989202627734889</v>
      </c>
    </row>
    <row r="288" spans="1:34" x14ac:dyDescent="0.2">
      <c r="A288" s="347">
        <f t="shared" ca="1" si="122"/>
        <v>0.1</v>
      </c>
      <c r="B288" s="304">
        <f t="shared" ca="1" si="123"/>
        <v>10.399999999999981</v>
      </c>
      <c r="D288" s="306">
        <f t="shared" ca="1" si="124"/>
        <v>-1.1663659094814114</v>
      </c>
      <c r="E288" s="307">
        <f t="shared" ca="1" si="125"/>
        <v>-13.080927646308043</v>
      </c>
      <c r="F288" s="304">
        <f t="shared" ca="1" si="126"/>
        <v>13.132824430515566</v>
      </c>
      <c r="G288" s="306">
        <f t="shared" ca="1" si="127"/>
        <v>24.313367060184522</v>
      </c>
      <c r="H288" s="307">
        <f t="shared" ca="1" si="128"/>
        <v>67.202803937953064</v>
      </c>
      <c r="I288" s="304">
        <f t="shared" ca="1" si="129"/>
        <v>71.465772751200461</v>
      </c>
      <c r="J288" s="306">
        <f t="shared" ca="1" si="130"/>
        <v>402.549858091967</v>
      </c>
      <c r="K288" s="307">
        <f t="shared" ca="1" si="131"/>
        <v>1858.8146232806357</v>
      </c>
      <c r="L288" s="304">
        <f t="shared" ca="1" si="116"/>
        <v>1901.9038335236075</v>
      </c>
      <c r="M288" s="306">
        <f t="shared" ca="1" si="132"/>
        <v>1.2236561689561123</v>
      </c>
      <c r="N288" s="304">
        <f t="shared" ca="1" si="133"/>
        <v>70.11033405633242</v>
      </c>
      <c r="P288" s="310">
        <f t="shared" ca="1" si="134"/>
        <v>23</v>
      </c>
      <c r="Q288" s="304">
        <f t="shared" ca="1" si="135"/>
        <v>0</v>
      </c>
      <c r="R288" s="306">
        <f t="shared" ca="1" si="136"/>
        <v>0</v>
      </c>
      <c r="S288" s="307">
        <f t="shared" ca="1" si="137"/>
        <v>4.7590000000000039</v>
      </c>
      <c r="T288" s="304">
        <f t="shared" ca="1" si="117"/>
        <v>46.68579000000004</v>
      </c>
      <c r="U288" s="311">
        <f t="shared" ca="1" si="118"/>
        <v>0</v>
      </c>
      <c r="V288" s="306">
        <f t="shared" ca="1" si="119"/>
        <v>1.0166586097863131</v>
      </c>
      <c r="W288" s="304">
        <f t="shared" ca="1" si="120"/>
        <v>15.943173396936507</v>
      </c>
      <c r="Y288" s="314" t="str">
        <f t="shared" ca="1" si="138"/>
        <v/>
      </c>
      <c r="Z288" s="315" t="str">
        <f t="shared" ca="1" si="139"/>
        <v/>
      </c>
      <c r="AA288" s="316" t="str">
        <f t="shared" ca="1" si="140"/>
        <v/>
      </c>
      <c r="AC288" s="310" t="e">
        <f t="shared" ca="1" si="141"/>
        <v>#N/A</v>
      </c>
      <c r="AD288" s="323" t="e">
        <f t="shared" ca="1" si="142"/>
        <v>#N/A</v>
      </c>
      <c r="AE288" s="324">
        <f t="shared" ca="1" si="121"/>
        <v>1858.8146232806357</v>
      </c>
      <c r="AG288" s="306">
        <f t="shared" ca="1" si="143"/>
        <v>-12.712779164064571</v>
      </c>
      <c r="AH288" s="304">
        <f t="shared" ca="1" si="144"/>
        <v>-3.4726613860528746</v>
      </c>
    </row>
    <row r="289" spans="1:34" x14ac:dyDescent="0.2">
      <c r="A289" s="347">
        <f t="shared" ca="1" si="122"/>
        <v>0.1</v>
      </c>
      <c r="B289" s="304">
        <f t="shared" ca="1" si="123"/>
        <v>10.49999999999998</v>
      </c>
      <c r="D289" s="306">
        <f t="shared" ca="1" si="124"/>
        <v>-1.1397407529630643</v>
      </c>
      <c r="E289" s="307">
        <f t="shared" ca="1" si="125"/>
        <v>-12.960274257443407</v>
      </c>
      <c r="F289" s="304">
        <f t="shared" ca="1" si="126"/>
        <v>13.010292764273796</v>
      </c>
      <c r="G289" s="306">
        <f t="shared" ca="1" si="127"/>
        <v>24.199392984888217</v>
      </c>
      <c r="H289" s="307">
        <f t="shared" ca="1" si="128"/>
        <v>65.906776512208722</v>
      </c>
      <c r="I289" s="304">
        <f t="shared" ca="1" si="129"/>
        <v>70.209072142190323</v>
      </c>
      <c r="J289" s="306">
        <f t="shared" ca="1" si="130"/>
        <v>404.97549609422066</v>
      </c>
      <c r="K289" s="307">
        <f t="shared" ca="1" si="131"/>
        <v>1865.4701023031439</v>
      </c>
      <c r="L289" s="304">
        <f t="shared" ca="1" si="116"/>
        <v>1908.9221710231307</v>
      </c>
      <c r="M289" s="306">
        <f t="shared" ca="1" si="132"/>
        <v>1.2189025493897936</v>
      </c>
      <c r="N289" s="304">
        <f t="shared" ca="1" si="133"/>
        <v>69.837971717771552</v>
      </c>
      <c r="P289" s="310">
        <f t="shared" ca="1" si="134"/>
        <v>23</v>
      </c>
      <c r="Q289" s="304">
        <f t="shared" ca="1" si="135"/>
        <v>0</v>
      </c>
      <c r="R289" s="306">
        <f t="shared" ca="1" si="136"/>
        <v>0</v>
      </c>
      <c r="S289" s="307">
        <f t="shared" ca="1" si="137"/>
        <v>4.7590000000000039</v>
      </c>
      <c r="T289" s="304">
        <f t="shared" ca="1" si="117"/>
        <v>46.68579000000004</v>
      </c>
      <c r="U289" s="311">
        <f t="shared" ca="1" si="118"/>
        <v>0</v>
      </c>
      <c r="V289" s="306">
        <f t="shared" ca="1" si="119"/>
        <v>1.0159762868459301</v>
      </c>
      <c r="W289" s="304">
        <f t="shared" ca="1" si="120"/>
        <v>15.377065956348034</v>
      </c>
      <c r="Y289" s="314" t="str">
        <f t="shared" ca="1" si="138"/>
        <v/>
      </c>
      <c r="Z289" s="315" t="str">
        <f t="shared" ca="1" si="139"/>
        <v/>
      </c>
      <c r="AA289" s="316" t="str">
        <f t="shared" ca="1" si="140"/>
        <v/>
      </c>
      <c r="AC289" s="310" t="e">
        <f t="shared" ca="1" si="141"/>
        <v>#N/A</v>
      </c>
      <c r="AD289" s="323" t="e">
        <f t="shared" ca="1" si="142"/>
        <v>#N/A</v>
      </c>
      <c r="AE289" s="324">
        <f t="shared" ca="1" si="121"/>
        <v>1865.4701023031439</v>
      </c>
      <c r="AG289" s="306">
        <f t="shared" ca="1" si="143"/>
        <v>-12.574938611717675</v>
      </c>
      <c r="AH289" s="304">
        <f t="shared" ca="1" si="144"/>
        <v>-3.350109980444735</v>
      </c>
    </row>
    <row r="290" spans="1:34" x14ac:dyDescent="0.2">
      <c r="A290" s="347">
        <f t="shared" ca="1" si="122"/>
        <v>0.1</v>
      </c>
      <c r="B290" s="304">
        <f t="shared" ca="1" si="123"/>
        <v>10.59999999999998</v>
      </c>
      <c r="D290" s="306">
        <f t="shared" ca="1" si="124"/>
        <v>-1.1137020295603848</v>
      </c>
      <c r="E290" s="307">
        <f t="shared" ca="1" si="125"/>
        <v>-12.843155038610512</v>
      </c>
      <c r="F290" s="304">
        <f t="shared" ca="1" si="126"/>
        <v>12.891352278036369</v>
      </c>
      <c r="G290" s="306">
        <f t="shared" ca="1" si="127"/>
        <v>24.088022781932178</v>
      </c>
      <c r="H290" s="307">
        <f t="shared" ca="1" si="128"/>
        <v>64.62246100834767</v>
      </c>
      <c r="I290" s="304">
        <f t="shared" ca="1" si="129"/>
        <v>68.965899604937348</v>
      </c>
      <c r="J290" s="306">
        <f t="shared" ca="1" si="130"/>
        <v>407.38986688256171</v>
      </c>
      <c r="K290" s="307">
        <f t="shared" ca="1" si="131"/>
        <v>1871.9965641791716</v>
      </c>
      <c r="L290" s="304">
        <f t="shared" ca="1" si="116"/>
        <v>1915.8125273463515</v>
      </c>
      <c r="M290" s="306">
        <f t="shared" ca="1" si="132"/>
        <v>1.2139997109728797</v>
      </c>
      <c r="N290" s="304">
        <f t="shared" ca="1" si="133"/>
        <v>69.557059768847779</v>
      </c>
      <c r="P290" s="310">
        <f t="shared" ca="1" si="134"/>
        <v>23</v>
      </c>
      <c r="Q290" s="304">
        <f t="shared" ca="1" si="135"/>
        <v>0</v>
      </c>
      <c r="R290" s="306">
        <f t="shared" ca="1" si="136"/>
        <v>0</v>
      </c>
      <c r="S290" s="307">
        <f t="shared" ca="1" si="137"/>
        <v>4.7590000000000039</v>
      </c>
      <c r="T290" s="304">
        <f t="shared" ca="1" si="117"/>
        <v>46.68579000000004</v>
      </c>
      <c r="U290" s="311">
        <f t="shared" ca="1" si="118"/>
        <v>0</v>
      </c>
      <c r="V290" s="306">
        <f t="shared" ca="1" si="119"/>
        <v>1.0153075940606937</v>
      </c>
      <c r="W290" s="304">
        <f t="shared" ca="1" si="120"/>
        <v>14.82756662757974</v>
      </c>
      <c r="Y290" s="314" t="str">
        <f t="shared" ca="1" si="138"/>
        <v/>
      </c>
      <c r="Z290" s="315" t="str">
        <f t="shared" ca="1" si="139"/>
        <v/>
      </c>
      <c r="AA290" s="316" t="str">
        <f t="shared" ca="1" si="140"/>
        <v/>
      </c>
      <c r="AC290" s="310" t="e">
        <f t="shared" ca="1" si="141"/>
        <v>#N/A</v>
      </c>
      <c r="AD290" s="323" t="e">
        <f t="shared" ca="1" si="142"/>
        <v>#N/A</v>
      </c>
      <c r="AE290" s="324">
        <f t="shared" ca="1" si="121"/>
        <v>1871.9965641791716</v>
      </c>
      <c r="AG290" s="306">
        <f t="shared" ca="1" si="143"/>
        <v>-12.440014306896126</v>
      </c>
      <c r="AH290" s="304">
        <f t="shared" ca="1" si="144"/>
        <v>-3.2311548552948142</v>
      </c>
    </row>
    <row r="291" spans="1:34" x14ac:dyDescent="0.2">
      <c r="A291" s="347">
        <f t="shared" ca="1" si="122"/>
        <v>0.1</v>
      </c>
      <c r="B291" s="304">
        <f t="shared" ca="1" si="123"/>
        <v>10.69999999999998</v>
      </c>
      <c r="D291" s="306">
        <f t="shared" ca="1" si="124"/>
        <v>-1.0882305833902937</v>
      </c>
      <c r="E291" s="307">
        <f t="shared" ca="1" si="125"/>
        <v>-12.729464958991116</v>
      </c>
      <c r="F291" s="304">
        <f t="shared" ca="1" si="126"/>
        <v>12.775896209065284</v>
      </c>
      <c r="G291" s="306">
        <f t="shared" ca="1" si="127"/>
        <v>23.979199723593148</v>
      </c>
      <c r="H291" s="307">
        <f t="shared" ca="1" si="128"/>
        <v>63.349514512448557</v>
      </c>
      <c r="I291" s="304">
        <f t="shared" ca="1" si="129"/>
        <v>67.735980160819253</v>
      </c>
      <c r="J291" s="306">
        <f t="shared" ca="1" si="130"/>
        <v>409.79322800783797</v>
      </c>
      <c r="K291" s="307">
        <f t="shared" ca="1" si="131"/>
        <v>1878.3951629552114</v>
      </c>
      <c r="L291" s="304">
        <f t="shared" ca="1" si="116"/>
        <v>1922.5761045884815</v>
      </c>
      <c r="M291" s="306">
        <f t="shared" ca="1" si="132"/>
        <v>1.2089412525168115</v>
      </c>
      <c r="N291" s="304">
        <f t="shared" ca="1" si="133"/>
        <v>69.267231448472813</v>
      </c>
      <c r="P291" s="310">
        <f t="shared" ca="1" si="134"/>
        <v>23</v>
      </c>
      <c r="Q291" s="304">
        <f t="shared" ca="1" si="135"/>
        <v>0</v>
      </c>
      <c r="R291" s="306">
        <f t="shared" ca="1" si="136"/>
        <v>0</v>
      </c>
      <c r="S291" s="307">
        <f t="shared" ca="1" si="137"/>
        <v>4.7590000000000039</v>
      </c>
      <c r="T291" s="304">
        <f t="shared" ca="1" si="117"/>
        <v>46.68579000000004</v>
      </c>
      <c r="U291" s="311">
        <f t="shared" ca="1" si="118"/>
        <v>0</v>
      </c>
      <c r="V291" s="306">
        <f t="shared" ca="1" si="119"/>
        <v>1.014652389265162</v>
      </c>
      <c r="W291" s="304">
        <f t="shared" ca="1" si="120"/>
        <v>14.294190311582232</v>
      </c>
      <c r="Y291" s="314" t="str">
        <f t="shared" ca="1" si="138"/>
        <v/>
      </c>
      <c r="Z291" s="315" t="str">
        <f t="shared" ca="1" si="139"/>
        <v/>
      </c>
      <c r="AA291" s="316" t="str">
        <f t="shared" ca="1" si="140"/>
        <v/>
      </c>
      <c r="AC291" s="310" t="e">
        <f t="shared" ca="1" si="141"/>
        <v>#N/A</v>
      </c>
      <c r="AD291" s="323" t="e">
        <f t="shared" ca="1" si="142"/>
        <v>#N/A</v>
      </c>
      <c r="AE291" s="324">
        <f t="shared" ca="1" si="121"/>
        <v>1878.3951629552114</v>
      </c>
      <c r="AG291" s="306">
        <f t="shared" ca="1" si="143"/>
        <v>-12.307860564664683</v>
      </c>
      <c r="AH291" s="304">
        <f t="shared" ca="1" si="144"/>
        <v>-3.115689562424822</v>
      </c>
    </row>
    <row r="292" spans="1:34" x14ac:dyDescent="0.2">
      <c r="A292" s="347">
        <f t="shared" ca="1" si="122"/>
        <v>0.1</v>
      </c>
      <c r="B292" s="304">
        <f t="shared" ca="1" si="123"/>
        <v>10.799999999999979</v>
      </c>
      <c r="D292" s="306">
        <f t="shared" ca="1" si="124"/>
        <v>-1.0633080959070029</v>
      </c>
      <c r="E292" s="307">
        <f t="shared" ca="1" si="125"/>
        <v>-12.619103407508181</v>
      </c>
      <c r="F292" s="304">
        <f t="shared" ca="1" si="126"/>
        <v>12.663822286979787</v>
      </c>
      <c r="G292" s="306">
        <f t="shared" ca="1" si="127"/>
        <v>23.872868914002446</v>
      </c>
      <c r="H292" s="307">
        <f t="shared" ca="1" si="128"/>
        <v>62.087604171697741</v>
      </c>
      <c r="I292" s="304">
        <f t="shared" ca="1" si="129"/>
        <v>66.51905337545449</v>
      </c>
      <c r="J292" s="306">
        <f t="shared" ca="1" si="130"/>
        <v>412.18583143971773</v>
      </c>
      <c r="K292" s="307">
        <f t="shared" ca="1" si="131"/>
        <v>1884.6670188894186</v>
      </c>
      <c r="L292" s="304">
        <f t="shared" ca="1" si="116"/>
        <v>1929.2140709960572</v>
      </c>
      <c r="M292" s="306">
        <f t="shared" ca="1" si="132"/>
        <v>1.2037204149010532</v>
      </c>
      <c r="N292" s="304">
        <f t="shared" ca="1" si="133"/>
        <v>68.968099487566718</v>
      </c>
      <c r="P292" s="310">
        <f t="shared" ca="1" si="134"/>
        <v>23</v>
      </c>
      <c r="Q292" s="304">
        <f t="shared" ca="1" si="135"/>
        <v>0</v>
      </c>
      <c r="R292" s="306">
        <f t="shared" ca="1" si="136"/>
        <v>0</v>
      </c>
      <c r="S292" s="307">
        <f t="shared" ca="1" si="137"/>
        <v>4.7590000000000039</v>
      </c>
      <c r="T292" s="304">
        <f t="shared" ca="1" si="117"/>
        <v>46.68579000000004</v>
      </c>
      <c r="U292" s="311">
        <f t="shared" ca="1" si="118"/>
        <v>0</v>
      </c>
      <c r="V292" s="306">
        <f t="shared" ca="1" si="119"/>
        <v>1.0140105345311579</v>
      </c>
      <c r="W292" s="304">
        <f t="shared" ca="1" si="120"/>
        <v>13.776472377505764</v>
      </c>
      <c r="Y292" s="314" t="str">
        <f t="shared" ca="1" si="138"/>
        <v/>
      </c>
      <c r="Z292" s="315" t="str">
        <f t="shared" ca="1" si="139"/>
        <v/>
      </c>
      <c r="AA292" s="316" t="str">
        <f t="shared" ca="1" si="140"/>
        <v/>
      </c>
      <c r="AC292" s="310" t="e">
        <f t="shared" ca="1" si="141"/>
        <v>#N/A</v>
      </c>
      <c r="AD292" s="323" t="e">
        <f t="shared" ca="1" si="142"/>
        <v>#N/A</v>
      </c>
      <c r="AE292" s="324">
        <f t="shared" ca="1" si="121"/>
        <v>1884.6670188894186</v>
      </c>
      <c r="AG292" s="306">
        <f t="shared" ca="1" si="143"/>
        <v>-12.178333430607863</v>
      </c>
      <c r="AH292" s="304">
        <f t="shared" ca="1" si="144"/>
        <v>-3.0036121688552679</v>
      </c>
    </row>
    <row r="293" spans="1:34" x14ac:dyDescent="0.2">
      <c r="A293" s="347">
        <f t="shared" ca="1" si="122"/>
        <v>0.1</v>
      </c>
      <c r="B293" s="304">
        <f t="shared" ca="1" si="123"/>
        <v>10.899999999999979</v>
      </c>
      <c r="D293" s="306">
        <f t="shared" ca="1" si="124"/>
        <v>-1.0389170510252648</v>
      </c>
      <c r="E293" s="307">
        <f t="shared" ca="1" si="125"/>
        <v>-12.511973979903603</v>
      </c>
      <c r="F293" s="304">
        <f t="shared" ca="1" si="126"/>
        <v>12.555032517389026</v>
      </c>
      <c r="G293" s="306">
        <f t="shared" ca="1" si="127"/>
        <v>23.768977208899919</v>
      </c>
      <c r="H293" s="307">
        <f t="shared" ca="1" si="128"/>
        <v>60.836406773707381</v>
      </c>
      <c r="I293" s="304">
        <f t="shared" ca="1" si="129"/>
        <v>65.314873242571579</v>
      </c>
      <c r="J293" s="306">
        <f t="shared" ca="1" si="130"/>
        <v>414.56792374586286</v>
      </c>
      <c r="K293" s="307">
        <f t="shared" ca="1" si="131"/>
        <v>1890.8132194366888</v>
      </c>
      <c r="L293" s="304">
        <f t="shared" ca="1" si="116"/>
        <v>1935.7275619765016</v>
      </c>
      <c r="M293" s="306">
        <f t="shared" ca="1" si="132"/>
        <v>1.1983300573286153</v>
      </c>
      <c r="N293" s="304">
        <f t="shared" ca="1" si="133"/>
        <v>68.659254748599636</v>
      </c>
      <c r="P293" s="310">
        <f t="shared" ca="1" si="134"/>
        <v>23</v>
      </c>
      <c r="Q293" s="304">
        <f t="shared" ca="1" si="135"/>
        <v>0</v>
      </c>
      <c r="R293" s="306">
        <f t="shared" ca="1" si="136"/>
        <v>0</v>
      </c>
      <c r="S293" s="307">
        <f t="shared" ca="1" si="137"/>
        <v>4.7590000000000039</v>
      </c>
      <c r="T293" s="304">
        <f t="shared" ca="1" si="117"/>
        <v>46.68579000000004</v>
      </c>
      <c r="U293" s="311">
        <f t="shared" ca="1" si="118"/>
        <v>0</v>
      </c>
      <c r="V293" s="306">
        <f t="shared" ca="1" si="119"/>
        <v>1.0133818960409051</v>
      </c>
      <c r="W293" s="304">
        <f t="shared" ca="1" si="120"/>
        <v>13.27396770106211</v>
      </c>
      <c r="Y293" s="314" t="str">
        <f t="shared" ca="1" si="138"/>
        <v/>
      </c>
      <c r="Z293" s="315" t="str">
        <f t="shared" ca="1" si="139"/>
        <v/>
      </c>
      <c r="AA293" s="316" t="str">
        <f t="shared" ca="1" si="140"/>
        <v/>
      </c>
      <c r="AC293" s="310" t="e">
        <f t="shared" ca="1" si="141"/>
        <v>#N/A</v>
      </c>
      <c r="AD293" s="323" t="e">
        <f t="shared" ca="1" si="142"/>
        <v>#N/A</v>
      </c>
      <c r="AE293" s="324">
        <f t="shared" ca="1" si="121"/>
        <v>1890.8132194366888</v>
      </c>
      <c r="AG293" s="306">
        <f t="shared" ca="1" si="143"/>
        <v>-12.051290235863304</v>
      </c>
      <c r="AH293" s="304">
        <f t="shared" ca="1" si="144"/>
        <v>-2.8948250425521649</v>
      </c>
    </row>
    <row r="294" spans="1:34" x14ac:dyDescent="0.2">
      <c r="A294" s="347">
        <f t="shared" ca="1" si="122"/>
        <v>0.1</v>
      </c>
      <c r="B294" s="304">
        <f t="shared" ca="1" si="123"/>
        <v>10.999999999999979</v>
      </c>
      <c r="D294" s="306">
        <f t="shared" ca="1" si="124"/>
        <v>-1.0150407027271575</v>
      </c>
      <c r="E294" s="307">
        <f t="shared" ca="1" si="125"/>
        <v>-12.4079842775842</v>
      </c>
      <c r="F294" s="304">
        <f t="shared" ca="1" si="126"/>
        <v>12.449432977488154</v>
      </c>
      <c r="G294" s="306">
        <f t="shared" ca="1" si="127"/>
        <v>23.667473138627205</v>
      </c>
      <c r="H294" s="307">
        <f t="shared" ca="1" si="128"/>
        <v>59.595608345948961</v>
      </c>
      <c r="I294" s="304">
        <f t="shared" ca="1" si="129"/>
        <v>64.123208114468056</v>
      </c>
      <c r="J294" s="306">
        <f t="shared" ca="1" si="130"/>
        <v>416.93974626323921</v>
      </c>
      <c r="K294" s="307">
        <f t="shared" ca="1" si="131"/>
        <v>1896.8348201926715</v>
      </c>
      <c r="L294" s="304">
        <f t="shared" ca="1" si="116"/>
        <v>1942.1176810660622</v>
      </c>
      <c r="M294" s="306">
        <f t="shared" ca="1" si="132"/>
        <v>1.1927626318237283</v>
      </c>
      <c r="N294" s="304">
        <f t="shared" ca="1" si="133"/>
        <v>68.340264764416133</v>
      </c>
      <c r="P294" s="310">
        <f t="shared" ca="1" si="134"/>
        <v>23</v>
      </c>
      <c r="Q294" s="304">
        <f t="shared" ca="1" si="135"/>
        <v>0</v>
      </c>
      <c r="R294" s="306">
        <f t="shared" ca="1" si="136"/>
        <v>0</v>
      </c>
      <c r="S294" s="307">
        <f t="shared" ca="1" si="137"/>
        <v>4.7590000000000039</v>
      </c>
      <c r="T294" s="304">
        <f t="shared" ca="1" si="117"/>
        <v>46.68579000000004</v>
      </c>
      <c r="U294" s="311">
        <f t="shared" ca="1" si="118"/>
        <v>0</v>
      </c>
      <c r="V294" s="306">
        <f t="shared" ca="1" si="119"/>
        <v>1.0127663439655452</v>
      </c>
      <c r="W294" s="304">
        <f t="shared" ca="1" si="120"/>
        <v>12.786249757179895</v>
      </c>
      <c r="Y294" s="314" t="str">
        <f t="shared" ca="1" si="138"/>
        <v/>
      </c>
      <c r="Z294" s="315" t="str">
        <f t="shared" ca="1" si="139"/>
        <v/>
      </c>
      <c r="AA294" s="316" t="str">
        <f t="shared" ca="1" si="140"/>
        <v/>
      </c>
      <c r="AC294" s="310">
        <f t="shared" ca="1" si="141"/>
        <v>10.999999999999979</v>
      </c>
      <c r="AD294" s="323">
        <f t="shared" ca="1" si="142"/>
        <v>416.93974626323921</v>
      </c>
      <c r="AE294" s="324">
        <f t="shared" ca="1" si="121"/>
        <v>1896.8348201926715</v>
      </c>
      <c r="AG294" s="306">
        <f t="shared" ca="1" si="143"/>
        <v>-11.926589142859608</v>
      </c>
      <c r="AH294" s="304">
        <f t="shared" ca="1" si="144"/>
        <v>-2.7892346503597603</v>
      </c>
    </row>
    <row r="295" spans="1:34" x14ac:dyDescent="0.2">
      <c r="A295" s="347">
        <f t="shared" ca="1" si="122"/>
        <v>0.1</v>
      </c>
      <c r="B295" s="304">
        <f t="shared" ca="1" si="123"/>
        <v>11.099999999999978</v>
      </c>
      <c r="D295" s="306">
        <f t="shared" ca="1" si="124"/>
        <v>-0.99166304504321634</v>
      </c>
      <c r="E295" s="307">
        <f t="shared" ca="1" si="125"/>
        <v>-12.307045717444705</v>
      </c>
      <c r="F295" s="304">
        <f t="shared" ca="1" si="126"/>
        <v>12.346933622814145</v>
      </c>
      <c r="G295" s="306">
        <f t="shared" ca="1" si="127"/>
        <v>23.568306834122883</v>
      </c>
      <c r="H295" s="307">
        <f t="shared" ca="1" si="128"/>
        <v>58.364903774204492</v>
      </c>
      <c r="I295" s="304">
        <f t="shared" ca="1" si="129"/>
        <v>62.943840680399489</v>
      </c>
      <c r="J295" s="306">
        <f t="shared" ca="1" si="130"/>
        <v>419.30153526187672</v>
      </c>
      <c r="K295" s="307">
        <f t="shared" ca="1" si="131"/>
        <v>1902.7328457986791</v>
      </c>
      <c r="L295" s="304">
        <f t="shared" ca="1" si="116"/>
        <v>1948.3855008581097</v>
      </c>
      <c r="M295" s="306">
        <f t="shared" ca="1" si="132"/>
        <v>1.1870101558383952</v>
      </c>
      <c r="N295" s="304">
        <f t="shared" ca="1" si="133"/>
        <v>68.010672168706179</v>
      </c>
      <c r="P295" s="310">
        <f t="shared" ca="1" si="134"/>
        <v>23</v>
      </c>
      <c r="Q295" s="304">
        <f t="shared" ca="1" si="135"/>
        <v>0</v>
      </c>
      <c r="R295" s="306">
        <f t="shared" ca="1" si="136"/>
        <v>0</v>
      </c>
      <c r="S295" s="307">
        <f t="shared" ca="1" si="137"/>
        <v>4.7590000000000039</v>
      </c>
      <c r="T295" s="304">
        <f t="shared" ca="1" si="117"/>
        <v>46.68579000000004</v>
      </c>
      <c r="U295" s="311">
        <f t="shared" ca="1" si="118"/>
        <v>0</v>
      </c>
      <c r="V295" s="306">
        <f t="shared" ca="1" si="119"/>
        <v>1.012163752348787</v>
      </c>
      <c r="W295" s="304">
        <f t="shared" ca="1" si="120"/>
        <v>12.31290976351845</v>
      </c>
      <c r="Y295" s="314" t="str">
        <f t="shared" ca="1" si="138"/>
        <v/>
      </c>
      <c r="Z295" s="315" t="str">
        <f t="shared" ca="1" si="139"/>
        <v/>
      </c>
      <c r="AA295" s="316" t="str">
        <f t="shared" ca="1" si="140"/>
        <v/>
      </c>
      <c r="AC295" s="310" t="e">
        <f t="shared" ca="1" si="141"/>
        <v>#N/A</v>
      </c>
      <c r="AD295" s="323" t="e">
        <f t="shared" ca="1" si="142"/>
        <v>#N/A</v>
      </c>
      <c r="AE295" s="324">
        <f t="shared" ca="1" si="121"/>
        <v>1902.7328457986791</v>
      </c>
      <c r="AG295" s="306">
        <f t="shared" ca="1" si="143"/>
        <v>-11.804088678820646</v>
      </c>
      <c r="AH295" s="304">
        <f t="shared" ca="1" si="144"/>
        <v>-2.6867513673418544</v>
      </c>
    </row>
    <row r="296" spans="1:34" x14ac:dyDescent="0.2">
      <c r="A296" s="347">
        <f t="shared" ca="1" si="122"/>
        <v>0.1</v>
      </c>
      <c r="B296" s="304">
        <f t="shared" ca="1" si="123"/>
        <v>11.199999999999978</v>
      </c>
      <c r="D296" s="306">
        <f t="shared" ca="1" si="124"/>
        <v>-0.96876878431167546</v>
      </c>
      <c r="E296" s="307">
        <f t="shared" ca="1" si="125"/>
        <v>-12.209073351927882</v>
      </c>
      <c r="F296" s="304">
        <f t="shared" ca="1" si="126"/>
        <v>12.247448104409843</v>
      </c>
      <c r="G296" s="306">
        <f t="shared" ca="1" si="127"/>
        <v>23.471429955691715</v>
      </c>
      <c r="H296" s="307">
        <f t="shared" ca="1" si="128"/>
        <v>57.143996439011701</v>
      </c>
      <c r="I296" s="304">
        <f t="shared" ca="1" si="129"/>
        <v>61.776567994561859</v>
      </c>
      <c r="J296" s="306">
        <f t="shared" ca="1" si="130"/>
        <v>421.65352210136746</v>
      </c>
      <c r="K296" s="307">
        <f t="shared" ca="1" si="131"/>
        <v>1908.50829080934</v>
      </c>
      <c r="L296" s="304">
        <f t="shared" ca="1" si="116"/>
        <v>1954.5320638936771</v>
      </c>
      <c r="M296" s="306">
        <f t="shared" ca="1" si="132"/>
        <v>1.181064182826089</v>
      </c>
      <c r="N296" s="304">
        <f t="shared" ca="1" si="133"/>
        <v>67.669993010002344</v>
      </c>
      <c r="P296" s="310">
        <f t="shared" ca="1" si="134"/>
        <v>23</v>
      </c>
      <c r="Q296" s="304">
        <f t="shared" ca="1" si="135"/>
        <v>0</v>
      </c>
      <c r="R296" s="306">
        <f t="shared" ca="1" si="136"/>
        <v>0</v>
      </c>
      <c r="S296" s="307">
        <f t="shared" ca="1" si="137"/>
        <v>4.7590000000000039</v>
      </c>
      <c r="T296" s="304">
        <f t="shared" ca="1" si="117"/>
        <v>46.68579000000004</v>
      </c>
      <c r="U296" s="311">
        <f t="shared" ca="1" si="118"/>
        <v>0</v>
      </c>
      <c r="V296" s="306">
        <f t="shared" ca="1" si="119"/>
        <v>1.0115739989954311</v>
      </c>
      <c r="W296" s="304">
        <f t="shared" ca="1" si="120"/>
        <v>11.853555871648634</v>
      </c>
      <c r="Y296" s="314" t="str">
        <f t="shared" ca="1" si="138"/>
        <v/>
      </c>
      <c r="Z296" s="315" t="str">
        <f t="shared" ca="1" si="139"/>
        <v/>
      </c>
      <c r="AA296" s="316" t="str">
        <f t="shared" ca="1" si="140"/>
        <v/>
      </c>
      <c r="AC296" s="310" t="e">
        <f t="shared" ca="1" si="141"/>
        <v>#N/A</v>
      </c>
      <c r="AD296" s="323" t="e">
        <f t="shared" ca="1" si="142"/>
        <v>#N/A</v>
      </c>
      <c r="AE296" s="324">
        <f t="shared" ca="1" si="121"/>
        <v>1908.50829080934</v>
      </c>
      <c r="AG296" s="306">
        <f t="shared" ca="1" si="143"/>
        <v>-11.683647253931525</v>
      </c>
      <c r="AH296" s="304">
        <f t="shared" ca="1" si="144"/>
        <v>-2.5872892968099266</v>
      </c>
    </row>
    <row r="297" spans="1:34" x14ac:dyDescent="0.2">
      <c r="A297" s="347">
        <f t="shared" ca="1" si="122"/>
        <v>0.1</v>
      </c>
      <c r="B297" s="304">
        <f t="shared" ca="1" si="123"/>
        <v>11.299999999999978</v>
      </c>
      <c r="D297" s="306">
        <f t="shared" ca="1" si="124"/>
        <v>-0.94634331363199065</v>
      </c>
      <c r="E297" s="307">
        <f t="shared" ca="1" si="125"/>
        <v>-12.113985698628277</v>
      </c>
      <c r="F297" s="304">
        <f t="shared" ca="1" si="126"/>
        <v>12.150893595691898</v>
      </c>
      <c r="G297" s="306">
        <f t="shared" ca="1" si="127"/>
        <v>23.376795624328516</v>
      </c>
      <c r="H297" s="307">
        <f t="shared" ca="1" si="128"/>
        <v>55.932597869148871</v>
      </c>
      <c r="I297" s="304">
        <f t="shared" ca="1" si="129"/>
        <v>60.621201555673089</v>
      </c>
      <c r="J297" s="306">
        <f t="shared" ca="1" si="130"/>
        <v>423.99593338036846</v>
      </c>
      <c r="K297" s="307">
        <f t="shared" ca="1" si="131"/>
        <v>1914.1621205247479</v>
      </c>
      <c r="L297" s="304">
        <f t="shared" ca="1" si="116"/>
        <v>1960.5583835160048</v>
      </c>
      <c r="M297" s="306">
        <f t="shared" ca="1" si="132"/>
        <v>1.1749157706324425</v>
      </c>
      <c r="N297" s="304">
        <f t="shared" ca="1" si="133"/>
        <v>67.317714940599629</v>
      </c>
      <c r="P297" s="310">
        <f t="shared" ca="1" si="134"/>
        <v>23</v>
      </c>
      <c r="Q297" s="304">
        <f t="shared" ca="1" si="135"/>
        <v>0</v>
      </c>
      <c r="R297" s="306">
        <f t="shared" ca="1" si="136"/>
        <v>0</v>
      </c>
      <c r="S297" s="307">
        <f t="shared" ca="1" si="137"/>
        <v>4.7590000000000039</v>
      </c>
      <c r="T297" s="304">
        <f t="shared" ca="1" si="117"/>
        <v>46.68579000000004</v>
      </c>
      <c r="U297" s="311">
        <f t="shared" ca="1" si="118"/>
        <v>0</v>
      </c>
      <c r="V297" s="306">
        <f t="shared" ca="1" si="119"/>
        <v>1.0109969653645452</v>
      </c>
      <c r="W297" s="304">
        <f t="shared" ca="1" si="120"/>
        <v>11.40781240293385</v>
      </c>
      <c r="Y297" s="314" t="str">
        <f t="shared" ca="1" si="138"/>
        <v/>
      </c>
      <c r="Z297" s="315" t="str">
        <f t="shared" ca="1" si="139"/>
        <v/>
      </c>
      <c r="AA297" s="316" t="str">
        <f t="shared" ca="1" si="140"/>
        <v/>
      </c>
      <c r="AC297" s="310" t="e">
        <f t="shared" ca="1" si="141"/>
        <v>#N/A</v>
      </c>
      <c r="AD297" s="323" t="e">
        <f t="shared" ca="1" si="142"/>
        <v>#N/A</v>
      </c>
      <c r="AE297" s="324">
        <f t="shared" ca="1" si="121"/>
        <v>1914.1621205247479</v>
      </c>
      <c r="AG297" s="306">
        <f t="shared" ca="1" si="143"/>
        <v>-11.565122660868699</v>
      </c>
      <c r="AH297" s="304">
        <f t="shared" ca="1" si="144"/>
        <v>-2.4907661003674351</v>
      </c>
    </row>
    <row r="298" spans="1:34" x14ac:dyDescent="0.2">
      <c r="A298" s="347">
        <f t="shared" ca="1" si="122"/>
        <v>0.1</v>
      </c>
      <c r="B298" s="304">
        <f t="shared" ca="1" si="123"/>
        <v>11.399999999999977</v>
      </c>
      <c r="D298" s="306">
        <f t="shared" ca="1" si="124"/>
        <v>-0.92437268944089646</v>
      </c>
      <c r="E298" s="307">
        <f t="shared" ca="1" si="125"/>
        <v>-12.021704578788114</v>
      </c>
      <c r="F298" s="304">
        <f t="shared" ca="1" si="126"/>
        <v>12.057190628361123</v>
      </c>
      <c r="G298" s="306">
        <f t="shared" ca="1" si="127"/>
        <v>23.284358355384427</v>
      </c>
      <c r="H298" s="307">
        <f t="shared" ca="1" si="128"/>
        <v>54.730427411270057</v>
      </c>
      <c r="I298" s="304">
        <f t="shared" ca="1" si="129"/>
        <v>59.477567440525519</v>
      </c>
      <c r="J298" s="306">
        <f t="shared" ca="1" si="130"/>
        <v>426.32899107935413</v>
      </c>
      <c r="K298" s="307">
        <f t="shared" ca="1" si="131"/>
        <v>1919.6952717887689</v>
      </c>
      <c r="L298" s="304">
        <f t="shared" ca="1" si="116"/>
        <v>1966.4654446907768</v>
      </c>
      <c r="M298" s="306">
        <f t="shared" ca="1" si="132"/>
        <v>1.1685554475445952</v>
      </c>
      <c r="N298" s="304">
        <f t="shared" ca="1" si="133"/>
        <v>66.953295271326354</v>
      </c>
      <c r="P298" s="310">
        <f t="shared" ca="1" si="134"/>
        <v>23</v>
      </c>
      <c r="Q298" s="304">
        <f t="shared" ca="1" si="135"/>
        <v>0</v>
      </c>
      <c r="R298" s="306">
        <f t="shared" ca="1" si="136"/>
        <v>0</v>
      </c>
      <c r="S298" s="307">
        <f t="shared" ca="1" si="137"/>
        <v>4.7590000000000039</v>
      </c>
      <c r="T298" s="304">
        <f t="shared" ca="1" si="117"/>
        <v>46.68579000000004</v>
      </c>
      <c r="U298" s="311">
        <f t="shared" ca="1" si="118"/>
        <v>0</v>
      </c>
      <c r="V298" s="306">
        <f t="shared" ca="1" si="119"/>
        <v>1.0104325364670697</v>
      </c>
      <c r="W298" s="304">
        <f t="shared" ca="1" si="120"/>
        <v>10.975319126351126</v>
      </c>
      <c r="Y298" s="314" t="str">
        <f t="shared" ca="1" si="138"/>
        <v/>
      </c>
      <c r="Z298" s="315" t="str">
        <f t="shared" ca="1" si="139"/>
        <v/>
      </c>
      <c r="AA298" s="316" t="str">
        <f t="shared" ca="1" si="140"/>
        <v/>
      </c>
      <c r="AC298" s="310" t="e">
        <f t="shared" ca="1" si="141"/>
        <v>#N/A</v>
      </c>
      <c r="AD298" s="323" t="e">
        <f t="shared" ca="1" si="142"/>
        <v>#N/A</v>
      </c>
      <c r="AE298" s="324">
        <f t="shared" ca="1" si="121"/>
        <v>1919.6952717887689</v>
      </c>
      <c r="AG298" s="306">
        <f t="shared" ca="1" si="143"/>
        <v>-11.448371552178255</v>
      </c>
      <c r="AH298" s="304">
        <f t="shared" ca="1" si="144"/>
        <v>-2.3971028373468881</v>
      </c>
    </row>
    <row r="299" spans="1:34" x14ac:dyDescent="0.2">
      <c r="A299" s="347">
        <f t="shared" ca="1" si="122"/>
        <v>0.1</v>
      </c>
      <c r="B299" s="304">
        <f t="shared" ca="1" si="123"/>
        <v>11.499999999999977</v>
      </c>
      <c r="D299" s="306">
        <f t="shared" ca="1" si="124"/>
        <v>-0.90284361015099257</v>
      </c>
      <c r="E299" s="307">
        <f t="shared" ca="1" si="125"/>
        <v>-11.932154964071463</v>
      </c>
      <c r="F299" s="304">
        <f t="shared" ca="1" si="126"/>
        <v>11.96626293673199</v>
      </c>
      <c r="G299" s="306">
        <f t="shared" ca="1" si="127"/>
        <v>23.194073994369326</v>
      </c>
      <c r="H299" s="307">
        <f t="shared" ca="1" si="128"/>
        <v>53.537211914862908</v>
      </c>
      <c r="I299" s="304">
        <f t="shared" ca="1" si="129"/>
        <v>58.345506494272705</v>
      </c>
      <c r="J299" s="306">
        <f t="shared" ca="1" si="130"/>
        <v>428.65291269684184</v>
      </c>
      <c r="K299" s="307">
        <f t="shared" ca="1" si="131"/>
        <v>1925.1086537550755</v>
      </c>
      <c r="L299" s="304">
        <f t="shared" ca="1" si="116"/>
        <v>1972.2542047936329</v>
      </c>
      <c r="M299" s="306">
        <f t="shared" ca="1" si="132"/>
        <v>1.1619731758332073</v>
      </c>
      <c r="N299" s="304">
        <f t="shared" ca="1" si="133"/>
        <v>66.576158882655477</v>
      </c>
      <c r="P299" s="310">
        <f t="shared" ca="1" si="134"/>
        <v>23</v>
      </c>
      <c r="Q299" s="304">
        <f t="shared" ca="1" si="135"/>
        <v>0</v>
      </c>
      <c r="R299" s="306">
        <f t="shared" ca="1" si="136"/>
        <v>0</v>
      </c>
      <c r="S299" s="307">
        <f t="shared" ca="1" si="137"/>
        <v>4.7590000000000039</v>
      </c>
      <c r="T299" s="304">
        <f t="shared" ca="1" si="117"/>
        <v>46.68579000000004</v>
      </c>
      <c r="U299" s="311">
        <f t="shared" ca="1" si="118"/>
        <v>0</v>
      </c>
      <c r="V299" s="306">
        <f t="shared" ca="1" si="119"/>
        <v>1.0098806007676435</v>
      </c>
      <c r="W299" s="304">
        <f t="shared" ca="1" si="120"/>
        <v>10.555730575683071</v>
      </c>
      <c r="Y299" s="314" t="str">
        <f t="shared" ca="1" si="138"/>
        <v/>
      </c>
      <c r="Z299" s="315" t="str">
        <f t="shared" ca="1" si="139"/>
        <v/>
      </c>
      <c r="AA299" s="316" t="str">
        <f t="shared" ca="1" si="140"/>
        <v/>
      </c>
      <c r="AC299" s="310" t="e">
        <f t="shared" ca="1" si="141"/>
        <v>#N/A</v>
      </c>
      <c r="AD299" s="323" t="e">
        <f t="shared" ca="1" si="142"/>
        <v>#N/A</v>
      </c>
      <c r="AE299" s="324">
        <f t="shared" ca="1" si="121"/>
        <v>1925.1086537550755</v>
      </c>
      <c r="AG299" s="306">
        <f t="shared" ca="1" si="143"/>
        <v>-11.333248891740615</v>
      </c>
      <c r="AH299" s="304">
        <f t="shared" ca="1" si="144"/>
        <v>-2.306223813059701</v>
      </c>
    </row>
    <row r="300" spans="1:34" x14ac:dyDescent="0.2">
      <c r="A300" s="347">
        <f t="shared" ca="1" si="122"/>
        <v>0.1</v>
      </c>
      <c r="B300" s="304">
        <f t="shared" ca="1" si="123"/>
        <v>11.599999999999977</v>
      </c>
      <c r="D300" s="306">
        <f t="shared" ca="1" si="124"/>
        <v>-0.88174339680341385</v>
      </c>
      <c r="E300" s="307">
        <f t="shared" ca="1" si="125"/>
        <v>-11.845264831036383</v>
      </c>
      <c r="F300" s="304">
        <f t="shared" ca="1" si="126"/>
        <v>11.878037309892314</v>
      </c>
      <c r="G300" s="306">
        <f t="shared" ca="1" si="127"/>
        <v>23.105899654688983</v>
      </c>
      <c r="H300" s="307">
        <f t="shared" ca="1" si="128"/>
        <v>52.352685431759269</v>
      </c>
      <c r="I300" s="304">
        <f t="shared" ca="1" si="129"/>
        <v>57.224874580634037</v>
      </c>
      <c r="J300" s="306">
        <f t="shared" ca="1" si="130"/>
        <v>430.96791137929478</v>
      </c>
      <c r="K300" s="307">
        <f t="shared" ca="1" si="131"/>
        <v>1930.4031486224067</v>
      </c>
      <c r="L300" s="304">
        <f t="shared" ca="1" si="116"/>
        <v>1977.9255943664648</v>
      </c>
      <c r="M300" s="306">
        <f t="shared" ca="1" si="132"/>
        <v>1.1551583126143485</v>
      </c>
      <c r="N300" s="304">
        <f t="shared" ca="1" si="133"/>
        <v>66.185695982255936</v>
      </c>
      <c r="P300" s="310">
        <f t="shared" ca="1" si="134"/>
        <v>23</v>
      </c>
      <c r="Q300" s="304">
        <f t="shared" ca="1" si="135"/>
        <v>0</v>
      </c>
      <c r="R300" s="306">
        <f t="shared" ca="1" si="136"/>
        <v>0</v>
      </c>
      <c r="S300" s="307">
        <f t="shared" ca="1" si="137"/>
        <v>4.7590000000000039</v>
      </c>
      <c r="T300" s="304">
        <f t="shared" ca="1" si="117"/>
        <v>46.68579000000004</v>
      </c>
      <c r="U300" s="311">
        <f t="shared" ca="1" si="118"/>
        <v>0</v>
      </c>
      <c r="V300" s="306">
        <f t="shared" ca="1" si="119"/>
        <v>1.0093410500904549</v>
      </c>
      <c r="W300" s="304">
        <f t="shared" ca="1" si="120"/>
        <v>10.148715403687387</v>
      </c>
      <c r="Y300" s="314" t="str">
        <f t="shared" ca="1" si="138"/>
        <v/>
      </c>
      <c r="Z300" s="315" t="str">
        <f t="shared" ca="1" si="139"/>
        <v/>
      </c>
      <c r="AA300" s="316" t="str">
        <f t="shared" ca="1" si="140"/>
        <v/>
      </c>
      <c r="AC300" s="310" t="e">
        <f t="shared" ca="1" si="141"/>
        <v>#N/A</v>
      </c>
      <c r="AD300" s="323" t="e">
        <f t="shared" ca="1" si="142"/>
        <v>#N/A</v>
      </c>
      <c r="AE300" s="324">
        <f t="shared" ca="1" si="121"/>
        <v>1930.4031486224067</v>
      </c>
      <c r="AG300" s="306">
        <f t="shared" ca="1" si="143"/>
        <v>-11.219607376287506</v>
      </c>
      <c r="AH300" s="304">
        <f t="shared" ca="1" si="144"/>
        <v>-2.2180564353189878</v>
      </c>
    </row>
    <row r="301" spans="1:34" x14ac:dyDescent="0.2">
      <c r="A301" s="347">
        <f t="shared" ca="1" si="122"/>
        <v>0.1</v>
      </c>
      <c r="B301" s="304">
        <f t="shared" ca="1" si="123"/>
        <v>11.699999999999976</v>
      </c>
      <c r="D301" s="306">
        <f t="shared" ca="1" si="124"/>
        <v>-0.86105997569754733</v>
      </c>
      <c r="E301" s="307">
        <f t="shared" ca="1" si="125"/>
        <v>-11.760965022754435</v>
      </c>
      <c r="F301" s="304">
        <f t="shared" ca="1" si="126"/>
        <v>11.792443451134353</v>
      </c>
      <c r="G301" s="306">
        <f t="shared" ca="1" si="127"/>
        <v>23.019793657119227</v>
      </c>
      <c r="H301" s="307">
        <f t="shared" ca="1" si="128"/>
        <v>51.176588929483827</v>
      </c>
      <c r="I301" s="304">
        <f t="shared" ca="1" si="129"/>
        <v>56.115542895651586</v>
      </c>
      <c r="J301" s="306">
        <f t="shared" ca="1" si="130"/>
        <v>433.27419604488517</v>
      </c>
      <c r="K301" s="307">
        <f t="shared" ca="1" si="131"/>
        <v>1935.5796123404689</v>
      </c>
      <c r="L301" s="304">
        <f t="shared" ca="1" si="116"/>
        <v>1983.4805178439292</v>
      </c>
      <c r="M301" s="306">
        <f t="shared" ca="1" si="132"/>
        <v>1.1480995678530199</v>
      </c>
      <c r="N301" s="304">
        <f t="shared" ca="1" si="133"/>
        <v>65.78125969877172</v>
      </c>
      <c r="P301" s="310">
        <f t="shared" ca="1" si="134"/>
        <v>23</v>
      </c>
      <c r="Q301" s="304">
        <f t="shared" ca="1" si="135"/>
        <v>0</v>
      </c>
      <c r="R301" s="306">
        <f t="shared" ca="1" si="136"/>
        <v>0</v>
      </c>
      <c r="S301" s="307">
        <f t="shared" ca="1" si="137"/>
        <v>4.7590000000000039</v>
      </c>
      <c r="T301" s="304">
        <f t="shared" ca="1" si="117"/>
        <v>46.68579000000004</v>
      </c>
      <c r="U301" s="311">
        <f t="shared" ca="1" si="118"/>
        <v>0</v>
      </c>
      <c r="V301" s="306">
        <f t="shared" ca="1" si="119"/>
        <v>1.0088137795289298</v>
      </c>
      <c r="W301" s="304">
        <f t="shared" ca="1" si="120"/>
        <v>9.7539557710133007</v>
      </c>
      <c r="Y301" s="314" t="str">
        <f t="shared" ca="1" si="138"/>
        <v/>
      </c>
      <c r="Z301" s="315" t="str">
        <f t="shared" ca="1" si="139"/>
        <v/>
      </c>
      <c r="AA301" s="316" t="str">
        <f t="shared" ca="1" si="140"/>
        <v/>
      </c>
      <c r="AC301" s="310" t="e">
        <f t="shared" ca="1" si="141"/>
        <v>#N/A</v>
      </c>
      <c r="AD301" s="323" t="e">
        <f t="shared" ca="1" si="142"/>
        <v>#N/A</v>
      </c>
      <c r="AE301" s="324">
        <f t="shared" ca="1" si="121"/>
        <v>1935.5796123404689</v>
      </c>
      <c r="AG301" s="306">
        <f t="shared" ca="1" si="143"/>
        <v>-11.107296822637799</v>
      </c>
      <c r="AH301" s="304">
        <f t="shared" ca="1" si="144"/>
        <v>-2.1325310787323764</v>
      </c>
    </row>
    <row r="302" spans="1:34" x14ac:dyDescent="0.2">
      <c r="A302" s="347">
        <f t="shared" ca="1" si="122"/>
        <v>0.1</v>
      </c>
      <c r="B302" s="304">
        <f t="shared" ca="1" si="123"/>
        <v>11.799999999999976</v>
      </c>
      <c r="D302" s="306">
        <f t="shared" ca="1" si="124"/>
        <v>-0.84078186297212365</v>
      </c>
      <c r="E302" s="307">
        <f t="shared" ca="1" si="125"/>
        <v>-11.679189117052871</v>
      </c>
      <c r="F302" s="304">
        <f t="shared" ca="1" si="126"/>
        <v>11.709413844125125</v>
      </c>
      <c r="G302" s="306">
        <f t="shared" ca="1" si="127"/>
        <v>22.935715470822014</v>
      </c>
      <c r="H302" s="307">
        <f t="shared" ca="1" si="128"/>
        <v>50.008670017778542</v>
      </c>
      <c r="I302" s="304">
        <f t="shared" ca="1" si="129"/>
        <v>55.017398349118317</v>
      </c>
      <c r="J302" s="306">
        <f t="shared" ca="1" si="130"/>
        <v>435.57197150128223</v>
      </c>
      <c r="K302" s="307">
        <f t="shared" ca="1" si="131"/>
        <v>1940.638875287832</v>
      </c>
      <c r="L302" s="304">
        <f t="shared" ca="1" si="116"/>
        <v>1988.9198542515321</v>
      </c>
      <c r="M302" s="306">
        <f t="shared" ca="1" si="132"/>
        <v>1.1407849593265063</v>
      </c>
      <c r="N302" s="304">
        <f t="shared" ca="1" si="133"/>
        <v>65.362163501412084</v>
      </c>
      <c r="P302" s="310">
        <f t="shared" ca="1" si="134"/>
        <v>23</v>
      </c>
      <c r="Q302" s="304">
        <f t="shared" ca="1" si="135"/>
        <v>0</v>
      </c>
      <c r="R302" s="306">
        <f t="shared" ca="1" si="136"/>
        <v>0</v>
      </c>
      <c r="S302" s="307">
        <f t="shared" ca="1" si="137"/>
        <v>4.7590000000000039</v>
      </c>
      <c r="T302" s="304">
        <f t="shared" ca="1" si="117"/>
        <v>46.68579000000004</v>
      </c>
      <c r="U302" s="311">
        <f t="shared" ca="1" si="118"/>
        <v>0</v>
      </c>
      <c r="V302" s="306">
        <f t="shared" ca="1" si="119"/>
        <v>1.0082986873590838</v>
      </c>
      <c r="W302" s="304">
        <f t="shared" ca="1" si="120"/>
        <v>9.3711467677841238</v>
      </c>
      <c r="Y302" s="314" t="str">
        <f t="shared" ca="1" si="138"/>
        <v/>
      </c>
      <c r="Z302" s="315" t="str">
        <f t="shared" ca="1" si="139"/>
        <v/>
      </c>
      <c r="AA302" s="316" t="str">
        <f t="shared" ca="1" si="140"/>
        <v/>
      </c>
      <c r="AC302" s="310" t="e">
        <f t="shared" ca="1" si="141"/>
        <v>#N/A</v>
      </c>
      <c r="AD302" s="323" t="e">
        <f t="shared" ca="1" si="142"/>
        <v>#N/A</v>
      </c>
      <c r="AE302" s="324">
        <f t="shared" ca="1" si="121"/>
        <v>1940.638875287832</v>
      </c>
      <c r="AG302" s="306">
        <f t="shared" ca="1" si="143"/>
        <v>-10.996163515994398</v>
      </c>
      <c r="AH302" s="304">
        <f t="shared" ca="1" si="144"/>
        <v>-2.0495809562961322</v>
      </c>
    </row>
    <row r="303" spans="1:34" x14ac:dyDescent="0.2">
      <c r="A303" s="347">
        <f t="shared" ca="1" si="122"/>
        <v>0.1</v>
      </c>
      <c r="B303" s="304">
        <f t="shared" ca="1" si="123"/>
        <v>11.899999999999975</v>
      </c>
      <c r="D303" s="306">
        <f t="shared" ca="1" si="124"/>
        <v>-0.82089815112339526</v>
      </c>
      <c r="E303" s="307">
        <f t="shared" ca="1" si="125"/>
        <v>-11.599873300876935</v>
      </c>
      <c r="F303" s="304">
        <f t="shared" ca="1" si="126"/>
        <v>11.62888362530623</v>
      </c>
      <c r="G303" s="306">
        <f t="shared" ca="1" si="127"/>
        <v>22.853625655709674</v>
      </c>
      <c r="H303" s="307">
        <f t="shared" ca="1" si="128"/>
        <v>48.848682687690847</v>
      </c>
      <c r="I303" s="304">
        <f t="shared" ca="1" si="129"/>
        <v>53.930344018316987</v>
      </c>
      <c r="J303" s="306">
        <f t="shared" ca="1" si="130"/>
        <v>437.86143855760884</v>
      </c>
      <c r="K303" s="307">
        <f t="shared" ca="1" si="131"/>
        <v>1945.5817429231054</v>
      </c>
      <c r="L303" s="304">
        <f t="shared" ca="1" si="116"/>
        <v>1994.2444578765783</v>
      </c>
      <c r="M303" s="306">
        <f t="shared" ca="1" si="132"/>
        <v>1.1332017643649208</v>
      </c>
      <c r="N303" s="304">
        <f t="shared" ca="1" si="133"/>
        <v>64.927678434888378</v>
      </c>
      <c r="P303" s="310">
        <f t="shared" ca="1" si="134"/>
        <v>23</v>
      </c>
      <c r="Q303" s="304">
        <f t="shared" ca="1" si="135"/>
        <v>0</v>
      </c>
      <c r="R303" s="306">
        <f t="shared" ca="1" si="136"/>
        <v>0</v>
      </c>
      <c r="S303" s="307">
        <f t="shared" ca="1" si="137"/>
        <v>4.7590000000000039</v>
      </c>
      <c r="T303" s="304">
        <f t="shared" ca="1" si="117"/>
        <v>46.68579000000004</v>
      </c>
      <c r="U303" s="311">
        <f t="shared" ca="1" si="118"/>
        <v>0</v>
      </c>
      <c r="V303" s="306">
        <f t="shared" ca="1" si="119"/>
        <v>1.0077956749563615</v>
      </c>
      <c r="W303" s="304">
        <f t="shared" ca="1" si="120"/>
        <v>8.9999958659037507</v>
      </c>
      <c r="Y303" s="314" t="str">
        <f t="shared" ca="1" si="138"/>
        <v/>
      </c>
      <c r="Z303" s="315" t="str">
        <f t="shared" ca="1" si="139"/>
        <v/>
      </c>
      <c r="AA303" s="316" t="str">
        <f t="shared" ca="1" si="140"/>
        <v/>
      </c>
      <c r="AC303" s="310" t="e">
        <f t="shared" ca="1" si="141"/>
        <v>#N/A</v>
      </c>
      <c r="AD303" s="323" t="e">
        <f t="shared" ca="1" si="142"/>
        <v>#N/A</v>
      </c>
      <c r="AE303" s="324">
        <f t="shared" ca="1" si="121"/>
        <v>1945.5817429231054</v>
      </c>
      <c r="AG303" s="306">
        <f t="shared" ca="1" si="143"/>
        <v>-10.886049514296639</v>
      </c>
      <c r="AH303" s="304">
        <f t="shared" ca="1" si="144"/>
        <v>-1.9691419978533549</v>
      </c>
    </row>
    <row r="304" spans="1:34" x14ac:dyDescent="0.2">
      <c r="A304" s="347">
        <f t="shared" ca="1" si="122"/>
        <v>0.1</v>
      </c>
      <c r="B304" s="304">
        <f t="shared" ca="1" si="123"/>
        <v>11.999999999999975</v>
      </c>
      <c r="D304" s="306">
        <f t="shared" ca="1" si="124"/>
        <v>-0.80139849745754199</v>
      </c>
      <c r="E304" s="307">
        <f t="shared" ca="1" si="125"/>
        <v>-11.522956250288246</v>
      </c>
      <c r="F304" s="304">
        <f t="shared" ca="1" si="126"/>
        <v>11.550790462032639</v>
      </c>
      <c r="G304" s="306">
        <f t="shared" ca="1" si="127"/>
        <v>22.773485805963919</v>
      </c>
      <c r="H304" s="307">
        <f t="shared" ca="1" si="128"/>
        <v>47.696387062662019</v>
      </c>
      <c r="I304" s="304">
        <f t="shared" ca="1" si="129"/>
        <v>52.854299679266518</v>
      </c>
      <c r="J304" s="306">
        <f t="shared" ca="1" si="130"/>
        <v>440.14279413069249</v>
      </c>
      <c r="K304" s="307">
        <f t="shared" ca="1" si="131"/>
        <v>1950.4089964106231</v>
      </c>
      <c r="L304" s="304">
        <f t="shared" ca="1" si="116"/>
        <v>1999.4551589132143</v>
      </c>
      <c r="M304" s="306">
        <f t="shared" ca="1" si="132"/>
        <v>1.1253364681890798</v>
      </c>
      <c r="N304" s="304">
        <f t="shared" ca="1" si="133"/>
        <v>64.477030159392299</v>
      </c>
      <c r="P304" s="310">
        <f t="shared" ca="1" si="134"/>
        <v>23</v>
      </c>
      <c r="Q304" s="304">
        <f t="shared" ca="1" si="135"/>
        <v>0</v>
      </c>
      <c r="R304" s="306">
        <f t="shared" ca="1" si="136"/>
        <v>0</v>
      </c>
      <c r="S304" s="307">
        <f t="shared" ca="1" si="137"/>
        <v>4.7590000000000039</v>
      </c>
      <c r="T304" s="304">
        <f t="shared" ca="1" si="117"/>
        <v>46.68579000000004</v>
      </c>
      <c r="U304" s="311">
        <f t="shared" ca="1" si="118"/>
        <v>0</v>
      </c>
      <c r="V304" s="306">
        <f t="shared" ca="1" si="119"/>
        <v>1.007304646715812</v>
      </c>
      <c r="W304" s="304">
        <f t="shared" ca="1" si="120"/>
        <v>8.6402224002730303</v>
      </c>
      <c r="Y304" s="314" t="str">
        <f t="shared" ca="1" si="138"/>
        <v/>
      </c>
      <c r="Z304" s="315" t="str">
        <f t="shared" ca="1" si="139"/>
        <v/>
      </c>
      <c r="AA304" s="316" t="str">
        <f t="shared" ca="1" si="140"/>
        <v/>
      </c>
      <c r="AC304" s="310">
        <f t="shared" ca="1" si="141"/>
        <v>11.999999999999975</v>
      </c>
      <c r="AD304" s="323">
        <f t="shared" ca="1" si="142"/>
        <v>440.14279413069249</v>
      </c>
      <c r="AE304" s="324">
        <f t="shared" ca="1" si="121"/>
        <v>1950.4089964106231</v>
      </c>
      <c r="AG304" s="306">
        <f t="shared" ca="1" si="143"/>
        <v>-10.776791903256152</v>
      </c>
      <c r="AH304" s="304">
        <f t="shared" ca="1" si="144"/>
        <v>-1.891152735008141</v>
      </c>
    </row>
    <row r="305" spans="1:34" x14ac:dyDescent="0.2">
      <c r="A305" s="347">
        <f t="shared" ca="1" si="122"/>
        <v>0.1</v>
      </c>
      <c r="B305" s="304">
        <f t="shared" ca="1" si="123"/>
        <v>12.099999999999975</v>
      </c>
      <c r="D305" s="306">
        <f t="shared" ca="1" si="124"/>
        <v>-0.78227311448604187</v>
      </c>
      <c r="E305" s="307">
        <f t="shared" ca="1" si="125"/>
        <v>-11.448379015630064</v>
      </c>
      <c r="F305" s="304">
        <f t="shared" ca="1" si="126"/>
        <v>11.475074435974978</v>
      </c>
      <c r="G305" s="306">
        <f t="shared" ca="1" si="127"/>
        <v>22.695258494515315</v>
      </c>
      <c r="H305" s="307">
        <f t="shared" ca="1" si="128"/>
        <v>46.551549161099011</v>
      </c>
      <c r="I305" s="304">
        <f t="shared" ca="1" si="129"/>
        <v>51.789202421268158</v>
      </c>
      <c r="J305" s="306">
        <f t="shared" ca="1" si="130"/>
        <v>442.41623134571648</v>
      </c>
      <c r="K305" s="307">
        <f t="shared" ca="1" si="131"/>
        <v>1955.1213932218111</v>
      </c>
      <c r="L305" s="304">
        <f t="shared" ca="1" si="116"/>
        <v>2004.5527640827374</v>
      </c>
      <c r="M305" s="306">
        <f t="shared" ca="1" si="132"/>
        <v>1.1171747086735335</v>
      </c>
      <c r="N305" s="304">
        <f t="shared" ca="1" si="133"/>
        <v>64.009395785750755</v>
      </c>
      <c r="P305" s="310">
        <f t="shared" ca="1" si="134"/>
        <v>23</v>
      </c>
      <c r="Q305" s="304">
        <f t="shared" ca="1" si="135"/>
        <v>0</v>
      </c>
      <c r="R305" s="306">
        <f t="shared" ca="1" si="136"/>
        <v>0</v>
      </c>
      <c r="S305" s="307">
        <f t="shared" ca="1" si="137"/>
        <v>4.7590000000000039</v>
      </c>
      <c r="T305" s="304">
        <f t="shared" ca="1" si="117"/>
        <v>46.68579000000004</v>
      </c>
      <c r="U305" s="311">
        <f t="shared" ca="1" si="118"/>
        <v>0</v>
      </c>
      <c r="V305" s="306">
        <f t="shared" ca="1" si="119"/>
        <v>1.0068255099754417</v>
      </c>
      <c r="W305" s="304">
        <f t="shared" ca="1" si="120"/>
        <v>8.2915570772200606</v>
      </c>
      <c r="Y305" s="314" t="str">
        <f t="shared" ca="1" si="138"/>
        <v/>
      </c>
      <c r="Z305" s="315" t="str">
        <f t="shared" ca="1" si="139"/>
        <v/>
      </c>
      <c r="AA305" s="316" t="str">
        <f t="shared" ca="1" si="140"/>
        <v/>
      </c>
      <c r="AC305" s="310" t="e">
        <f t="shared" ca="1" si="141"/>
        <v>#N/A</v>
      </c>
      <c r="AD305" s="323" t="e">
        <f t="shared" ca="1" si="142"/>
        <v>#N/A</v>
      </c>
      <c r="AE305" s="324">
        <f t="shared" ca="1" si="121"/>
        <v>1955.1213932218111</v>
      </c>
      <c r="AG305" s="306">
        <f t="shared" ca="1" si="143"/>
        <v>-10.668221996324615</v>
      </c>
      <c r="AH305" s="304">
        <f t="shared" ca="1" si="144"/>
        <v>-1.8155541921145248</v>
      </c>
    </row>
    <row r="306" spans="1:34" x14ac:dyDescent="0.2">
      <c r="A306" s="347">
        <f t="shared" ca="1" si="122"/>
        <v>0.1</v>
      </c>
      <c r="B306" s="304">
        <f t="shared" ca="1" si="123"/>
        <v>12.199999999999974</v>
      </c>
      <c r="D306" s="306">
        <f t="shared" ca="1" si="124"/>
        <v>-0.76351276228445142</v>
      </c>
      <c r="E306" s="307">
        <f t="shared" ca="1" si="125"/>
        <v>-11.376084911401236</v>
      </c>
      <c r="F306" s="304">
        <f t="shared" ca="1" si="126"/>
        <v>11.40167793132143</v>
      </c>
      <c r="G306" s="306">
        <f t="shared" ca="1" si="127"/>
        <v>22.618907218286871</v>
      </c>
      <c r="H306" s="307">
        <f t="shared" ca="1" si="128"/>
        <v>45.41394066995889</v>
      </c>
      <c r="I306" s="304">
        <f t="shared" ca="1" si="129"/>
        <v>50.735007351177316</v>
      </c>
      <c r="J306" s="306">
        <f t="shared" ca="1" si="130"/>
        <v>444.68193963135661</v>
      </c>
      <c r="K306" s="307">
        <f t="shared" ca="1" si="131"/>
        <v>1959.7196677133641</v>
      </c>
      <c r="L306" s="304">
        <f t="shared" ca="1" si="116"/>
        <v>2009.5380572302888</v>
      </c>
      <c r="M306" s="306">
        <f t="shared" ca="1" si="132"/>
        <v>1.1087012173766744</v>
      </c>
      <c r="N306" s="304">
        <f t="shared" ca="1" si="133"/>
        <v>63.523900496699888</v>
      </c>
      <c r="P306" s="310">
        <f t="shared" ca="1" si="134"/>
        <v>23</v>
      </c>
      <c r="Q306" s="304">
        <f t="shared" ca="1" si="135"/>
        <v>0</v>
      </c>
      <c r="R306" s="306">
        <f t="shared" ca="1" si="136"/>
        <v>0</v>
      </c>
      <c r="S306" s="307">
        <f t="shared" ca="1" si="137"/>
        <v>4.7590000000000039</v>
      </c>
      <c r="T306" s="304">
        <f t="shared" ca="1" si="117"/>
        <v>46.68579000000004</v>
      </c>
      <c r="U306" s="311">
        <f t="shared" ca="1" si="118"/>
        <v>0</v>
      </c>
      <c r="V306" s="306">
        <f t="shared" ca="1" si="119"/>
        <v>1.0063581749425994</v>
      </c>
      <c r="W306" s="304">
        <f t="shared" ca="1" si="120"/>
        <v>7.9537415085578198</v>
      </c>
      <c r="Y306" s="314" t="str">
        <f t="shared" ca="1" si="138"/>
        <v/>
      </c>
      <c r="Z306" s="315" t="str">
        <f t="shared" ca="1" si="139"/>
        <v/>
      </c>
      <c r="AA306" s="316" t="str">
        <f t="shared" ca="1" si="140"/>
        <v/>
      </c>
      <c r="AC306" s="310" t="e">
        <f t="shared" ca="1" si="141"/>
        <v>#N/A</v>
      </c>
      <c r="AD306" s="323" t="e">
        <f t="shared" ca="1" si="142"/>
        <v>#N/A</v>
      </c>
      <c r="AE306" s="324">
        <f t="shared" ca="1" si="121"/>
        <v>1959.7196677133641</v>
      </c>
      <c r="AG306" s="306">
        <f t="shared" ca="1" si="143"/>
        <v>-10.560164473458721</v>
      </c>
      <c r="AH306" s="304">
        <f t="shared" ca="1" si="144"/>
        <v>-1.7422897829838315</v>
      </c>
    </row>
    <row r="307" spans="1:34" x14ac:dyDescent="0.2">
      <c r="A307" s="347">
        <f t="shared" ca="1" si="122"/>
        <v>0.1</v>
      </c>
      <c r="B307" s="304">
        <f t="shared" ca="1" si="123"/>
        <v>12.299999999999974</v>
      </c>
      <c r="D307" s="306">
        <f t="shared" ca="1" si="124"/>
        <v>-0.74510874284696427</v>
      </c>
      <c r="E307" s="307">
        <f t="shared" ca="1" si="125"/>
        <v>-11.306019410387881</v>
      </c>
      <c r="F307" s="304">
        <f t="shared" ca="1" si="126"/>
        <v>11.330545527322791</v>
      </c>
      <c r="G307" s="306">
        <f t="shared" ca="1" si="127"/>
        <v>22.544396344002173</v>
      </c>
      <c r="H307" s="307">
        <f t="shared" ca="1" si="128"/>
        <v>44.2833387289201</v>
      </c>
      <c r="I307" s="304">
        <f t="shared" ca="1" si="129"/>
        <v>49.691688394496452</v>
      </c>
      <c r="J307" s="306">
        <f t="shared" ca="1" si="130"/>
        <v>446.94010480947105</v>
      </c>
      <c r="K307" s="307">
        <f t="shared" ca="1" si="131"/>
        <v>1964.204531683308</v>
      </c>
      <c r="L307" s="304">
        <f t="shared" ca="1" si="116"/>
        <v>2014.4117998990039</v>
      </c>
      <c r="M307" s="306">
        <f t="shared" ca="1" si="132"/>
        <v>1.0998997567023194</v>
      </c>
      <c r="N307" s="304">
        <f t="shared" ca="1" si="133"/>
        <v>63.019613946508983</v>
      </c>
      <c r="P307" s="310">
        <f t="shared" ca="1" si="134"/>
        <v>23</v>
      </c>
      <c r="Q307" s="304">
        <f t="shared" ca="1" si="135"/>
        <v>0</v>
      </c>
      <c r="R307" s="306">
        <f t="shared" ca="1" si="136"/>
        <v>0</v>
      </c>
      <c r="S307" s="307">
        <f t="shared" ca="1" si="137"/>
        <v>4.7590000000000039</v>
      </c>
      <c r="T307" s="304">
        <f t="shared" ca="1" si="117"/>
        <v>46.68579000000004</v>
      </c>
      <c r="U307" s="311">
        <f t="shared" ca="1" si="118"/>
        <v>0</v>
      </c>
      <c r="V307" s="306">
        <f t="shared" ca="1" si="119"/>
        <v>1.0059025546232567</v>
      </c>
      <c r="W307" s="304">
        <f t="shared" ca="1" si="120"/>
        <v>7.6265277697834835</v>
      </c>
      <c r="Y307" s="314" t="str">
        <f t="shared" ca="1" si="138"/>
        <v/>
      </c>
      <c r="Z307" s="315" t="str">
        <f t="shared" ca="1" si="139"/>
        <v/>
      </c>
      <c r="AA307" s="316" t="str">
        <f t="shared" ca="1" si="140"/>
        <v/>
      </c>
      <c r="AC307" s="310" t="e">
        <f t="shared" ca="1" si="141"/>
        <v>#N/A</v>
      </c>
      <c r="AD307" s="323" t="e">
        <f t="shared" ca="1" si="142"/>
        <v>#N/A</v>
      </c>
      <c r="AE307" s="324">
        <f t="shared" ca="1" si="121"/>
        <v>1964.204531683308</v>
      </c>
      <c r="AG307" s="306">
        <f t="shared" ca="1" si="143"/>
        <v>-10.452436452173746</v>
      </c>
      <c r="AH307" s="304">
        <f t="shared" ca="1" si="144"/>
        <v>-1.6713052129770567</v>
      </c>
    </row>
    <row r="308" spans="1:34" x14ac:dyDescent="0.2">
      <c r="A308" s="347">
        <f t="shared" ca="1" si="122"/>
        <v>0.1</v>
      </c>
      <c r="B308" s="304">
        <f t="shared" ca="1" si="123"/>
        <v>12.399999999999974</v>
      </c>
      <c r="D308" s="306">
        <f t="shared" ca="1" si="124"/>
        <v>-0.72705289648119553</v>
      </c>
      <c r="E308" s="307">
        <f t="shared" ca="1" si="125"/>
        <v>-11.238130041604993</v>
      </c>
      <c r="F308" s="304">
        <f t="shared" ca="1" si="126"/>
        <v>11.261623894727897</v>
      </c>
      <c r="G308" s="306">
        <f t="shared" ca="1" si="127"/>
        <v>22.471691054354054</v>
      </c>
      <c r="H308" s="307">
        <f t="shared" ca="1" si="128"/>
        <v>43.159525724759604</v>
      </c>
      <c r="I308" s="304">
        <f t="shared" ca="1" si="129"/>
        <v>48.65923920108618</v>
      </c>
      <c r="J308" s="306">
        <f t="shared" ca="1" si="130"/>
        <v>449.19090917938888</v>
      </c>
      <c r="K308" s="307">
        <f t="shared" ca="1" si="131"/>
        <v>1968.5766749059919</v>
      </c>
      <c r="L308" s="304">
        <f t="shared" ca="1" si="116"/>
        <v>2019.1747318826415</v>
      </c>
      <c r="M308" s="306">
        <f t="shared" ca="1" si="132"/>
        <v>1.0907530530904364</v>
      </c>
      <c r="N308" s="304">
        <f t="shared" ca="1" si="133"/>
        <v>62.495546433091022</v>
      </c>
      <c r="P308" s="310">
        <f t="shared" ca="1" si="134"/>
        <v>23</v>
      </c>
      <c r="Q308" s="304">
        <f t="shared" ca="1" si="135"/>
        <v>0</v>
      </c>
      <c r="R308" s="306">
        <f t="shared" ca="1" si="136"/>
        <v>0</v>
      </c>
      <c r="S308" s="307">
        <f t="shared" ca="1" si="137"/>
        <v>4.7590000000000039</v>
      </c>
      <c r="T308" s="304">
        <f t="shared" ca="1" si="117"/>
        <v>46.68579000000004</v>
      </c>
      <c r="U308" s="311">
        <f t="shared" ca="1" si="118"/>
        <v>0</v>
      </c>
      <c r="V308" s="306">
        <f t="shared" ca="1" si="119"/>
        <v>1.0054585647540446</v>
      </c>
      <c r="W308" s="304">
        <f t="shared" ca="1" si="120"/>
        <v>7.3096779810268941</v>
      </c>
      <c r="Y308" s="314" t="str">
        <f t="shared" ca="1" si="138"/>
        <v/>
      </c>
      <c r="Z308" s="315" t="str">
        <f t="shared" ca="1" si="139"/>
        <v/>
      </c>
      <c r="AA308" s="316" t="str">
        <f t="shared" ca="1" si="140"/>
        <v/>
      </c>
      <c r="AC308" s="310" t="e">
        <f t="shared" ca="1" si="141"/>
        <v>#N/A</v>
      </c>
      <c r="AD308" s="323" t="e">
        <f t="shared" ca="1" si="142"/>
        <v>#N/A</v>
      </c>
      <c r="AE308" s="324">
        <f t="shared" ca="1" si="121"/>
        <v>1968.5766749059919</v>
      </c>
      <c r="AG308" s="306">
        <f t="shared" ca="1" si="143"/>
        <v>-10.344846484031061</v>
      </c>
      <c r="AH308" s="304">
        <f t="shared" ca="1" si="144"/>
        <v>-1.602548386170094</v>
      </c>
    </row>
    <row r="309" spans="1:34" x14ac:dyDescent="0.2">
      <c r="A309" s="347">
        <f t="shared" ca="1" si="122"/>
        <v>0.1</v>
      </c>
      <c r="B309" s="304">
        <f t="shared" ca="1" si="123"/>
        <v>12.499999999999973</v>
      </c>
      <c r="D309" s="306">
        <f t="shared" ca="1" si="124"/>
        <v>-0.70933760029984694</v>
      </c>
      <c r="E309" s="307">
        <f t="shared" ca="1" si="125"/>
        <v>-11.172366291599078</v>
      </c>
      <c r="F309" s="304">
        <f t="shared" ca="1" si="126"/>
        <v>11.194861695655666</v>
      </c>
      <c r="G309" s="306">
        <f t="shared" ca="1" si="127"/>
        <v>22.40075729432407</v>
      </c>
      <c r="H309" s="307">
        <f t="shared" ca="1" si="128"/>
        <v>42.042289095599699</v>
      </c>
      <c r="I309" s="304">
        <f t="shared" ca="1" si="129"/>
        <v>47.637674164018485</v>
      </c>
      <c r="J309" s="306">
        <f t="shared" ca="1" si="130"/>
        <v>451.43453159682281</v>
      </c>
      <c r="K309" s="307">
        <f t="shared" ca="1" si="131"/>
        <v>1972.83676564701</v>
      </c>
      <c r="L309" s="304">
        <f t="shared" ca="1" si="116"/>
        <v>2023.8275717576826</v>
      </c>
      <c r="M309" s="306">
        <f t="shared" ca="1" si="132"/>
        <v>1.0812427261817719</v>
      </c>
      <c r="N309" s="304">
        <f t="shared" ca="1" si="133"/>
        <v>61.950644839434844</v>
      </c>
      <c r="P309" s="310">
        <f t="shared" ca="1" si="134"/>
        <v>23</v>
      </c>
      <c r="Q309" s="304">
        <f t="shared" ca="1" si="135"/>
        <v>0</v>
      </c>
      <c r="R309" s="306">
        <f t="shared" ca="1" si="136"/>
        <v>0</v>
      </c>
      <c r="S309" s="307">
        <f t="shared" ca="1" si="137"/>
        <v>4.7590000000000039</v>
      </c>
      <c r="T309" s="304">
        <f t="shared" ca="1" si="117"/>
        <v>46.68579000000004</v>
      </c>
      <c r="U309" s="311">
        <f t="shared" ca="1" si="118"/>
        <v>0</v>
      </c>
      <c r="V309" s="306">
        <f t="shared" ca="1" si="119"/>
        <v>1.0050261237369253</v>
      </c>
      <c r="W309" s="304">
        <f t="shared" ca="1" si="120"/>
        <v>7.002963909441779</v>
      </c>
      <c r="Y309" s="314" t="str">
        <f t="shared" ca="1" si="138"/>
        <v/>
      </c>
      <c r="Z309" s="315" t="str">
        <f t="shared" ca="1" si="139"/>
        <v/>
      </c>
      <c r="AA309" s="316" t="str">
        <f t="shared" ca="1" si="140"/>
        <v/>
      </c>
      <c r="AC309" s="310" t="e">
        <f t="shared" ca="1" si="141"/>
        <v>#N/A</v>
      </c>
      <c r="AD309" s="323" t="e">
        <f t="shared" ca="1" si="142"/>
        <v>#N/A</v>
      </c>
      <c r="AE309" s="324">
        <f t="shared" ca="1" si="121"/>
        <v>1972.83676564701</v>
      </c>
      <c r="AG309" s="306">
        <f t="shared" ca="1" si="143"/>
        <v>-10.237193469411313</v>
      </c>
      <c r="AH309" s="304">
        <f t="shared" ca="1" si="144"/>
        <v>-1.5359693172991991</v>
      </c>
    </row>
    <row r="310" spans="1:34" x14ac:dyDescent="0.2">
      <c r="A310" s="347">
        <f t="shared" ca="1" si="122"/>
        <v>0.1</v>
      </c>
      <c r="B310" s="304">
        <f t="shared" ca="1" si="123"/>
        <v>12.599999999999973</v>
      </c>
      <c r="D310" s="306">
        <f t="shared" ca="1" si="124"/>
        <v>-0.69195576887821186</v>
      </c>
      <c r="E310" s="307">
        <f t="shared" ca="1" si="125"/>
        <v>-11.108679508657369</v>
      </c>
      <c r="F310" s="304">
        <f t="shared" ca="1" si="126"/>
        <v>11.130209486444896</v>
      </c>
      <c r="G310" s="306">
        <f t="shared" ca="1" si="127"/>
        <v>22.331561717436248</v>
      </c>
      <c r="H310" s="307">
        <f t="shared" ca="1" si="128"/>
        <v>40.93142114473396</v>
      </c>
      <c r="I310" s="304">
        <f t="shared" ca="1" si="129"/>
        <v>46.627029560837762</v>
      </c>
      <c r="J310" s="306">
        <f t="shared" ca="1" si="130"/>
        <v>453.67114754741084</v>
      </c>
      <c r="K310" s="307">
        <f t="shared" ca="1" si="131"/>
        <v>1976.9854511590268</v>
      </c>
      <c r="L310" s="304">
        <f t="shared" ca="1" si="116"/>
        <v>2028.3710173958425</v>
      </c>
      <c r="M310" s="306">
        <f t="shared" ca="1" si="132"/>
        <v>1.0713492139658161</v>
      </c>
      <c r="N310" s="304">
        <f t="shared" ca="1" si="133"/>
        <v>61.38378834489945</v>
      </c>
      <c r="P310" s="310">
        <f t="shared" ca="1" si="134"/>
        <v>23</v>
      </c>
      <c r="Q310" s="304">
        <f t="shared" ca="1" si="135"/>
        <v>0</v>
      </c>
      <c r="R310" s="306">
        <f t="shared" ca="1" si="136"/>
        <v>0</v>
      </c>
      <c r="S310" s="307">
        <f t="shared" ca="1" si="137"/>
        <v>4.7590000000000039</v>
      </c>
      <c r="T310" s="304">
        <f t="shared" ca="1" si="117"/>
        <v>46.68579000000004</v>
      </c>
      <c r="U310" s="311">
        <f t="shared" ca="1" si="118"/>
        <v>0</v>
      </c>
      <c r="V310" s="306">
        <f t="shared" ca="1" si="119"/>
        <v>1.0046051525763662</v>
      </c>
      <c r="W310" s="304">
        <f t="shared" ca="1" si="120"/>
        <v>6.7061665918124236</v>
      </c>
      <c r="Y310" s="314" t="str">
        <f t="shared" ca="1" si="138"/>
        <v/>
      </c>
      <c r="Z310" s="315" t="str">
        <f t="shared" ca="1" si="139"/>
        <v/>
      </c>
      <c r="AA310" s="316" t="str">
        <f t="shared" ca="1" si="140"/>
        <v/>
      </c>
      <c r="AC310" s="310" t="e">
        <f t="shared" ca="1" si="141"/>
        <v>#N/A</v>
      </c>
      <c r="AD310" s="323" t="e">
        <f t="shared" ca="1" si="142"/>
        <v>#N/A</v>
      </c>
      <c r="AE310" s="324">
        <f t="shared" ca="1" si="121"/>
        <v>1976.9854511590268</v>
      </c>
      <c r="AG310" s="306">
        <f t="shared" ca="1" si="143"/>
        <v>-10.129265483218155</v>
      </c>
      <c r="AH310" s="304">
        <f t="shared" ca="1" si="144"/>
        <v>-1.4715200482121817</v>
      </c>
    </row>
    <row r="311" spans="1:34" x14ac:dyDescent="0.2">
      <c r="A311" s="347">
        <f t="shared" ca="1" si="122"/>
        <v>0.1</v>
      </c>
      <c r="B311" s="304">
        <f t="shared" ca="1" si="123"/>
        <v>12.699999999999973</v>
      </c>
      <c r="D311" s="306">
        <f t="shared" ca="1" si="124"/>
        <v>-0.67490085715864523</v>
      </c>
      <c r="E311" s="307">
        <f t="shared" ca="1" si="125"/>
        <v>-11.04702280945866</v>
      </c>
      <c r="F311" s="304">
        <f t="shared" ca="1" si="126"/>
        <v>11.067619623012591</v>
      </c>
      <c r="G311" s="306">
        <f t="shared" ca="1" si="127"/>
        <v>22.264071631720384</v>
      </c>
      <c r="H311" s="307">
        <f t="shared" ca="1" si="128"/>
        <v>39.826718863788095</v>
      </c>
      <c r="I311" s="304">
        <f t="shared" ca="1" si="129"/>
        <v>45.627364827234878</v>
      </c>
      <c r="J311" s="306">
        <f t="shared" ca="1" si="130"/>
        <v>455.90092921486865</v>
      </c>
      <c r="K311" s="307">
        <f t="shared" ca="1" si="131"/>
        <v>1981.0233581594528</v>
      </c>
      <c r="L311" s="304">
        <f t="shared" ca="1" si="116"/>
        <v>2032.8057464579188</v>
      </c>
      <c r="M311" s="306">
        <f t="shared" ca="1" si="132"/>
        <v>1.0610516940083845</v>
      </c>
      <c r="N311" s="304">
        <f t="shared" ca="1" si="133"/>
        <v>60.793783911886891</v>
      </c>
      <c r="P311" s="310">
        <f t="shared" ca="1" si="134"/>
        <v>23</v>
      </c>
      <c r="Q311" s="304">
        <f t="shared" ca="1" si="135"/>
        <v>0</v>
      </c>
      <c r="R311" s="306">
        <f t="shared" ca="1" si="136"/>
        <v>0</v>
      </c>
      <c r="S311" s="307">
        <f t="shared" ca="1" si="137"/>
        <v>4.7590000000000039</v>
      </c>
      <c r="T311" s="304">
        <f t="shared" ca="1" si="117"/>
        <v>46.68579000000004</v>
      </c>
      <c r="U311" s="311">
        <f t="shared" ca="1" si="118"/>
        <v>0</v>
      </c>
      <c r="V311" s="306">
        <f t="shared" ca="1" si="119"/>
        <v>1.0041955748189035</v>
      </c>
      <c r="W311" s="304">
        <f t="shared" ca="1" si="120"/>
        <v>6.419075976221702</v>
      </c>
      <c r="Y311" s="314" t="str">
        <f t="shared" ca="1" si="138"/>
        <v/>
      </c>
      <c r="Z311" s="315" t="str">
        <f t="shared" ca="1" si="139"/>
        <v/>
      </c>
      <c r="AA311" s="316" t="str">
        <f t="shared" ca="1" si="140"/>
        <v/>
      </c>
      <c r="AC311" s="310" t="e">
        <f t="shared" ca="1" si="141"/>
        <v>#N/A</v>
      </c>
      <c r="AD311" s="323" t="e">
        <f t="shared" ca="1" si="142"/>
        <v>#N/A</v>
      </c>
      <c r="AE311" s="324">
        <f t="shared" ca="1" si="121"/>
        <v>1981.0233581594528</v>
      </c>
      <c r="AG311" s="306">
        <f t="shared" ca="1" si="143"/>
        <v>-10.020838504082231</v>
      </c>
      <c r="AH311" s="304">
        <f t="shared" ca="1" si="144"/>
        <v>-1.409154568567434</v>
      </c>
    </row>
    <row r="312" spans="1:34" x14ac:dyDescent="0.2">
      <c r="A312" s="347">
        <f t="shared" ca="1" si="122"/>
        <v>0.1</v>
      </c>
      <c r="B312" s="304">
        <f t="shared" ca="1" si="123"/>
        <v>12.799999999999972</v>
      </c>
      <c r="D312" s="306">
        <f t="shared" ca="1" si="124"/>
        <v>-0.65816686569508964</v>
      </c>
      <c r="E312" s="307">
        <f t="shared" ca="1" si="125"/>
        <v>-10.987350987685151</v>
      </c>
      <c r="F312" s="304">
        <f t="shared" ca="1" si="126"/>
        <v>11.00704616823627</v>
      </c>
      <c r="G312" s="306">
        <f t="shared" ca="1" si="127"/>
        <v>22.198254945150875</v>
      </c>
      <c r="H312" s="307">
        <f t="shared" ca="1" si="128"/>
        <v>38.72798376501958</v>
      </c>
      <c r="I312" s="304">
        <f t="shared" ca="1" si="129"/>
        <v>44.638763973855006</v>
      </c>
      <c r="J312" s="306">
        <f t="shared" ca="1" si="130"/>
        <v>458.12404554371221</v>
      </c>
      <c r="K312" s="307">
        <f t="shared" ca="1" si="131"/>
        <v>1984.9510932908931</v>
      </c>
      <c r="L312" s="304">
        <f t="shared" ca="1" si="116"/>
        <v>2037.1324168698629</v>
      </c>
      <c r="M312" s="306">
        <f t="shared" ca="1" si="132"/>
        <v>1.0503280009698428</v>
      </c>
      <c r="N312" s="304">
        <f t="shared" ca="1" si="133"/>
        <v>60.179361559984628</v>
      </c>
      <c r="P312" s="310">
        <f t="shared" ca="1" si="134"/>
        <v>23</v>
      </c>
      <c r="Q312" s="304">
        <f t="shared" ca="1" si="135"/>
        <v>0</v>
      </c>
      <c r="R312" s="306">
        <f t="shared" ca="1" si="136"/>
        <v>0</v>
      </c>
      <c r="S312" s="307">
        <f t="shared" ca="1" si="137"/>
        <v>4.7590000000000039</v>
      </c>
      <c r="T312" s="304">
        <f t="shared" ca="1" si="117"/>
        <v>46.68579000000004</v>
      </c>
      <c r="U312" s="311">
        <f t="shared" ca="1" si="118"/>
        <v>0</v>
      </c>
      <c r="V312" s="306">
        <f t="shared" ca="1" si="119"/>
        <v>1.0037973164949747</v>
      </c>
      <c r="W312" s="304">
        <f t="shared" ca="1" si="120"/>
        <v>6.1414905816932261</v>
      </c>
      <c r="Y312" s="314" t="str">
        <f t="shared" ca="1" si="138"/>
        <v/>
      </c>
      <c r="Z312" s="315" t="str">
        <f t="shared" ca="1" si="139"/>
        <v/>
      </c>
      <c r="AA312" s="316" t="str">
        <f t="shared" ca="1" si="140"/>
        <v/>
      </c>
      <c r="AC312" s="310" t="e">
        <f t="shared" ca="1" si="141"/>
        <v>#N/A</v>
      </c>
      <c r="AD312" s="323" t="e">
        <f t="shared" ca="1" si="142"/>
        <v>#N/A</v>
      </c>
      <c r="AE312" s="324">
        <f t="shared" ca="1" si="121"/>
        <v>1984.9510932908931</v>
      </c>
      <c r="AG312" s="306">
        <f t="shared" ca="1" si="143"/>
        <v>-9.9116750397519766</v>
      </c>
      <c r="AH312" s="304">
        <f t="shared" ca="1" si="144"/>
        <v>-1.3488287405382846</v>
      </c>
    </row>
    <row r="313" spans="1:34" x14ac:dyDescent="0.2">
      <c r="A313" s="347">
        <f t="shared" ca="1" si="122"/>
        <v>0.1</v>
      </c>
      <c r="B313" s="304">
        <f t="shared" ca="1" si="123"/>
        <v>12.899999999999972</v>
      </c>
      <c r="D313" s="306">
        <f t="shared" ca="1" si="124"/>
        <v>-0.6417483483420573</v>
      </c>
      <c r="E313" s="307">
        <f t="shared" ca="1" si="125"/>
        <v>-10.929620424093224</v>
      </c>
      <c r="F313" s="304">
        <f t="shared" ca="1" si="126"/>
        <v>10.948444800854389</v>
      </c>
      <c r="G313" s="306">
        <f t="shared" ca="1" si="127"/>
        <v>22.13408011031667</v>
      </c>
      <c r="H313" s="307">
        <f t="shared" ca="1" si="128"/>
        <v>37.635021722610254</v>
      </c>
      <c r="I313" s="304">
        <f t="shared" ca="1" si="129"/>
        <v>43.661337157618775</v>
      </c>
      <c r="J313" s="306">
        <f t="shared" ca="1" si="130"/>
        <v>460.34066229648562</v>
      </c>
      <c r="K313" s="307">
        <f t="shared" ca="1" si="131"/>
        <v>1988.7692435652746</v>
      </c>
      <c r="L313" s="304">
        <f t="shared" ca="1" si="116"/>
        <v>2041.3516672819412</v>
      </c>
      <c r="M313" s="306">
        <f t="shared" ca="1" si="132"/>
        <v>1.0391545407745244</v>
      </c>
      <c r="N313" s="304">
        <f t="shared" ca="1" si="133"/>
        <v>59.539169448235462</v>
      </c>
      <c r="P313" s="310">
        <f t="shared" ca="1" si="134"/>
        <v>23</v>
      </c>
      <c r="Q313" s="304">
        <f t="shared" ca="1" si="135"/>
        <v>0</v>
      </c>
      <c r="R313" s="306">
        <f t="shared" ca="1" si="136"/>
        <v>0</v>
      </c>
      <c r="S313" s="307">
        <f t="shared" ca="1" si="137"/>
        <v>4.7590000000000039</v>
      </c>
      <c r="T313" s="304">
        <f t="shared" ca="1" si="117"/>
        <v>46.68579000000004</v>
      </c>
      <c r="U313" s="311">
        <f t="shared" ca="1" si="118"/>
        <v>0</v>
      </c>
      <c r="V313" s="306">
        <f t="shared" ca="1" si="119"/>
        <v>1.0034103060629103</v>
      </c>
      <c r="W313" s="304">
        <f t="shared" ca="1" si="120"/>
        <v>5.8732171747820567</v>
      </c>
      <c r="Y313" s="314" t="str">
        <f t="shared" ca="1" si="138"/>
        <v/>
      </c>
      <c r="Z313" s="315" t="str">
        <f t="shared" ca="1" si="139"/>
        <v/>
      </c>
      <c r="AA313" s="316" t="str">
        <f t="shared" ca="1" si="140"/>
        <v/>
      </c>
      <c r="AC313" s="310" t="e">
        <f t="shared" ca="1" si="141"/>
        <v>#N/A</v>
      </c>
      <c r="AD313" s="323" t="e">
        <f t="shared" ca="1" si="142"/>
        <v>#N/A</v>
      </c>
      <c r="AE313" s="324">
        <f t="shared" ca="1" si="121"/>
        <v>1988.7692435652746</v>
      </c>
      <c r="AG313" s="306">
        <f t="shared" ca="1" si="143"/>
        <v>-9.8015226417446506</v>
      </c>
      <c r="AH313" s="304">
        <f t="shared" ca="1" si="144"/>
        <v>-1.2905002272942259</v>
      </c>
    </row>
    <row r="314" spans="1:34" x14ac:dyDescent="0.2">
      <c r="A314" s="347">
        <f t="shared" ca="1" si="122"/>
        <v>0.1</v>
      </c>
      <c r="B314" s="304">
        <f t="shared" ca="1" si="123"/>
        <v>12.999999999999972</v>
      </c>
      <c r="D314" s="306">
        <f t="shared" ca="1" si="124"/>
        <v>-0.62564042250284868</v>
      </c>
      <c r="E314" s="307">
        <f t="shared" ca="1" si="125"/>
        <v>-10.873788997513524</v>
      </c>
      <c r="F314" s="304">
        <f t="shared" ca="1" si="126"/>
        <v>10.891772725351723</v>
      </c>
      <c r="G314" s="306">
        <f t="shared" ca="1" si="127"/>
        <v>22.071516068066387</v>
      </c>
      <c r="H314" s="307">
        <f t="shared" ca="1" si="128"/>
        <v>36.547642822858904</v>
      </c>
      <c r="I314" s="304">
        <f t="shared" ca="1" si="129"/>
        <v>42.695222419495401</v>
      </c>
      <c r="J314" s="306">
        <f t="shared" ca="1" si="130"/>
        <v>462.55094210540477</v>
      </c>
      <c r="K314" s="307">
        <f t="shared" ca="1" si="131"/>
        <v>1992.478376792548</v>
      </c>
      <c r="L314" s="304">
        <f t="shared" ca="1" si="116"/>
        <v>2045.4641175118338</v>
      </c>
      <c r="M314" s="306">
        <f t="shared" ca="1" si="132"/>
        <v>1.0275062019846506</v>
      </c>
      <c r="N314" s="304">
        <f t="shared" ca="1" si="133"/>
        <v>58.871768797237173</v>
      </c>
      <c r="P314" s="310">
        <f t="shared" ca="1" si="134"/>
        <v>23</v>
      </c>
      <c r="Q314" s="304">
        <f t="shared" ca="1" si="135"/>
        <v>0</v>
      </c>
      <c r="R314" s="306">
        <f t="shared" ca="1" si="136"/>
        <v>0</v>
      </c>
      <c r="S314" s="307">
        <f t="shared" ca="1" si="137"/>
        <v>4.7590000000000039</v>
      </c>
      <c r="T314" s="304">
        <f t="shared" ca="1" si="117"/>
        <v>46.68579000000004</v>
      </c>
      <c r="U314" s="311">
        <f t="shared" ca="1" si="118"/>
        <v>0</v>
      </c>
      <c r="V314" s="306">
        <f t="shared" ca="1" si="119"/>
        <v>1.0030344743549688</v>
      </c>
      <c r="W314" s="304">
        <f t="shared" ca="1" si="120"/>
        <v>5.6140704621445057</v>
      </c>
      <c r="Y314" s="314" t="str">
        <f t="shared" ca="1" si="138"/>
        <v/>
      </c>
      <c r="Z314" s="315" t="str">
        <f t="shared" ca="1" si="139"/>
        <v/>
      </c>
      <c r="AA314" s="316" t="str">
        <f t="shared" ca="1" si="140"/>
        <v/>
      </c>
      <c r="AC314" s="310">
        <f t="shared" ca="1" si="141"/>
        <v>12.999999999999972</v>
      </c>
      <c r="AD314" s="323">
        <f t="shared" ca="1" si="142"/>
        <v>462.55094210540477</v>
      </c>
      <c r="AE314" s="324">
        <f t="shared" ca="1" si="121"/>
        <v>1992.478376792548</v>
      </c>
      <c r="AG314" s="306">
        <f t="shared" ca="1" si="143"/>
        <v>-9.6901123030906877</v>
      </c>
      <c r="AH314" s="304">
        <f t="shared" ca="1" si="144"/>
        <v>-1.2341284250435074</v>
      </c>
    </row>
    <row r="315" spans="1:34" x14ac:dyDescent="0.2">
      <c r="A315" s="347">
        <f t="shared" ca="1" si="122"/>
        <v>0.1</v>
      </c>
      <c r="B315" s="304">
        <f t="shared" ca="1" si="123"/>
        <v>13.099999999999971</v>
      </c>
      <c r="D315" s="306">
        <f t="shared" ca="1" si="124"/>
        <v>-0.60983878206054387</v>
      </c>
      <c r="E315" s="307">
        <f t="shared" ca="1" si="125"/>
        <v>-10.819815996216189</v>
      </c>
      <c r="F315" s="304">
        <f t="shared" ca="1" si="126"/>
        <v>10.836988582262178</v>
      </c>
      <c r="G315" s="306">
        <f t="shared" ca="1" si="127"/>
        <v>22.010532189860331</v>
      </c>
      <c r="H315" s="307">
        <f t="shared" ca="1" si="128"/>
        <v>35.465661223237284</v>
      </c>
      <c r="I315" s="304">
        <f t="shared" ca="1" si="129"/>
        <v>41.740587601066601</v>
      </c>
      <c r="J315" s="306">
        <f t="shared" ca="1" si="130"/>
        <v>464.75504451830113</v>
      </c>
      <c r="K315" s="307">
        <f t="shared" ca="1" si="131"/>
        <v>1996.0790419948528</v>
      </c>
      <c r="L315" s="304">
        <f t="shared" ca="1" si="116"/>
        <v>2049.4703689725052</v>
      </c>
      <c r="M315" s="306">
        <f t="shared" ca="1" si="132"/>
        <v>1.0153562651781534</v>
      </c>
      <c r="N315" s="304">
        <f t="shared" ca="1" si="133"/>
        <v>58.17562869687422</v>
      </c>
      <c r="P315" s="310">
        <f t="shared" ca="1" si="134"/>
        <v>23</v>
      </c>
      <c r="Q315" s="304">
        <f t="shared" ca="1" si="135"/>
        <v>0</v>
      </c>
      <c r="R315" s="306">
        <f t="shared" ca="1" si="136"/>
        <v>0</v>
      </c>
      <c r="S315" s="307">
        <f t="shared" ca="1" si="137"/>
        <v>4.7590000000000039</v>
      </c>
      <c r="T315" s="304">
        <f t="shared" ca="1" si="117"/>
        <v>46.68579000000004</v>
      </c>
      <c r="U315" s="311">
        <f t="shared" ca="1" si="118"/>
        <v>0</v>
      </c>
      <c r="V315" s="306">
        <f t="shared" ca="1" si="119"/>
        <v>1.0026697545253105</v>
      </c>
      <c r="W315" s="304">
        <f t="shared" ca="1" si="120"/>
        <v>5.3638727981686856</v>
      </c>
      <c r="Y315" s="314" t="str">
        <f t="shared" ca="1" si="138"/>
        <v/>
      </c>
      <c r="Z315" s="315" t="str">
        <f t="shared" ca="1" si="139"/>
        <v/>
      </c>
      <c r="AA315" s="316" t="str">
        <f t="shared" ca="1" si="140"/>
        <v/>
      </c>
      <c r="AC315" s="310" t="e">
        <f t="shared" ca="1" si="141"/>
        <v>#N/A</v>
      </c>
      <c r="AD315" s="323" t="e">
        <f t="shared" ca="1" si="142"/>
        <v>#N/A</v>
      </c>
      <c r="AE315" s="324">
        <f t="shared" ca="1" si="121"/>
        <v>1996.0790419948528</v>
      </c>
      <c r="AG315" s="306">
        <f t="shared" ca="1" si="143"/>
        <v>-9.5771567342680797</v>
      </c>
      <c r="AH315" s="304">
        <f t="shared" ca="1" si="144"/>
        <v>-1.1796743984333895</v>
      </c>
    </row>
    <row r="316" spans="1:34" x14ac:dyDescent="0.2">
      <c r="A316" s="347">
        <f t="shared" ca="1" si="122"/>
        <v>0.1</v>
      </c>
      <c r="B316" s="304">
        <f t="shared" ca="1" si="123"/>
        <v>13.199999999999971</v>
      </c>
      <c r="D316" s="306">
        <f t="shared" ca="1" si="124"/>
        <v>-0.59433971312173295</v>
      </c>
      <c r="E316" s="307">
        <f t="shared" ca="1" si="125"/>
        <v>-10.767662029035437</v>
      </c>
      <c r="F316" s="304">
        <f t="shared" ca="1" si="126"/>
        <v>10.784052358280034</v>
      </c>
      <c r="G316" s="306">
        <f t="shared" ca="1" si="127"/>
        <v>21.951098218548157</v>
      </c>
      <c r="H316" s="307">
        <f t="shared" ca="1" si="128"/>
        <v>34.388895020333742</v>
      </c>
      <c r="I316" s="304">
        <f t="shared" ca="1" si="129"/>
        <v>40.797632452384818</v>
      </c>
      <c r="J316" s="306">
        <f t="shared" ca="1" si="130"/>
        <v>466.95312603872156</v>
      </c>
      <c r="K316" s="307">
        <f t="shared" ca="1" si="131"/>
        <v>1999.5717698070314</v>
      </c>
      <c r="L316" s="304">
        <f t="shared" ca="1" si="116"/>
        <v>2053.3710050856757</v>
      </c>
      <c r="M316" s="306">
        <f t="shared" ca="1" si="132"/>
        <v>1.0026763114413391</v>
      </c>
      <c r="N316" s="304">
        <f t="shared" ca="1" si="133"/>
        <v>57.449120863333626</v>
      </c>
      <c r="P316" s="310">
        <f t="shared" ca="1" si="134"/>
        <v>23</v>
      </c>
      <c r="Q316" s="304">
        <f t="shared" ca="1" si="135"/>
        <v>0</v>
      </c>
      <c r="R316" s="306">
        <f t="shared" ca="1" si="136"/>
        <v>0</v>
      </c>
      <c r="S316" s="307">
        <f t="shared" ca="1" si="137"/>
        <v>4.7590000000000039</v>
      </c>
      <c r="T316" s="304">
        <f t="shared" ca="1" si="117"/>
        <v>46.68579000000004</v>
      </c>
      <c r="U316" s="311">
        <f t="shared" ca="1" si="118"/>
        <v>0</v>
      </c>
      <c r="V316" s="306">
        <f t="shared" ca="1" si="119"/>
        <v>1.0023160819997996</v>
      </c>
      <c r="W316" s="304">
        <f t="shared" ca="1" si="120"/>
        <v>5.1224539067938046</v>
      </c>
      <c r="Y316" s="314" t="str">
        <f t="shared" ca="1" si="138"/>
        <v/>
      </c>
      <c r="Z316" s="315" t="str">
        <f t="shared" ca="1" si="139"/>
        <v/>
      </c>
      <c r="AA316" s="316" t="str">
        <f t="shared" ca="1" si="140"/>
        <v/>
      </c>
      <c r="AC316" s="310" t="e">
        <f t="shared" ca="1" si="141"/>
        <v>#N/A</v>
      </c>
      <c r="AD316" s="323" t="e">
        <f t="shared" ca="1" si="142"/>
        <v>#N/A</v>
      </c>
      <c r="AE316" s="324">
        <f t="shared" ca="1" si="121"/>
        <v>1999.5717698070314</v>
      </c>
      <c r="AG316" s="306">
        <f t="shared" ca="1" si="143"/>
        <v>-9.4623485143599737</v>
      </c>
      <c r="AH316" s="304">
        <f t="shared" ca="1" si="144"/>
        <v>-1.1271008191150833</v>
      </c>
    </row>
    <row r="317" spans="1:34" x14ac:dyDescent="0.2">
      <c r="A317" s="347">
        <f t="shared" ca="1" si="122"/>
        <v>0.1</v>
      </c>
      <c r="B317" s="304">
        <f t="shared" ca="1" si="123"/>
        <v>13.299999999999971</v>
      </c>
      <c r="D317" s="306">
        <f t="shared" ca="1" si="124"/>
        <v>-0.57914011270599708</v>
      </c>
      <c r="E317" s="307">
        <f t="shared" ca="1" si="125"/>
        <v>-10.717288935597868</v>
      </c>
      <c r="F317" s="304">
        <f t="shared" ca="1" si="126"/>
        <v>10.732925295520955</v>
      </c>
      <c r="G317" s="306">
        <f t="shared" ca="1" si="127"/>
        <v>21.893184207277557</v>
      </c>
      <c r="H317" s="307">
        <f t="shared" ca="1" si="128"/>
        <v>33.317166126773955</v>
      </c>
      <c r="I317" s="304">
        <f t="shared" ca="1" si="129"/>
        <v>39.866590943455918</v>
      </c>
      <c r="J317" s="306">
        <f t="shared" ca="1" si="130"/>
        <v>469.14534016001284</v>
      </c>
      <c r="K317" s="307">
        <f t="shared" ca="1" si="131"/>
        <v>2002.9570728643869</v>
      </c>
      <c r="L317" s="304">
        <f t="shared" ca="1" si="116"/>
        <v>2057.166591681706</v>
      </c>
      <c r="M317" s="306">
        <f t="shared" ca="1" si="132"/>
        <v>0.98943613147859599</v>
      </c>
      <c r="N317" s="304">
        <f t="shared" ca="1" si="133"/>
        <v>56.690514431474767</v>
      </c>
      <c r="P317" s="310">
        <f t="shared" ca="1" si="134"/>
        <v>23</v>
      </c>
      <c r="Q317" s="304">
        <f t="shared" ca="1" si="135"/>
        <v>0</v>
      </c>
      <c r="R317" s="306">
        <f t="shared" ca="1" si="136"/>
        <v>0</v>
      </c>
      <c r="S317" s="307">
        <f t="shared" ca="1" si="137"/>
        <v>4.7590000000000039</v>
      </c>
      <c r="T317" s="304">
        <f t="shared" ca="1" si="117"/>
        <v>46.68579000000004</v>
      </c>
      <c r="U317" s="311">
        <f t="shared" ca="1" si="118"/>
        <v>0</v>
      </c>
      <c r="V317" s="306">
        <f t="shared" ca="1" si="119"/>
        <v>1.0019733944275284</v>
      </c>
      <c r="W317" s="304">
        <f t="shared" ca="1" si="120"/>
        <v>4.8896506166876437</v>
      </c>
      <c r="Y317" s="314" t="str">
        <f t="shared" ca="1" si="138"/>
        <v/>
      </c>
      <c r="Z317" s="315" t="str">
        <f t="shared" ca="1" si="139"/>
        <v/>
      </c>
      <c r="AA317" s="316" t="str">
        <f t="shared" ca="1" si="140"/>
        <v/>
      </c>
      <c r="AC317" s="310" t="e">
        <f t="shared" ca="1" si="141"/>
        <v>#N/A</v>
      </c>
      <c r="AD317" s="323" t="e">
        <f t="shared" ca="1" si="142"/>
        <v>#N/A</v>
      </c>
      <c r="AE317" s="324">
        <f t="shared" ca="1" si="121"/>
        <v>2002.9570728643869</v>
      </c>
      <c r="AG317" s="306">
        <f t="shared" ca="1" si="143"/>
        <v>-9.3453581172915037</v>
      </c>
      <c r="AH317" s="304">
        <f t="shared" ca="1" si="144"/>
        <v>-1.076371907290145</v>
      </c>
    </row>
    <row r="318" spans="1:34" x14ac:dyDescent="0.2">
      <c r="A318" s="347">
        <f t="shared" ca="1" si="122"/>
        <v>0.1</v>
      </c>
      <c r="B318" s="304">
        <f t="shared" ca="1" si="123"/>
        <v>13.39999999999997</v>
      </c>
      <c r="D318" s="306">
        <f t="shared" ca="1" si="124"/>
        <v>-0.56423751051245785</v>
      </c>
      <c r="E318" s="307">
        <f t="shared" ca="1" si="125"/>
        <v>-10.668659694940674</v>
      </c>
      <c r="F318" s="304">
        <f t="shared" ca="1" si="126"/>
        <v>10.683569799216034</v>
      </c>
      <c r="G318" s="306">
        <f t="shared" ca="1" si="127"/>
        <v>21.836760456226312</v>
      </c>
      <c r="H318" s="307">
        <f t="shared" ca="1" si="128"/>
        <v>32.250300157279888</v>
      </c>
      <c r="I318" s="304">
        <f t="shared" ca="1" si="129"/>
        <v>38.947733791034061</v>
      </c>
      <c r="J318" s="306">
        <f t="shared" ca="1" si="130"/>
        <v>471.33183739318804</v>
      </c>
      <c r="K318" s="307">
        <f t="shared" ca="1" si="131"/>
        <v>2006.2354461785897</v>
      </c>
      <c r="L318" s="304">
        <f t="shared" ca="1" si="116"/>
        <v>2060.8576773867339</v>
      </c>
      <c r="M318" s="306">
        <f t="shared" ca="1" si="132"/>
        <v>0.97560363732899225</v>
      </c>
      <c r="N318" s="304">
        <f t="shared" ca="1" si="133"/>
        <v>55.897970896563073</v>
      </c>
      <c r="P318" s="310">
        <f t="shared" ca="1" si="134"/>
        <v>23</v>
      </c>
      <c r="Q318" s="304">
        <f t="shared" ca="1" si="135"/>
        <v>0</v>
      </c>
      <c r="R318" s="306">
        <f t="shared" ca="1" si="136"/>
        <v>0</v>
      </c>
      <c r="S318" s="307">
        <f t="shared" ca="1" si="137"/>
        <v>4.7590000000000039</v>
      </c>
      <c r="T318" s="304">
        <f t="shared" ca="1" si="117"/>
        <v>46.68579000000004</v>
      </c>
      <c r="U318" s="311">
        <f t="shared" ca="1" si="118"/>
        <v>0</v>
      </c>
      <c r="V318" s="306">
        <f t="shared" ca="1" si="119"/>
        <v>1.0016416316339518</v>
      </c>
      <c r="W318" s="304">
        <f t="shared" ca="1" si="120"/>
        <v>4.6653066089886357</v>
      </c>
      <c r="Y318" s="314" t="str">
        <f t="shared" ca="1" si="138"/>
        <v/>
      </c>
      <c r="Z318" s="315" t="str">
        <f t="shared" ca="1" si="139"/>
        <v/>
      </c>
      <c r="AA318" s="316" t="str">
        <f t="shared" ca="1" si="140"/>
        <v/>
      </c>
      <c r="AC318" s="310" t="e">
        <f t="shared" ca="1" si="141"/>
        <v>#N/A</v>
      </c>
      <c r="AD318" s="323" t="e">
        <f t="shared" ca="1" si="142"/>
        <v>#N/A</v>
      </c>
      <c r="AE318" s="324">
        <f t="shared" ca="1" si="121"/>
        <v>2006.2354461785897</v>
      </c>
      <c r="AG318" s="306">
        <f t="shared" ca="1" si="143"/>
        <v>-9.2258318169799658</v>
      </c>
      <c r="AH318" s="304">
        <f t="shared" ca="1" si="144"/>
        <v>-1.0274533760638032</v>
      </c>
    </row>
    <row r="319" spans="1:34" x14ac:dyDescent="0.2">
      <c r="A319" s="347">
        <f t="shared" ca="1" si="122"/>
        <v>0.1</v>
      </c>
      <c r="B319" s="304">
        <f t="shared" ca="1" si="123"/>
        <v>13.49999999999997</v>
      </c>
      <c r="D319" s="306">
        <f t="shared" ca="1" si="124"/>
        <v>-0.54963009388654294</v>
      </c>
      <c r="E319" s="307">
        <f t="shared" ca="1" si="125"/>
        <v>-10.621738331738708</v>
      </c>
      <c r="F319" s="304">
        <f t="shared" ca="1" si="126"/>
        <v>10.635949343055049</v>
      </c>
      <c r="G319" s="306">
        <f t="shared" ca="1" si="127"/>
        <v>21.781797446837658</v>
      </c>
      <c r="H319" s="307">
        <f t="shared" ca="1" si="128"/>
        <v>31.188126324106015</v>
      </c>
      <c r="I319" s="304">
        <f t="shared" ca="1" si="129"/>
        <v>38.041371211136152</v>
      </c>
      <c r="J319" s="306">
        <f t="shared" ca="1" si="130"/>
        <v>473.51276528834126</v>
      </c>
      <c r="K319" s="307">
        <f t="shared" ca="1" si="131"/>
        <v>2009.4073675026589</v>
      </c>
      <c r="L319" s="304">
        <f t="shared" ca="1" si="116"/>
        <v>2064.4447939978868</v>
      </c>
      <c r="M319" s="306">
        <f t="shared" ca="1" si="132"/>
        <v>0.961144779282743</v>
      </c>
      <c r="N319" s="304">
        <f t="shared" ca="1" si="133"/>
        <v>55.069539353934218</v>
      </c>
      <c r="P319" s="310">
        <f t="shared" ca="1" si="134"/>
        <v>23</v>
      </c>
      <c r="Q319" s="304">
        <f t="shared" ca="1" si="135"/>
        <v>0</v>
      </c>
      <c r="R319" s="306">
        <f t="shared" ca="1" si="136"/>
        <v>0</v>
      </c>
      <c r="S319" s="307">
        <f t="shared" ca="1" si="137"/>
        <v>4.7590000000000039</v>
      </c>
      <c r="T319" s="304">
        <f t="shared" ca="1" si="117"/>
        <v>46.68579000000004</v>
      </c>
      <c r="U319" s="311">
        <f t="shared" ca="1" si="118"/>
        <v>0</v>
      </c>
      <c r="V319" s="306">
        <f t="shared" ca="1" si="119"/>
        <v>1.0013207355755296</v>
      </c>
      <c r="W319" s="304">
        <f t="shared" ca="1" si="120"/>
        <v>4.4492721768514016</v>
      </c>
      <c r="Y319" s="314" t="str">
        <f t="shared" ca="1" si="138"/>
        <v/>
      </c>
      <c r="Z319" s="315" t="str">
        <f t="shared" ca="1" si="139"/>
        <v/>
      </c>
      <c r="AA319" s="316" t="str">
        <f t="shared" ca="1" si="140"/>
        <v/>
      </c>
      <c r="AC319" s="310" t="e">
        <f t="shared" ca="1" si="141"/>
        <v>#N/A</v>
      </c>
      <c r="AD319" s="323" t="e">
        <f t="shared" ca="1" si="142"/>
        <v>#N/A</v>
      </c>
      <c r="AE319" s="324">
        <f t="shared" ca="1" si="121"/>
        <v>2009.4073675026589</v>
      </c>
      <c r="AG319" s="306">
        <f t="shared" ca="1" si="143"/>
        <v>-9.1033894806997147</v>
      </c>
      <c r="AH319" s="304">
        <f t="shared" ca="1" si="144"/>
        <v>-0.9803123784384602</v>
      </c>
    </row>
    <row r="320" spans="1:34" x14ac:dyDescent="0.2">
      <c r="A320" s="347">
        <f t="shared" ca="1" si="122"/>
        <v>0.1</v>
      </c>
      <c r="B320" s="304">
        <f t="shared" ca="1" si="123"/>
        <v>13.599999999999969</v>
      </c>
      <c r="D320" s="306">
        <f t="shared" ca="1" si="124"/>
        <v>-0.53531673609323305</v>
      </c>
      <c r="E320" s="307">
        <f t="shared" ca="1" si="125"/>
        <v>-10.576489819282926</v>
      </c>
      <c r="F320" s="304">
        <f t="shared" ca="1" si="126"/>
        <v>10.590028371318789</v>
      </c>
      <c r="G320" s="306">
        <f t="shared" ca="1" si="127"/>
        <v>21.728265773228333</v>
      </c>
      <c r="H320" s="307">
        <f t="shared" ca="1" si="128"/>
        <v>30.130477342177723</v>
      </c>
      <c r="I320" s="304">
        <f t="shared" ca="1" si="129"/>
        <v>37.147855905550337</v>
      </c>
      <c r="J320" s="306">
        <f t="shared" ca="1" si="130"/>
        <v>475.68826844934455</v>
      </c>
      <c r="K320" s="307">
        <f t="shared" ca="1" si="131"/>
        <v>2012.473297685973</v>
      </c>
      <c r="L320" s="304">
        <f t="shared" ca="1" si="116"/>
        <v>2067.9284568474291</v>
      </c>
      <c r="M320" s="306">
        <f t="shared" ca="1" si="132"/>
        <v>0.94602347133052955</v>
      </c>
      <c r="N320" s="304">
        <f t="shared" ca="1" si="133"/>
        <v>54.203152227554774</v>
      </c>
      <c r="P320" s="310">
        <f t="shared" ca="1" si="134"/>
        <v>23</v>
      </c>
      <c r="Q320" s="304">
        <f t="shared" ca="1" si="135"/>
        <v>0</v>
      </c>
      <c r="R320" s="306">
        <f t="shared" ca="1" si="136"/>
        <v>0</v>
      </c>
      <c r="S320" s="307">
        <f t="shared" ca="1" si="137"/>
        <v>4.7590000000000039</v>
      </c>
      <c r="T320" s="304">
        <f t="shared" ca="1" si="117"/>
        <v>46.68579000000004</v>
      </c>
      <c r="U320" s="311">
        <f t="shared" ca="1" si="118"/>
        <v>0</v>
      </c>
      <c r="V320" s="306">
        <f t="shared" ca="1" si="119"/>
        <v>1.0010106502957596</v>
      </c>
      <c r="W320" s="304">
        <f t="shared" ca="1" si="120"/>
        <v>4.2414039960623784</v>
      </c>
      <c r="Y320" s="314" t="str">
        <f t="shared" ca="1" si="138"/>
        <v/>
      </c>
      <c r="Z320" s="315" t="str">
        <f t="shared" ca="1" si="139"/>
        <v/>
      </c>
      <c r="AA320" s="316" t="str">
        <f t="shared" ca="1" si="140"/>
        <v/>
      </c>
      <c r="AC320" s="310" t="e">
        <f t="shared" ca="1" si="141"/>
        <v>#N/A</v>
      </c>
      <c r="AD320" s="323" t="e">
        <f t="shared" ca="1" si="142"/>
        <v>#N/A</v>
      </c>
      <c r="AE320" s="324">
        <f t="shared" ca="1" si="121"/>
        <v>2012.473297685973</v>
      </c>
      <c r="AG320" s="306">
        <f t="shared" ca="1" si="143"/>
        <v>-8.9776222673310482</v>
      </c>
      <c r="AH320" s="304">
        <f t="shared" ca="1" si="144"/>
        <v>-0.93491745678743388</v>
      </c>
    </row>
    <row r="321" spans="1:34" x14ac:dyDescent="0.2">
      <c r="A321" s="347">
        <f t="shared" ca="1" si="122"/>
        <v>0.1</v>
      </c>
      <c r="B321" s="304">
        <f t="shared" ca="1" si="123"/>
        <v>13.699999999999969</v>
      </c>
      <c r="D321" s="306">
        <f t="shared" ca="1" si="124"/>
        <v>-0.52129702797460475</v>
      </c>
      <c r="E321" s="307">
        <f t="shared" ca="1" si="125"/>
        <v>-10.532879978267117</v>
      </c>
      <c r="F321" s="304">
        <f t="shared" ca="1" si="126"/>
        <v>10.545772196854788</v>
      </c>
      <c r="G321" s="306">
        <f t="shared" ca="1" si="127"/>
        <v>21.676136070430871</v>
      </c>
      <c r="H321" s="307">
        <f t="shared" ca="1" si="128"/>
        <v>29.077189344351012</v>
      </c>
      <c r="I321" s="304">
        <f t="shared" ca="1" si="129"/>
        <v>36.267586287359606</v>
      </c>
      <c r="J321" s="306">
        <f t="shared" ca="1" si="130"/>
        <v>477.85848854152749</v>
      </c>
      <c r="K321" s="307">
        <f t="shared" ca="1" si="131"/>
        <v>2015.4336810202994</v>
      </c>
      <c r="L321" s="304">
        <f t="shared" ca="1" si="116"/>
        <v>2071.3091651567197</v>
      </c>
      <c r="M321" s="306">
        <f t="shared" ca="1" si="132"/>
        <v>0.93020152937885692</v>
      </c>
      <c r="N321" s="304">
        <f t="shared" ca="1" si="133"/>
        <v>53.296621730022956</v>
      </c>
      <c r="P321" s="310">
        <f t="shared" ca="1" si="134"/>
        <v>23</v>
      </c>
      <c r="Q321" s="304">
        <f t="shared" ca="1" si="135"/>
        <v>0</v>
      </c>
      <c r="R321" s="306">
        <f t="shared" ca="1" si="136"/>
        <v>0</v>
      </c>
      <c r="S321" s="307">
        <f t="shared" ca="1" si="137"/>
        <v>4.7590000000000039</v>
      </c>
      <c r="T321" s="304">
        <f t="shared" ca="1" si="117"/>
        <v>46.68579000000004</v>
      </c>
      <c r="U321" s="311">
        <f t="shared" ca="1" si="118"/>
        <v>0</v>
      </c>
      <c r="V321" s="306">
        <f t="shared" ca="1" si="119"/>
        <v>1.000711321882491</v>
      </c>
      <c r="W321" s="304">
        <f t="shared" ca="1" si="120"/>
        <v>4.0415649060156644</v>
      </c>
      <c r="Y321" s="314" t="str">
        <f t="shared" ca="1" si="138"/>
        <v/>
      </c>
      <c r="Z321" s="315" t="str">
        <f t="shared" ca="1" si="139"/>
        <v/>
      </c>
      <c r="AA321" s="316" t="str">
        <f t="shared" ca="1" si="140"/>
        <v/>
      </c>
      <c r="AC321" s="310" t="e">
        <f t="shared" ca="1" si="141"/>
        <v>#N/A</v>
      </c>
      <c r="AD321" s="323" t="e">
        <f t="shared" ca="1" si="142"/>
        <v>#N/A</v>
      </c>
      <c r="AE321" s="324">
        <f t="shared" ca="1" si="121"/>
        <v>2015.4336810202994</v>
      </c>
      <c r="AG321" s="306">
        <f t="shared" ca="1" si="143"/>
        <v>-8.8480902569284261</v>
      </c>
      <c r="AH321" s="304">
        <f t="shared" ca="1" si="144"/>
        <v>-0.89123849465483818</v>
      </c>
    </row>
    <row r="322" spans="1:34" x14ac:dyDescent="0.2">
      <c r="A322" s="347">
        <f t="shared" ca="1" si="122"/>
        <v>0.1</v>
      </c>
      <c r="B322" s="304">
        <f t="shared" ca="1" si="123"/>
        <v>13.799999999999969</v>
      </c>
      <c r="D322" s="306">
        <f t="shared" ca="1" si="124"/>
        <v>-0.50757131302593972</v>
      </c>
      <c r="E322" s="307">
        <f t="shared" ca="1" si="125"/>
        <v>-10.490875370345595</v>
      </c>
      <c r="F322" s="304">
        <f t="shared" ca="1" si="126"/>
        <v>10.503146893856655</v>
      </c>
      <c r="G322" s="306">
        <f t="shared" ca="1" si="127"/>
        <v>21.625378939128279</v>
      </c>
      <c r="H322" s="307">
        <f t="shared" ca="1" si="128"/>
        <v>28.028101807316453</v>
      </c>
      <c r="I322" s="304">
        <f t="shared" ca="1" si="129"/>
        <v>35.40100994579376</v>
      </c>
      <c r="J322" s="306">
        <f t="shared" ca="1" si="130"/>
        <v>480.02356429200546</v>
      </c>
      <c r="K322" s="307">
        <f t="shared" ca="1" si="131"/>
        <v>2018.2889455778827</v>
      </c>
      <c r="L322" s="304">
        <f t="shared" ca="1" si="116"/>
        <v>2074.5874023808883</v>
      </c>
      <c r="M322" s="306">
        <f t="shared" ca="1" si="132"/>
        <v>0.91363862754926783</v>
      </c>
      <c r="N322" s="304">
        <f t="shared" ca="1" si="133"/>
        <v>52.347637358697988</v>
      </c>
      <c r="P322" s="310">
        <f t="shared" ca="1" si="134"/>
        <v>23</v>
      </c>
      <c r="Q322" s="304">
        <f t="shared" ca="1" si="135"/>
        <v>0</v>
      </c>
      <c r="R322" s="306">
        <f t="shared" ca="1" si="136"/>
        <v>0</v>
      </c>
      <c r="S322" s="307">
        <f t="shared" ca="1" si="137"/>
        <v>4.7590000000000039</v>
      </c>
      <c r="T322" s="304">
        <f t="shared" ca="1" si="117"/>
        <v>46.68579000000004</v>
      </c>
      <c r="U322" s="311">
        <f t="shared" ca="1" si="118"/>
        <v>0</v>
      </c>
      <c r="V322" s="306">
        <f t="shared" ca="1" si="119"/>
        <v>1.0004226984263953</v>
      </c>
      <c r="W322" s="304">
        <f t="shared" ca="1" si="120"/>
        <v>3.8496237003578733</v>
      </c>
      <c r="Y322" s="314" t="str">
        <f t="shared" ca="1" si="138"/>
        <v/>
      </c>
      <c r="Z322" s="315" t="str">
        <f t="shared" ca="1" si="139"/>
        <v/>
      </c>
      <c r="AA322" s="316" t="str">
        <f t="shared" ca="1" si="140"/>
        <v/>
      </c>
      <c r="AC322" s="310" t="e">
        <f t="shared" ca="1" si="141"/>
        <v>#N/A</v>
      </c>
      <c r="AD322" s="323" t="e">
        <f t="shared" ca="1" si="142"/>
        <v>#N/A</v>
      </c>
      <c r="AE322" s="324">
        <f t="shared" ca="1" si="121"/>
        <v>2018.2889455778827</v>
      </c>
      <c r="AG322" s="306">
        <f t="shared" ca="1" si="143"/>
        <v>-8.7143200508018737</v>
      </c>
      <c r="AH322" s="304">
        <f t="shared" ca="1" si="144"/>
        <v>-0.84924667073243565</v>
      </c>
    </row>
    <row r="323" spans="1:34" x14ac:dyDescent="0.2">
      <c r="A323" s="347">
        <f t="shared" ca="1" si="122"/>
        <v>0.1</v>
      </c>
      <c r="B323" s="304">
        <f t="shared" ca="1" si="123"/>
        <v>13.899999999999968</v>
      </c>
      <c r="D323" s="306">
        <f t="shared" ca="1" si="124"/>
        <v>-0.49414072586160795</v>
      </c>
      <c r="E323" s="307">
        <f t="shared" ca="1" si="125"/>
        <v>-10.450443185322916</v>
      </c>
      <c r="F323" s="304">
        <f t="shared" ca="1" si="126"/>
        <v>10.462119184305692</v>
      </c>
      <c r="G323" s="306">
        <f t="shared" ca="1" si="127"/>
        <v>21.575964866542119</v>
      </c>
      <c r="H323" s="307">
        <f t="shared" ca="1" si="128"/>
        <v>26.983057488784162</v>
      </c>
      <c r="I323" s="304">
        <f t="shared" ca="1" si="129"/>
        <v>34.548627344154951</v>
      </c>
      <c r="J323" s="306">
        <f t="shared" ca="1" si="130"/>
        <v>482.183631482289</v>
      </c>
      <c r="K323" s="307">
        <f t="shared" ca="1" si="131"/>
        <v>2021.0395035426877</v>
      </c>
      <c r="L323" s="304">
        <f t="shared" ca="1" si="116"/>
        <v>2077.7636365451972</v>
      </c>
      <c r="M323" s="306">
        <f t="shared" ca="1" si="132"/>
        <v>0.89629227917191412</v>
      </c>
      <c r="N323" s="304">
        <f t="shared" ca="1" si="133"/>
        <v>51.353764806712022</v>
      </c>
      <c r="P323" s="310">
        <f t="shared" ca="1" si="134"/>
        <v>23</v>
      </c>
      <c r="Q323" s="304">
        <f t="shared" ca="1" si="135"/>
        <v>0</v>
      </c>
      <c r="R323" s="306">
        <f t="shared" ca="1" si="136"/>
        <v>0</v>
      </c>
      <c r="S323" s="307">
        <f t="shared" ca="1" si="137"/>
        <v>4.7590000000000039</v>
      </c>
      <c r="T323" s="304">
        <f t="shared" ca="1" si="117"/>
        <v>46.68579000000004</v>
      </c>
      <c r="U323" s="311">
        <f t="shared" ca="1" si="118"/>
        <v>0</v>
      </c>
      <c r="V323" s="306">
        <f t="shared" ca="1" si="119"/>
        <v>1.0001447299804811</v>
      </c>
      <c r="W323" s="304">
        <f t="shared" ca="1" si="120"/>
        <v>3.6654549266250944</v>
      </c>
      <c r="Y323" s="314" t="str">
        <f t="shared" ca="1" si="138"/>
        <v/>
      </c>
      <c r="Z323" s="315" t="str">
        <f t="shared" ca="1" si="139"/>
        <v/>
      </c>
      <c r="AA323" s="316" t="str">
        <f t="shared" ca="1" si="140"/>
        <v/>
      </c>
      <c r="AC323" s="310" t="e">
        <f t="shared" ca="1" si="141"/>
        <v>#N/A</v>
      </c>
      <c r="AD323" s="323" t="e">
        <f t="shared" ca="1" si="142"/>
        <v>#N/A</v>
      </c>
      <c r="AE323" s="324">
        <f t="shared" ca="1" si="121"/>
        <v>2021.0395035426877</v>
      </c>
      <c r="AG323" s="306">
        <f t="shared" ca="1" si="143"/>
        <v>-8.5758023977474753</v>
      </c>
      <c r="AH323" s="304">
        <f t="shared" ca="1" si="144"/>
        <v>-0.80891441486822235</v>
      </c>
    </row>
    <row r="324" spans="1:34" x14ac:dyDescent="0.2">
      <c r="A324" s="347">
        <f t="shared" ca="1" si="122"/>
        <v>0.1</v>
      </c>
      <c r="B324" s="304">
        <f t="shared" ca="1" si="123"/>
        <v>13.999999999999968</v>
      </c>
      <c r="D324" s="306">
        <f t="shared" ca="1" si="124"/>
        <v>-0.48100723395404615</v>
      </c>
      <c r="E324" s="307">
        <f t="shared" ca="1" si="125"/>
        <v>-10.411551120730167</v>
      </c>
      <c r="F324" s="304">
        <f t="shared" ca="1" si="126"/>
        <v>10.422656316826998</v>
      </c>
      <c r="G324" s="306">
        <f t="shared" ca="1" si="127"/>
        <v>21.527864143146715</v>
      </c>
      <c r="H324" s="307">
        <f t="shared" ca="1" si="128"/>
        <v>25.941902376711145</v>
      </c>
      <c r="I324" s="304">
        <f t="shared" ca="1" si="129"/>
        <v>33.710995735643785</v>
      </c>
      <c r="J324" s="306">
        <f t="shared" ca="1" si="130"/>
        <v>484.33882293277344</v>
      </c>
      <c r="K324" s="307">
        <f t="shared" ca="1" si="131"/>
        <v>2023.6857515359625</v>
      </c>
      <c r="L324" s="304">
        <f t="shared" ref="L324:L387" ca="1" si="145">SQRT(pos_x^2+pos_z^2)</f>
        <v>2080.8383205740847</v>
      </c>
      <c r="M324" s="306">
        <f t="shared" ca="1" si="132"/>
        <v>0.87811785060495762</v>
      </c>
      <c r="N324" s="304">
        <f t="shared" ca="1" si="133"/>
        <v>50.312446754763414</v>
      </c>
      <c r="P324" s="310">
        <f t="shared" ca="1" si="134"/>
        <v>23</v>
      </c>
      <c r="Q324" s="304">
        <f t="shared" ca="1" si="135"/>
        <v>0</v>
      </c>
      <c r="R324" s="306">
        <f t="shared" ca="1" si="136"/>
        <v>0</v>
      </c>
      <c r="S324" s="307">
        <f t="shared" ca="1" si="137"/>
        <v>4.7590000000000039</v>
      </c>
      <c r="T324" s="304">
        <f t="shared" ref="T324:T387" ca="1" si="146">m*g</f>
        <v>46.68579000000004</v>
      </c>
      <c r="U324" s="311">
        <f t="shared" ref="U324:U387" ca="1" si="147">IF(pos_xz&lt;L_rampe,Poids*COS(Beta),0)</f>
        <v>0</v>
      </c>
      <c r="V324" s="306">
        <f t="shared" ref="V324:V387" ca="1" si="148">Rho_moyen*(20000-Alt_rampe-pos_z)/(20000+Alt_rampe+pos_z)</f>
        <v>0.99987736852051079</v>
      </c>
      <c r="W324" s="304">
        <f t="shared" ref="W324:W387" ca="1" si="149">1/2*Rho*Sref*Cx*vit_xz^2</f>
        <v>3.4889386942042639</v>
      </c>
      <c r="Y324" s="314" t="str">
        <f t="shared" ca="1" si="138"/>
        <v/>
      </c>
      <c r="Z324" s="315" t="str">
        <f t="shared" ca="1" si="139"/>
        <v/>
      </c>
      <c r="AA324" s="316" t="str">
        <f t="shared" ca="1" si="140"/>
        <v/>
      </c>
      <c r="AC324" s="310">
        <f t="shared" ca="1" si="141"/>
        <v>13.999999999999968</v>
      </c>
      <c r="AD324" s="323">
        <f t="shared" ca="1" si="142"/>
        <v>484.33882293277344</v>
      </c>
      <c r="AE324" s="324">
        <f t="shared" ref="AE324:AE387" ca="1" si="150">IF(t&lt;T_para, pos_z, NA())</f>
        <v>2023.6857515359625</v>
      </c>
      <c r="AG324" s="306">
        <f t="shared" ca="1" si="143"/>
        <v>-8.4319899229717947</v>
      </c>
      <c r="AH324" s="304">
        <f t="shared" ca="1" si="144"/>
        <v>-0.77021536596450757</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-0.46817368240994334</v>
      </c>
      <c r="E325" s="307">
        <f t="shared" ref="E325:E388" ca="1" si="154">IF(AND(L324&lt;L_rampe,Poussee&lt;Poids*SIN(M324)),0,(-W324+Poussee)/m*SIN(M324)+U324/m*COS(M324)-Poids/m)</f>
        <v>-10.374167252434587</v>
      </c>
      <c r="F325" s="304">
        <f t="shared" ref="F325:F388" ca="1" si="155">SQRT(acc_x^2+acc_z^2)</f>
        <v>10.384725936604561</v>
      </c>
      <c r="G325" s="306">
        <f t="shared" ref="G325:G388" ca="1" si="156">G324+acc_x*pas</f>
        <v>21.481046774905721</v>
      </c>
      <c r="H325" s="307">
        <f t="shared" ref="H325:H388" ca="1" si="157">H324+acc_z*pas</f>
        <v>24.904485651467684</v>
      </c>
      <c r="I325" s="304">
        <f t="shared" ref="I325:I388" ca="1" si="158">SQRT(vit_x^2+vit_z^2)</f>
        <v>32.888733270070574</v>
      </c>
      <c r="J325" s="306">
        <f t="shared" ref="J325:J388" ca="1" si="159">J324+0.5*(vit_x+G324)*pas*(K324&gt;=0)</f>
        <v>486.48926847867608</v>
      </c>
      <c r="K325" s="307">
        <f t="shared" ref="K325:K388" ca="1" si="160">K324+0.5*(vit_z+H324)*pas</f>
        <v>2026.2280709373715</v>
      </c>
      <c r="L325" s="304">
        <f t="shared" ca="1" si="145"/>
        <v>2083.81189261399</v>
      </c>
      <c r="M325" s="306">
        <f t="shared" ref="M325:M388" ca="1" si="161">IF(AND(L324&gt;L_rampe,G325&gt;0),ATAN2(G325,H325),$M$4)</f>
        <v>0.85906861777334087</v>
      </c>
      <c r="N325" s="304">
        <f t="shared" ref="N325:N388" ca="1" si="162">DEGREES(Beta)</f>
        <v>49.22100611054973</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4.7590000000000039</v>
      </c>
      <c r="T325" s="304">
        <f t="shared" ca="1" si="146"/>
        <v>46.68579000000004</v>
      </c>
      <c r="U325" s="311">
        <f t="shared" ca="1" si="147"/>
        <v>0</v>
      </c>
      <c r="V325" s="306">
        <f t="shared" ca="1" si="148"/>
        <v>0.99962056790619214</v>
      </c>
      <c r="W325" s="304">
        <f t="shared" ca="1" si="149"/>
        <v>3.3199604899559505</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2026.2280709373715</v>
      </c>
      <c r="AG325" s="306">
        <f t="shared" ref="AG325:AG388" ca="1" si="172">IF(AND(L324&lt;L_rampe,Poussee&lt;Poids*SIN(M324)),0,(-W324+Poussee)/m-Poids*SIN(M324)/m)</f>
        <v>-8.2822950624812712</v>
      </c>
      <c r="AH325" s="304">
        <f t="shared" ref="AH325:AH388" ca="1" si="173">IF(AND(L324&lt;L_rampe,Poussee&lt;Poids*SIN(M324)), g*SIN(M324), (-W324+Poussee)/m)</f>
        <v>-0.7331243316251862</v>
      </c>
    </row>
    <row r="326" spans="1:34" x14ac:dyDescent="0.2">
      <c r="A326" s="347">
        <f t="shared" ca="1" si="151"/>
        <v>0.1</v>
      </c>
      <c r="B326" s="304">
        <f t="shared" ca="1" si="152"/>
        <v>14.199999999999967</v>
      </c>
      <c r="D326" s="306">
        <f t="shared" ca="1" si="153"/>
        <v>-0.45564384138979713</v>
      </c>
      <c r="E326" s="307">
        <f t="shared" ca="1" si="154"/>
        <v>-10.338259894826361</v>
      </c>
      <c r="F326" s="304">
        <f t="shared" ca="1" si="155"/>
        <v>10.348295944896996</v>
      </c>
      <c r="G326" s="306">
        <f t="shared" ca="1" si="156"/>
        <v>21.43548239076674</v>
      </c>
      <c r="H326" s="307">
        <f t="shared" ca="1" si="157"/>
        <v>23.870659661985048</v>
      </c>
      <c r="I326" s="304">
        <f t="shared" ca="1" si="158"/>
        <v>32.082523249008815</v>
      </c>
      <c r="J326" s="306">
        <f t="shared" ca="1" si="159"/>
        <v>488.63509493695972</v>
      </c>
      <c r="K326" s="307">
        <f t="shared" ca="1" si="160"/>
        <v>2028.6668282030441</v>
      </c>
      <c r="L326" s="304">
        <f t="shared" ca="1" si="145"/>
        <v>2086.6847763511028</v>
      </c>
      <c r="M326" s="306">
        <f t="shared" ca="1" si="161"/>
        <v>0.83909587732289626</v>
      </c>
      <c r="N326" s="304">
        <f t="shared" ca="1" si="162"/>
        <v>48.076652377429035</v>
      </c>
      <c r="P326" s="310">
        <f t="shared" ca="1" si="163"/>
        <v>23</v>
      </c>
      <c r="Q326" s="304">
        <f t="shared" ca="1" si="164"/>
        <v>0</v>
      </c>
      <c r="R326" s="306">
        <f t="shared" ca="1" si="165"/>
        <v>0</v>
      </c>
      <c r="S326" s="307">
        <f t="shared" ca="1" si="166"/>
        <v>4.7590000000000039</v>
      </c>
      <c r="T326" s="304">
        <f t="shared" ca="1" si="146"/>
        <v>46.68579000000004</v>
      </c>
      <c r="U326" s="311">
        <f t="shared" ca="1" si="147"/>
        <v>0</v>
      </c>
      <c r="V326" s="306">
        <f t="shared" ca="1" si="148"/>
        <v>0.99937428384299121</v>
      </c>
      <c r="W326" s="304">
        <f t="shared" ca="1" si="149"/>
        <v>3.1584110008348896</v>
      </c>
      <c r="Y326" s="314" t="str">
        <f t="shared" ca="1" si="167"/>
        <v/>
      </c>
      <c r="Z326" s="315" t="str">
        <f t="shared" ca="1" si="168"/>
        <v/>
      </c>
      <c r="AA326" s="316" t="str">
        <f t="shared" ca="1" si="169"/>
        <v/>
      </c>
      <c r="AC326" s="310" t="e">
        <f t="shared" ca="1" si="170"/>
        <v>#N/A</v>
      </c>
      <c r="AD326" s="323" t="e">
        <f t="shared" ca="1" si="171"/>
        <v>#N/A</v>
      </c>
      <c r="AE326" s="324">
        <f t="shared" ca="1" si="150"/>
        <v>2028.6668282030441</v>
      </c>
      <c r="AG326" s="306">
        <f t="shared" ca="1" si="172"/>
        <v>-8.1260883381193665</v>
      </c>
      <c r="AH326" s="304">
        <f t="shared" ca="1" si="173"/>
        <v>-0.69761724941289094</v>
      </c>
    </row>
    <row r="327" spans="1:34" x14ac:dyDescent="0.2">
      <c r="A327" s="347">
        <f t="shared" ca="1" si="151"/>
        <v>0.1</v>
      </c>
      <c r="B327" s="304">
        <f t="shared" ca="1" si="152"/>
        <v>14.299999999999967</v>
      </c>
      <c r="D327" s="306">
        <f t="shared" ca="1" si="153"/>
        <v>-0.44342245557160026</v>
      </c>
      <c r="E327" s="307">
        <f t="shared" ca="1" si="154"/>
        <v>-10.303797449036683</v>
      </c>
      <c r="F327" s="304">
        <f t="shared" ca="1" si="155"/>
        <v>10.313334346605854</v>
      </c>
      <c r="G327" s="306">
        <f t="shared" ca="1" si="156"/>
        <v>21.39114014520958</v>
      </c>
      <c r="H327" s="307">
        <f t="shared" ca="1" si="157"/>
        <v>22.840279917081379</v>
      </c>
      <c r="I327" s="304">
        <f t="shared" ca="1" si="158"/>
        <v>31.293118467206618</v>
      </c>
      <c r="J327" s="306">
        <f t="shared" ca="1" si="159"/>
        <v>490.77642606375855</v>
      </c>
      <c r="K327" s="307">
        <f t="shared" ca="1" si="160"/>
        <v>2031.0023751819974</v>
      </c>
      <c r="L327" s="304">
        <f t="shared" ca="1" si="145"/>
        <v>2089.4573813253123</v>
      </c>
      <c r="M327" s="306">
        <f t="shared" ca="1" si="161"/>
        <v>0.81814912650570504</v>
      </c>
      <c r="N327" s="304">
        <f t="shared" ca="1" si="162"/>
        <v>46.876491961091773</v>
      </c>
      <c r="P327" s="310">
        <f t="shared" ca="1" si="163"/>
        <v>23</v>
      </c>
      <c r="Q327" s="304">
        <f t="shared" ca="1" si="164"/>
        <v>0</v>
      </c>
      <c r="R327" s="306">
        <f t="shared" ca="1" si="165"/>
        <v>0</v>
      </c>
      <c r="S327" s="307">
        <f t="shared" ca="1" si="166"/>
        <v>4.7590000000000039</v>
      </c>
      <c r="T327" s="304">
        <f t="shared" ca="1" si="146"/>
        <v>46.68579000000004</v>
      </c>
      <c r="U327" s="311">
        <f t="shared" ca="1" si="147"/>
        <v>0</v>
      </c>
      <c r="V327" s="306">
        <f t="shared" ca="1" si="148"/>
        <v>0.99913847384441645</v>
      </c>
      <c r="W327" s="304">
        <f t="shared" ca="1" si="149"/>
        <v>3.0041859428390816</v>
      </c>
      <c r="Y327" s="314" t="str">
        <f t="shared" ca="1" si="167"/>
        <v/>
      </c>
      <c r="Z327" s="315" t="str">
        <f t="shared" ca="1" si="168"/>
        <v/>
      </c>
      <c r="AA327" s="316" t="str">
        <f t="shared" ca="1" si="169"/>
        <v/>
      </c>
      <c r="AC327" s="310" t="e">
        <f t="shared" ca="1" si="170"/>
        <v>#N/A</v>
      </c>
      <c r="AD327" s="323" t="e">
        <f t="shared" ca="1" si="171"/>
        <v>#N/A</v>
      </c>
      <c r="AE327" s="324">
        <f t="shared" ca="1" si="150"/>
        <v>2031.0023751819974</v>
      </c>
      <c r="AG327" s="306">
        <f t="shared" ca="1" si="172"/>
        <v>-7.96269714782962</v>
      </c>
      <c r="AH327" s="304">
        <f t="shared" ca="1" si="173"/>
        <v>-0.66367114957656792</v>
      </c>
    </row>
    <row r="328" spans="1:34" x14ac:dyDescent="0.2">
      <c r="A328" s="347">
        <f t="shared" ca="1" si="151"/>
        <v>0.1</v>
      </c>
      <c r="B328" s="304">
        <f t="shared" ca="1" si="152"/>
        <v>14.399999999999967</v>
      </c>
      <c r="D328" s="306">
        <f t="shared" ca="1" si="153"/>
        <v>-0.43151529479718703</v>
      </c>
      <c r="E328" s="307">
        <f t="shared" ca="1" si="154"/>
        <v>-10.270748237577081</v>
      </c>
      <c r="F328" s="304">
        <f t="shared" ca="1" si="155"/>
        <v>10.279809084284427</v>
      </c>
      <c r="G328" s="306">
        <f t="shared" ca="1" si="156"/>
        <v>21.347988615729861</v>
      </c>
      <c r="H328" s="307">
        <f t="shared" ca="1" si="157"/>
        <v>21.813205093323671</v>
      </c>
      <c r="I328" s="304">
        <f t="shared" ca="1" si="158"/>
        <v>30.521345553247379</v>
      </c>
      <c r="J328" s="306">
        <f t="shared" ca="1" si="159"/>
        <v>492.91338250180553</v>
      </c>
      <c r="K328" s="307">
        <f t="shared" ca="1" si="160"/>
        <v>2033.2350494325176</v>
      </c>
      <c r="L328" s="304">
        <f t="shared" ca="1" si="145"/>
        <v>2092.1301032417232</v>
      </c>
      <c r="M328" s="306">
        <f t="shared" ca="1" si="161"/>
        <v>0.79617632829338558</v>
      </c>
      <c r="N328" s="304">
        <f t="shared" ca="1" si="162"/>
        <v>45.61754335943327</v>
      </c>
      <c r="P328" s="310">
        <f t="shared" ca="1" si="163"/>
        <v>23</v>
      </c>
      <c r="Q328" s="304">
        <f t="shared" ca="1" si="164"/>
        <v>0</v>
      </c>
      <c r="R328" s="306">
        <f t="shared" ca="1" si="165"/>
        <v>0</v>
      </c>
      <c r="S328" s="307">
        <f t="shared" ca="1" si="166"/>
        <v>4.7590000000000039</v>
      </c>
      <c r="T328" s="304">
        <f t="shared" ca="1" si="146"/>
        <v>46.68579000000004</v>
      </c>
      <c r="U328" s="311">
        <f t="shared" ca="1" si="147"/>
        <v>0</v>
      </c>
      <c r="V328" s="306">
        <f t="shared" ca="1" si="148"/>
        <v>0.99891309719459598</v>
      </c>
      <c r="W328" s="304">
        <f t="shared" ca="1" si="149"/>
        <v>2.8571858956073251</v>
      </c>
      <c r="Y328" s="314" t="str">
        <f t="shared" ca="1" si="167"/>
        <v/>
      </c>
      <c r="Z328" s="315" t="str">
        <f t="shared" ca="1" si="168"/>
        <v/>
      </c>
      <c r="AA328" s="316" t="str">
        <f t="shared" ca="1" si="169"/>
        <v/>
      </c>
      <c r="AC328" s="310" t="e">
        <f t="shared" ca="1" si="170"/>
        <v>#N/A</v>
      </c>
      <c r="AD328" s="323" t="e">
        <f t="shared" ca="1" si="171"/>
        <v>#N/A</v>
      </c>
      <c r="AE328" s="324">
        <f t="shared" ca="1" si="150"/>
        <v>2033.2350494325176</v>
      </c>
      <c r="AG328" s="306">
        <f t="shared" ca="1" si="172"/>
        <v>-7.7914052926826507</v>
      </c>
      <c r="AH328" s="304">
        <f t="shared" ca="1" si="173"/>
        <v>-0.63126411910886304</v>
      </c>
    </row>
    <row r="329" spans="1:34" x14ac:dyDescent="0.2">
      <c r="A329" s="347">
        <f t="shared" ca="1" si="151"/>
        <v>0.1</v>
      </c>
      <c r="B329" s="304">
        <f t="shared" ca="1" si="152"/>
        <v>14.499999999999966</v>
      </c>
      <c r="D329" s="306">
        <f t="shared" ca="1" si="153"/>
        <v>-0.4199292047107408</v>
      </c>
      <c r="E329" s="307">
        <f t="shared" ca="1" si="154"/>
        <v>-10.239080323767942</v>
      </c>
      <c r="F329" s="304">
        <f t="shared" ca="1" si="155"/>
        <v>10.247687856952943</v>
      </c>
      <c r="G329" s="306">
        <f t="shared" ca="1" si="156"/>
        <v>21.305995695258787</v>
      </c>
      <c r="H329" s="307">
        <f t="shared" ca="1" si="157"/>
        <v>20.789297060946875</v>
      </c>
      <c r="I329" s="304">
        <f t="shared" ca="1" si="158"/>
        <v>29.768109191795848</v>
      </c>
      <c r="J329" s="306">
        <f t="shared" ca="1" si="159"/>
        <v>495.04608171735498</v>
      </c>
      <c r="K329" s="307">
        <f t="shared" ca="1" si="160"/>
        <v>2035.3651745402312</v>
      </c>
      <c r="L329" s="304">
        <f t="shared" ca="1" si="145"/>
        <v>2094.7033242812436</v>
      </c>
      <c r="M329" s="306">
        <f t="shared" ca="1" si="161"/>
        <v>0.77312428065072514</v>
      </c>
      <c r="N329" s="304">
        <f t="shared" ca="1" si="162"/>
        <v>44.296758320374323</v>
      </c>
      <c r="P329" s="310">
        <f t="shared" ca="1" si="163"/>
        <v>23</v>
      </c>
      <c r="Q329" s="304">
        <f t="shared" ca="1" si="164"/>
        <v>0</v>
      </c>
      <c r="R329" s="306">
        <f t="shared" ca="1" si="165"/>
        <v>0</v>
      </c>
      <c r="S329" s="307">
        <f t="shared" ca="1" si="166"/>
        <v>4.7590000000000039</v>
      </c>
      <c r="T329" s="304">
        <f t="shared" ca="1" si="146"/>
        <v>46.68579000000004</v>
      </c>
      <c r="U329" s="311">
        <f t="shared" ca="1" si="147"/>
        <v>0</v>
      </c>
      <c r="V329" s="306">
        <f t="shared" ca="1" si="148"/>
        <v>0.99869811491097238</v>
      </c>
      <c r="W329" s="304">
        <f t="shared" ca="1" si="149"/>
        <v>2.7173161419690168</v>
      </c>
      <c r="Y329" s="314" t="str">
        <f t="shared" ca="1" si="167"/>
        <v/>
      </c>
      <c r="Z329" s="315" t="str">
        <f t="shared" ca="1" si="168"/>
        <v/>
      </c>
      <c r="AA329" s="316" t="str">
        <f t="shared" ca="1" si="169"/>
        <v/>
      </c>
      <c r="AC329" s="310" t="e">
        <f t="shared" ca="1" si="170"/>
        <v>#N/A</v>
      </c>
      <c r="AD329" s="323" t="e">
        <f t="shared" ca="1" si="171"/>
        <v>#N/A</v>
      </c>
      <c r="AE329" s="324">
        <f t="shared" ca="1" si="150"/>
        <v>2035.3651745402312</v>
      </c>
      <c r="AG329" s="306">
        <f t="shared" ca="1" si="172"/>
        <v>-7.6114535168723956</v>
      </c>
      <c r="AH329" s="304">
        <f t="shared" ca="1" si="173"/>
        <v>-0.60037526699040189</v>
      </c>
    </row>
    <row r="330" spans="1:34" x14ac:dyDescent="0.2">
      <c r="A330" s="347">
        <f t="shared" ca="1" si="151"/>
        <v>0.1</v>
      </c>
      <c r="B330" s="304">
        <f t="shared" ca="1" si="152"/>
        <v>14.599999999999966</v>
      </c>
      <c r="D330" s="306">
        <f t="shared" ca="1" si="153"/>
        <v>-0.40867215579365945</v>
      </c>
      <c r="E330" s="307">
        <f t="shared" ca="1" si="154"/>
        <v>-10.208761314366667</v>
      </c>
      <c r="F330" s="304">
        <f t="shared" ca="1" si="155"/>
        <v>10.216937922128649</v>
      </c>
      <c r="G330" s="306">
        <f t="shared" ca="1" si="156"/>
        <v>21.265128479679422</v>
      </c>
      <c r="H330" s="307">
        <f t="shared" ca="1" si="157"/>
        <v>19.76842092951021</v>
      </c>
      <c r="I330" s="304">
        <f t="shared" ca="1" si="158"/>
        <v>29.034396072650971</v>
      </c>
      <c r="J330" s="306">
        <f t="shared" ca="1" si="159"/>
        <v>497.17463792610187</v>
      </c>
      <c r="K330" s="307">
        <f t="shared" ca="1" si="160"/>
        <v>2037.393060439754</v>
      </c>
      <c r="L330" s="304">
        <f t="shared" ca="1" si="145"/>
        <v>2097.1774134118978</v>
      </c>
      <c r="M330" s="306">
        <f t="shared" ca="1" si="161"/>
        <v>0.74893911121858647</v>
      </c>
      <c r="N330" s="304">
        <f t="shared" ca="1" si="162"/>
        <v>42.911050185103967</v>
      </c>
      <c r="P330" s="310">
        <f t="shared" ca="1" si="163"/>
        <v>23</v>
      </c>
      <c r="Q330" s="304">
        <f t="shared" ca="1" si="164"/>
        <v>0</v>
      </c>
      <c r="R330" s="306">
        <f t="shared" ca="1" si="165"/>
        <v>0</v>
      </c>
      <c r="S330" s="307">
        <f t="shared" ca="1" si="166"/>
        <v>4.7590000000000039</v>
      </c>
      <c r="T330" s="304">
        <f t="shared" ca="1" si="146"/>
        <v>46.68579000000004</v>
      </c>
      <c r="U330" s="311">
        <f t="shared" ca="1" si="147"/>
        <v>0</v>
      </c>
      <c r="V330" s="306">
        <f t="shared" ca="1" si="148"/>
        <v>0.99849348970690877</v>
      </c>
      <c r="W330" s="304">
        <f t="shared" ca="1" si="149"/>
        <v>2.584486511728838</v>
      </c>
      <c r="Y330" s="314" t="str">
        <f t="shared" ca="1" si="167"/>
        <v/>
      </c>
      <c r="Z330" s="315" t="str">
        <f t="shared" ca="1" si="168"/>
        <v/>
      </c>
      <c r="AA330" s="316" t="str">
        <f t="shared" ca="1" si="169"/>
        <v/>
      </c>
      <c r="AC330" s="310" t="e">
        <f t="shared" ca="1" si="170"/>
        <v>#N/A</v>
      </c>
      <c r="AD330" s="323" t="e">
        <f t="shared" ca="1" si="171"/>
        <v>#N/A</v>
      </c>
      <c r="AE330" s="324">
        <f t="shared" ca="1" si="150"/>
        <v>2037.393060439754</v>
      </c>
      <c r="AG330" s="306">
        <f t="shared" ca="1" si="172"/>
        <v>-7.4220413986412854</v>
      </c>
      <c r="AH330" s="304">
        <f t="shared" ca="1" si="173"/>
        <v>-0.57098469047468259</v>
      </c>
    </row>
    <row r="331" spans="1:34" x14ac:dyDescent="0.2">
      <c r="A331" s="347">
        <f t="shared" ca="1" si="151"/>
        <v>0.1</v>
      </c>
      <c r="B331" s="304">
        <f t="shared" ca="1" si="152"/>
        <v>14.699999999999966</v>
      </c>
      <c r="D331" s="306">
        <f t="shared" ca="1" si="153"/>
        <v>-0.39775328871052823</v>
      </c>
      <c r="E331" s="307">
        <f t="shared" ca="1" si="154"/>
        <v>-10.179758143941639</v>
      </c>
      <c r="F331" s="304">
        <f t="shared" ca="1" si="155"/>
        <v>10.187525879615038</v>
      </c>
      <c r="G331" s="306">
        <f t="shared" ca="1" si="156"/>
        <v>21.22535315080837</v>
      </c>
      <c r="H331" s="307">
        <f t="shared" ca="1" si="157"/>
        <v>18.750445115116047</v>
      </c>
      <c r="I331" s="304">
        <f t="shared" ca="1" si="158"/>
        <v>28.321278367889928</v>
      </c>
      <c r="J331" s="306">
        <f t="shared" ca="1" si="159"/>
        <v>499.29916200762625</v>
      </c>
      <c r="K331" s="307">
        <f t="shared" ca="1" si="160"/>
        <v>2039.3190037419854</v>
      </c>
      <c r="L331" s="304">
        <f t="shared" ca="1" si="145"/>
        <v>2099.5527267026951</v>
      </c>
      <c r="M331" s="306">
        <f t="shared" ca="1" si="161"/>
        <v>0.72356692058742578</v>
      </c>
      <c r="N331" s="304">
        <f t="shared" ca="1" si="162"/>
        <v>41.457330744937096</v>
      </c>
      <c r="P331" s="310">
        <f t="shared" ca="1" si="163"/>
        <v>23</v>
      </c>
      <c r="Q331" s="304">
        <f t="shared" ca="1" si="164"/>
        <v>0</v>
      </c>
      <c r="R331" s="306">
        <f t="shared" ca="1" si="165"/>
        <v>0</v>
      </c>
      <c r="S331" s="307">
        <f t="shared" ca="1" si="166"/>
        <v>4.7590000000000039</v>
      </c>
      <c r="T331" s="304">
        <f t="shared" ca="1" si="146"/>
        <v>46.68579000000004</v>
      </c>
      <c r="U331" s="311">
        <f t="shared" ca="1" si="147"/>
        <v>0</v>
      </c>
      <c r="V331" s="306">
        <f t="shared" ca="1" si="148"/>
        <v>0.99829918595399658</v>
      </c>
      <c r="W331" s="304">
        <f t="shared" ca="1" si="149"/>
        <v>2.4586112289429836</v>
      </c>
      <c r="Y331" s="314" t="str">
        <f t="shared" ca="1" si="167"/>
        <v/>
      </c>
      <c r="Z331" s="315" t="str">
        <f t="shared" ca="1" si="168"/>
        <v/>
      </c>
      <c r="AA331" s="316" t="str">
        <f t="shared" ca="1" si="169"/>
        <v/>
      </c>
      <c r="AC331" s="310" t="e">
        <f t="shared" ca="1" si="170"/>
        <v>#N/A</v>
      </c>
      <c r="AD331" s="323" t="e">
        <f t="shared" ca="1" si="171"/>
        <v>#N/A</v>
      </c>
      <c r="AE331" s="324">
        <f t="shared" ca="1" si="150"/>
        <v>2039.3190037419854</v>
      </c>
      <c r="AG331" s="306">
        <f t="shared" ca="1" si="172"/>
        <v>-7.2223309971036738</v>
      </c>
      <c r="AH331" s="304">
        <f t="shared" ca="1" si="173"/>
        <v>-0.54307344226283583</v>
      </c>
    </row>
    <row r="332" spans="1:34" x14ac:dyDescent="0.2">
      <c r="A332" s="347">
        <f t="shared" ca="1" si="151"/>
        <v>0.1</v>
      </c>
      <c r="B332" s="304">
        <f t="shared" ca="1" si="152"/>
        <v>14.799999999999965</v>
      </c>
      <c r="D332" s="306">
        <f t="shared" ca="1" si="153"/>
        <v>-0.3871829533032124</v>
      </c>
      <c r="E332" s="307">
        <f t="shared" ca="1" si="154"/>
        <v>-10.152036839803721</v>
      </c>
      <c r="F332" s="304">
        <f t="shared" ca="1" si="155"/>
        <v>10.159417435860213</v>
      </c>
      <c r="G332" s="306">
        <f t="shared" ca="1" si="156"/>
        <v>21.186634855478051</v>
      </c>
      <c r="H332" s="307">
        <f t="shared" ca="1" si="157"/>
        <v>17.735241431135677</v>
      </c>
      <c r="I332" s="304">
        <f t="shared" ca="1" si="158"/>
        <v>27.62991648774981</v>
      </c>
      <c r="J332" s="306">
        <f t="shared" ca="1" si="159"/>
        <v>501.4197614079406</v>
      </c>
      <c r="K332" s="307">
        <f t="shared" ca="1" si="160"/>
        <v>2041.143288069298</v>
      </c>
      <c r="L332" s="304">
        <f t="shared" ca="1" si="145"/>
        <v>2101.8296076420515</v>
      </c>
      <c r="M332" s="306">
        <f t="shared" ca="1" si="161"/>
        <v>0.69695459851136576</v>
      </c>
      <c r="N332" s="304">
        <f t="shared" ca="1" si="162"/>
        <v>39.93255700693603</v>
      </c>
      <c r="P332" s="310">
        <f t="shared" ca="1" si="163"/>
        <v>23</v>
      </c>
      <c r="Q332" s="304">
        <f t="shared" ca="1" si="164"/>
        <v>0</v>
      </c>
      <c r="R332" s="306">
        <f t="shared" ca="1" si="165"/>
        <v>0</v>
      </c>
      <c r="S332" s="307">
        <f t="shared" ca="1" si="166"/>
        <v>4.7590000000000039</v>
      </c>
      <c r="T332" s="304">
        <f t="shared" ca="1" si="146"/>
        <v>46.68579000000004</v>
      </c>
      <c r="U332" s="311">
        <f t="shared" ca="1" si="147"/>
        <v>0</v>
      </c>
      <c r="V332" s="306">
        <f t="shared" ca="1" si="148"/>
        <v>0.99811516964382352</v>
      </c>
      <c r="W332" s="304">
        <f t="shared" ca="1" si="149"/>
        <v>2.3396087619133423</v>
      </c>
      <c r="Y332" s="314" t="str">
        <f t="shared" ca="1" si="167"/>
        <v/>
      </c>
      <c r="Z332" s="315" t="str">
        <f t="shared" ca="1" si="168"/>
        <v/>
      </c>
      <c r="AA332" s="316" t="str">
        <f t="shared" ca="1" si="169"/>
        <v/>
      </c>
      <c r="AC332" s="310" t="e">
        <f t="shared" ca="1" si="170"/>
        <v>#N/A</v>
      </c>
      <c r="AD332" s="323" t="e">
        <f t="shared" ca="1" si="171"/>
        <v>#N/A</v>
      </c>
      <c r="AE332" s="324">
        <f t="shared" ca="1" si="150"/>
        <v>2041.143288069298</v>
      </c>
      <c r="AG332" s="306">
        <f t="shared" ca="1" si="172"/>
        <v>-7.0114527285727233</v>
      </c>
      <c r="AH332" s="304">
        <f t="shared" ca="1" si="173"/>
        <v>-0.51662349841205746</v>
      </c>
    </row>
    <row r="333" spans="1:34" x14ac:dyDescent="0.2">
      <c r="A333" s="347">
        <f t="shared" ca="1" si="151"/>
        <v>0.1</v>
      </c>
      <c r="B333" s="304">
        <f t="shared" ca="1" si="152"/>
        <v>14.899999999999965</v>
      </c>
      <c r="D333" s="306">
        <f t="shared" ca="1" si="153"/>
        <v>-0.37697273790642533</v>
      </c>
      <c r="E333" s="307">
        <f t="shared" ca="1" si="154"/>
        <v>-10.125562266746577</v>
      </c>
      <c r="F333" s="304">
        <f t="shared" ca="1" si="155"/>
        <v>10.13257714813397</v>
      </c>
      <c r="G333" s="306">
        <f t="shared" ca="1" si="156"/>
        <v>21.148937581687409</v>
      </c>
      <c r="H333" s="307">
        <f t="shared" ca="1" si="157"/>
        <v>16.722685204461019</v>
      </c>
      <c r="I333" s="304">
        <f t="shared" ca="1" si="158"/>
        <v>26.961560809448876</v>
      </c>
      <c r="J333" s="306">
        <f t="shared" ca="1" si="159"/>
        <v>503.53654002979886</v>
      </c>
      <c r="K333" s="307">
        <f t="shared" ca="1" si="160"/>
        <v>2042.8661844010778</v>
      </c>
      <c r="L333" s="304">
        <f t="shared" ca="1" si="145"/>
        <v>2104.0083874629872</v>
      </c>
      <c r="M333" s="306">
        <f t="shared" ca="1" si="161"/>
        <v>0.66905083730128012</v>
      </c>
      <c r="N333" s="304">
        <f t="shared" ca="1" si="162"/>
        <v>38.333789257057262</v>
      </c>
      <c r="P333" s="310">
        <f t="shared" ca="1" si="163"/>
        <v>23</v>
      </c>
      <c r="Q333" s="304">
        <f t="shared" ca="1" si="164"/>
        <v>0</v>
      </c>
      <c r="R333" s="306">
        <f t="shared" ca="1" si="165"/>
        <v>0</v>
      </c>
      <c r="S333" s="307">
        <f t="shared" ca="1" si="166"/>
        <v>4.7590000000000039</v>
      </c>
      <c r="T333" s="304">
        <f t="shared" ca="1" si="146"/>
        <v>46.68579000000004</v>
      </c>
      <c r="U333" s="311">
        <f t="shared" ca="1" si="147"/>
        <v>0</v>
      </c>
      <c r="V333" s="306">
        <f t="shared" ca="1" si="148"/>
        <v>0.99794140834895106</v>
      </c>
      <c r="W333" s="304">
        <f t="shared" ca="1" si="149"/>
        <v>2.2274016750925845</v>
      </c>
      <c r="Y333" s="314" t="str">
        <f t="shared" ca="1" si="167"/>
        <v/>
      </c>
      <c r="Z333" s="315" t="str">
        <f t="shared" ca="1" si="168"/>
        <v/>
      </c>
      <c r="AA333" s="316" t="str">
        <f t="shared" ca="1" si="169"/>
        <v/>
      </c>
      <c r="AC333" s="310" t="e">
        <f t="shared" ca="1" si="170"/>
        <v>#N/A</v>
      </c>
      <c r="AD333" s="323" t="e">
        <f t="shared" ca="1" si="171"/>
        <v>#N/A</v>
      </c>
      <c r="AE333" s="324">
        <f t="shared" ca="1" si="150"/>
        <v>2042.8661844010778</v>
      </c>
      <c r="AG333" s="306">
        <f t="shared" ca="1" si="172"/>
        <v>-6.7885140101093606</v>
      </c>
      <c r="AH333" s="304">
        <f t="shared" ca="1" si="173"/>
        <v>-0.49161772681515875</v>
      </c>
    </row>
    <row r="334" spans="1:34" x14ac:dyDescent="0.2">
      <c r="A334" s="347">
        <f t="shared" ca="1" si="151"/>
        <v>0.1</v>
      </c>
      <c r="B334" s="304">
        <f t="shared" ca="1" si="152"/>
        <v>14.999999999999964</v>
      </c>
      <c r="D334" s="306">
        <f t="shared" ca="1" si="153"/>
        <v>-0.36713548492132553</v>
      </c>
      <c r="E334" s="307">
        <f t="shared" ca="1" si="154"/>
        <v>-10.100297851512059</v>
      </c>
      <c r="F334" s="304">
        <f t="shared" ca="1" si="155"/>
        <v>10.10696814843836</v>
      </c>
      <c r="G334" s="306">
        <f t="shared" ca="1" si="156"/>
        <v>21.112224033195275</v>
      </c>
      <c r="H334" s="307">
        <f t="shared" ca="1" si="157"/>
        <v>15.712655419309813</v>
      </c>
      <c r="I334" s="304">
        <f t="shared" ca="1" si="158"/>
        <v>26.317552012939846</v>
      </c>
      <c r="J334" s="306">
        <f t="shared" ca="1" si="159"/>
        <v>505.64959811054297</v>
      </c>
      <c r="K334" s="307">
        <f t="shared" ca="1" si="160"/>
        <v>2044.4879514322663</v>
      </c>
      <c r="L334" s="304">
        <f t="shared" ca="1" si="145"/>
        <v>2106.0893854775154</v>
      </c>
      <c r="M334" s="306">
        <f t="shared" ca="1" si="161"/>
        <v>0.63980736457750431</v>
      </c>
      <c r="N334" s="304">
        <f t="shared" ca="1" si="162"/>
        <v>36.658261691678966</v>
      </c>
      <c r="P334" s="310">
        <f t="shared" ca="1" si="163"/>
        <v>23</v>
      </c>
      <c r="Q334" s="304">
        <f t="shared" ca="1" si="164"/>
        <v>0</v>
      </c>
      <c r="R334" s="306">
        <f t="shared" ca="1" si="165"/>
        <v>0</v>
      </c>
      <c r="S334" s="307">
        <f t="shared" ca="1" si="166"/>
        <v>4.7590000000000039</v>
      </c>
      <c r="T334" s="304">
        <f t="shared" ca="1" si="146"/>
        <v>46.68579000000004</v>
      </c>
      <c r="U334" s="311">
        <f t="shared" ca="1" si="147"/>
        <v>0</v>
      </c>
      <c r="V334" s="306">
        <f t="shared" ca="1" si="148"/>
        <v>0.9977778711828228</v>
      </c>
      <c r="W334" s="304">
        <f t="shared" ca="1" si="149"/>
        <v>2.1219164820577108</v>
      </c>
      <c r="Y334" s="314" t="str">
        <f t="shared" ca="1" si="167"/>
        <v/>
      </c>
      <c r="Z334" s="315" t="str">
        <f t="shared" ca="1" si="168"/>
        <v/>
      </c>
      <c r="AA334" s="316" t="str">
        <f t="shared" ca="1" si="169"/>
        <v/>
      </c>
      <c r="AC334" s="310">
        <f t="shared" ca="1" si="170"/>
        <v>14.999999999999964</v>
      </c>
      <c r="AD334" s="323">
        <f t="shared" ca="1" si="171"/>
        <v>505.64959811054297</v>
      </c>
      <c r="AE334" s="324">
        <f t="shared" ca="1" si="150"/>
        <v>2044.4879514322663</v>
      </c>
      <c r="AG334" s="306">
        <f t="shared" ca="1" si="172"/>
        <v>-6.5526112581300913</v>
      </c>
      <c r="AH334" s="304">
        <f t="shared" ca="1" si="173"/>
        <v>-0.46803985608165216</v>
      </c>
    </row>
    <row r="335" spans="1:34" x14ac:dyDescent="0.2">
      <c r="A335" s="347">
        <f t="shared" ca="1" si="151"/>
        <v>0.1</v>
      </c>
      <c r="B335" s="304">
        <f t="shared" ca="1" si="152"/>
        <v>15.099999999999964</v>
      </c>
      <c r="D335" s="306">
        <f t="shared" ca="1" si="153"/>
        <v>-0.35768528780178971</v>
      </c>
      <c r="E335" s="307">
        <f t="shared" ca="1" si="154"/>
        <v>-10.076205287844115</v>
      </c>
      <c r="F335" s="304">
        <f t="shared" ca="1" si="155"/>
        <v>10.082551848013852</v>
      </c>
      <c r="G335" s="306">
        <f t="shared" ca="1" si="156"/>
        <v>21.076455504415097</v>
      </c>
      <c r="H335" s="307">
        <f t="shared" ca="1" si="157"/>
        <v>14.705034890525402</v>
      </c>
      <c r="I335" s="304">
        <f t="shared" ca="1" si="158"/>
        <v>25.699319597241459</v>
      </c>
      <c r="J335" s="306">
        <f t="shared" ca="1" si="159"/>
        <v>507.75903208742346</v>
      </c>
      <c r="K335" s="307">
        <f t="shared" ca="1" si="160"/>
        <v>2046.0088359477581</v>
      </c>
      <c r="L335" s="304">
        <f t="shared" ca="1" si="145"/>
        <v>2108.0729094228827</v>
      </c>
      <c r="M335" s="306">
        <f t="shared" ca="1" si="161"/>
        <v>0.60918041274806178</v>
      </c>
      <c r="N335" s="304">
        <f t="shared" ca="1" si="162"/>
        <v>34.903466612501433</v>
      </c>
      <c r="P335" s="310">
        <f t="shared" ca="1" si="163"/>
        <v>23</v>
      </c>
      <c r="Q335" s="304">
        <f t="shared" ca="1" si="164"/>
        <v>0</v>
      </c>
      <c r="R335" s="306">
        <f t="shared" ca="1" si="165"/>
        <v>0</v>
      </c>
      <c r="S335" s="307">
        <f t="shared" ca="1" si="166"/>
        <v>4.7590000000000039</v>
      </c>
      <c r="T335" s="304">
        <f t="shared" ca="1" si="146"/>
        <v>46.68579000000004</v>
      </c>
      <c r="U335" s="311">
        <f t="shared" ca="1" si="147"/>
        <v>0</v>
      </c>
      <c r="V335" s="306">
        <f t="shared" ca="1" si="148"/>
        <v>0.99762452875831331</v>
      </c>
      <c r="W335" s="304">
        <f t="shared" ca="1" si="149"/>
        <v>2.023083498674521</v>
      </c>
      <c r="Y335" s="314" t="str">
        <f t="shared" ca="1" si="167"/>
        <v/>
      </c>
      <c r="Z335" s="315" t="str">
        <f t="shared" ca="1" si="168"/>
        <v/>
      </c>
      <c r="AA335" s="316" t="str">
        <f t="shared" ca="1" si="169"/>
        <v/>
      </c>
      <c r="AC335" s="310" t="e">
        <f t="shared" ca="1" si="170"/>
        <v>#N/A</v>
      </c>
      <c r="AD335" s="323" t="e">
        <f t="shared" ca="1" si="171"/>
        <v>#N/A</v>
      </c>
      <c r="AE335" s="324">
        <f t="shared" ca="1" si="150"/>
        <v>2046.0088359477581</v>
      </c>
      <c r="AG335" s="306">
        <f t="shared" ca="1" si="172"/>
        <v>-6.3028458524566986</v>
      </c>
      <c r="AH335" s="304">
        <f t="shared" ca="1" si="173"/>
        <v>-0.44587444464335135</v>
      </c>
    </row>
    <row r="336" spans="1:34" x14ac:dyDescent="0.2">
      <c r="A336" s="347">
        <f t="shared" ca="1" si="151"/>
        <v>0.1</v>
      </c>
      <c r="B336" s="304">
        <f t="shared" ca="1" si="152"/>
        <v>15.199999999999964</v>
      </c>
      <c r="D336" s="306">
        <f t="shared" ca="1" si="153"/>
        <v>-0.3486374638300932</v>
      </c>
      <c r="E336" s="307">
        <f t="shared" ca="1" si="154"/>
        <v>-10.053244224281064</v>
      </c>
      <c r="F336" s="304">
        <f t="shared" ca="1" si="155"/>
        <v>10.059287624589848</v>
      </c>
      <c r="G336" s="306">
        <f t="shared" ca="1" si="156"/>
        <v>21.041591758032087</v>
      </c>
      <c r="H336" s="307">
        <f t="shared" ca="1" si="157"/>
        <v>13.699710468097296</v>
      </c>
      <c r="I336" s="304">
        <f t="shared" ca="1" si="158"/>
        <v>25.108378096192883</v>
      </c>
      <c r="J336" s="306">
        <f t="shared" ca="1" si="159"/>
        <v>509.86493445054583</v>
      </c>
      <c r="K336" s="307">
        <f t="shared" ca="1" si="160"/>
        <v>2047.4290732156892</v>
      </c>
      <c r="L336" s="304">
        <f t="shared" ca="1" si="145"/>
        <v>2109.9592558225186</v>
      </c>
      <c r="M336" s="306">
        <f t="shared" ca="1" si="161"/>
        <v>0.57713243409080717</v>
      </c>
      <c r="N336" s="304">
        <f t="shared" ca="1" si="162"/>
        <v>33.067252693515407</v>
      </c>
      <c r="P336" s="310">
        <f t="shared" ca="1" si="163"/>
        <v>23</v>
      </c>
      <c r="Q336" s="304">
        <f t="shared" ca="1" si="164"/>
        <v>0</v>
      </c>
      <c r="R336" s="306">
        <f t="shared" ca="1" si="165"/>
        <v>0</v>
      </c>
      <c r="S336" s="307">
        <f t="shared" ca="1" si="166"/>
        <v>4.7590000000000039</v>
      </c>
      <c r="T336" s="304">
        <f t="shared" ca="1" si="146"/>
        <v>46.68579000000004</v>
      </c>
      <c r="U336" s="311">
        <f t="shared" ca="1" si="147"/>
        <v>0</v>
      </c>
      <c r="V336" s="306">
        <f t="shared" ca="1" si="148"/>
        <v>0.99748135314460018</v>
      </c>
      <c r="W336" s="304">
        <f t="shared" ca="1" si="149"/>
        <v>1.9308366955431973</v>
      </c>
      <c r="Y336" s="314" t="str">
        <f t="shared" ca="1" si="167"/>
        <v/>
      </c>
      <c r="Z336" s="315" t="str">
        <f t="shared" ca="1" si="168"/>
        <v/>
      </c>
      <c r="AA336" s="316" t="str">
        <f t="shared" ca="1" si="169"/>
        <v/>
      </c>
      <c r="AC336" s="310" t="e">
        <f t="shared" ca="1" si="170"/>
        <v>#N/A</v>
      </c>
      <c r="AD336" s="323" t="e">
        <f t="shared" ca="1" si="171"/>
        <v>#N/A</v>
      </c>
      <c r="AE336" s="324">
        <f t="shared" ca="1" si="150"/>
        <v>2047.4290732156892</v>
      </c>
      <c r="AG336" s="306">
        <f t="shared" ca="1" si="172"/>
        <v>-6.03834465295611</v>
      </c>
      <c r="AH336" s="304">
        <f t="shared" ca="1" si="173"/>
        <v>-0.42510684990008812</v>
      </c>
    </row>
    <row r="337" spans="1:34" x14ac:dyDescent="0.2">
      <c r="A337" s="347">
        <f t="shared" ca="1" si="151"/>
        <v>0.1</v>
      </c>
      <c r="B337" s="304">
        <f t="shared" ca="1" si="152"/>
        <v>15.299999999999963</v>
      </c>
      <c r="D337" s="306">
        <f t="shared" ca="1" si="153"/>
        <v>-0.34000849636093405</v>
      </c>
      <c r="E337" s="307">
        <f t="shared" ca="1" si="154"/>
        <v>-10.031371938511251</v>
      </c>
      <c r="F337" s="304">
        <f t="shared" ca="1" si="155"/>
        <v>10.037132496203714</v>
      </c>
      <c r="G337" s="306">
        <f t="shared" ca="1" si="156"/>
        <v>21.007590908395994</v>
      </c>
      <c r="H337" s="307">
        <f t="shared" ca="1" si="157"/>
        <v>12.69657327424617</v>
      </c>
      <c r="I337" s="304">
        <f t="shared" ca="1" si="158"/>
        <v>24.546320471362385</v>
      </c>
      <c r="J337" s="306">
        <f t="shared" ca="1" si="159"/>
        <v>511.96739358386725</v>
      </c>
      <c r="K337" s="307">
        <f t="shared" ca="1" si="160"/>
        <v>2048.7488874028063</v>
      </c>
      <c r="L337" s="304">
        <f t="shared" ca="1" si="145"/>
        <v>2111.7487103647763</v>
      </c>
      <c r="M337" s="306">
        <f t="shared" ca="1" si="161"/>
        <v>0.54363405722688429</v>
      </c>
      <c r="N337" s="304">
        <f t="shared" ca="1" si="162"/>
        <v>31.147937078673941</v>
      </c>
      <c r="P337" s="310">
        <f t="shared" ca="1" si="163"/>
        <v>23</v>
      </c>
      <c r="Q337" s="304">
        <f t="shared" ca="1" si="164"/>
        <v>0</v>
      </c>
      <c r="R337" s="306">
        <f t="shared" ca="1" si="165"/>
        <v>0</v>
      </c>
      <c r="S337" s="307">
        <f t="shared" ca="1" si="166"/>
        <v>4.7590000000000039</v>
      </c>
      <c r="T337" s="304">
        <f t="shared" ca="1" si="146"/>
        <v>46.68579000000004</v>
      </c>
      <c r="U337" s="311">
        <f t="shared" ca="1" si="147"/>
        <v>0</v>
      </c>
      <c r="V337" s="306">
        <f t="shared" ca="1" si="148"/>
        <v>0.99734831782203093</v>
      </c>
      <c r="W337" s="304">
        <f t="shared" ca="1" si="149"/>
        <v>1.8451135487897763</v>
      </c>
      <c r="Y337" s="314" t="str">
        <f t="shared" ca="1" si="167"/>
        <v/>
      </c>
      <c r="Z337" s="315" t="str">
        <f t="shared" ca="1" si="168"/>
        <v/>
      </c>
      <c r="AA337" s="316" t="str">
        <f t="shared" ca="1" si="169"/>
        <v/>
      </c>
      <c r="AC337" s="310" t="e">
        <f t="shared" ca="1" si="170"/>
        <v>#N/A</v>
      </c>
      <c r="AD337" s="323" t="e">
        <f t="shared" ca="1" si="171"/>
        <v>#N/A</v>
      </c>
      <c r="AE337" s="324">
        <f t="shared" ca="1" si="150"/>
        <v>2048.7488874028063</v>
      </c>
      <c r="AG337" s="306">
        <f t="shared" ca="1" si="172"/>
        <v>-5.7582855641325406</v>
      </c>
      <c r="AH337" s="304">
        <f t="shared" ca="1" si="173"/>
        <v>-0.40572319721437183</v>
      </c>
    </row>
    <row r="338" spans="1:34" x14ac:dyDescent="0.2">
      <c r="A338" s="347">
        <f t="shared" ca="1" si="151"/>
        <v>0.1</v>
      </c>
      <c r="B338" s="304">
        <f t="shared" ca="1" si="152"/>
        <v>15.399999999999963</v>
      </c>
      <c r="D338" s="306">
        <f t="shared" ca="1" si="153"/>
        <v>-0.33181593970348605</v>
      </c>
      <c r="E338" s="307">
        <f t="shared" ca="1" si="154"/>
        <v>-10.010543004211131</v>
      </c>
      <c r="F338" s="304">
        <f t="shared" ca="1" si="155"/>
        <v>10.016040787506894</v>
      </c>
      <c r="G338" s="306">
        <f t="shared" ca="1" si="156"/>
        <v>20.974409314425646</v>
      </c>
      <c r="H338" s="307">
        <f t="shared" ca="1" si="157"/>
        <v>11.695518973825056</v>
      </c>
      <c r="I338" s="304">
        <f t="shared" ca="1" si="158"/>
        <v>24.014808143230443</v>
      </c>
      <c r="J338" s="306">
        <f t="shared" ca="1" si="159"/>
        <v>514.0664935950083</v>
      </c>
      <c r="K338" s="307">
        <f t="shared" ca="1" si="160"/>
        <v>2049.9684920152099</v>
      </c>
      <c r="L338" s="304">
        <f t="shared" ca="1" si="145"/>
        <v>2113.4415483027155</v>
      </c>
      <c r="M338" s="306">
        <f t="shared" ca="1" si="161"/>
        <v>0.50866626229349965</v>
      </c>
      <c r="N338" s="304">
        <f t="shared" ca="1" si="162"/>
        <v>29.144430010112057</v>
      </c>
      <c r="P338" s="310">
        <f t="shared" ca="1" si="163"/>
        <v>23</v>
      </c>
      <c r="Q338" s="304">
        <f t="shared" ca="1" si="164"/>
        <v>0</v>
      </c>
      <c r="R338" s="306">
        <f t="shared" ca="1" si="165"/>
        <v>0</v>
      </c>
      <c r="S338" s="307">
        <f t="shared" ca="1" si="166"/>
        <v>4.7590000000000039</v>
      </c>
      <c r="T338" s="304">
        <f t="shared" ca="1" si="146"/>
        <v>46.68579000000004</v>
      </c>
      <c r="U338" s="311">
        <f t="shared" ca="1" si="147"/>
        <v>0</v>
      </c>
      <c r="V338" s="306">
        <f t="shared" ca="1" si="148"/>
        <v>0.99722539763464979</v>
      </c>
      <c r="W338" s="304">
        <f t="shared" ca="1" si="149"/>
        <v>1.7658548882540306</v>
      </c>
      <c r="Y338" s="314" t="str">
        <f t="shared" ca="1" si="167"/>
        <v/>
      </c>
      <c r="Z338" s="315" t="str">
        <f t="shared" ca="1" si="168"/>
        <v/>
      </c>
      <c r="AA338" s="316" t="str">
        <f t="shared" ca="1" si="169"/>
        <v/>
      </c>
      <c r="AC338" s="310" t="e">
        <f t="shared" ca="1" si="170"/>
        <v>#N/A</v>
      </c>
      <c r="AD338" s="323" t="e">
        <f t="shared" ca="1" si="171"/>
        <v>#N/A</v>
      </c>
      <c r="AE338" s="324">
        <f t="shared" ca="1" si="150"/>
        <v>2049.9684920152099</v>
      </c>
      <c r="AG338" s="306">
        <f t="shared" ca="1" si="172"/>
        <v>-5.4619284565501953</v>
      </c>
      <c r="AH338" s="304">
        <f t="shared" ca="1" si="173"/>
        <v>-0.38771034855847336</v>
      </c>
    </row>
    <row r="339" spans="1:34" x14ac:dyDescent="0.2">
      <c r="A339" s="347">
        <f t="shared" ca="1" si="151"/>
        <v>0.1</v>
      </c>
      <c r="B339" s="304">
        <f t="shared" ca="1" si="152"/>
        <v>15.499999999999963</v>
      </c>
      <c r="D339" s="306">
        <f t="shared" ca="1" si="153"/>
        <v>-0.32407827963353081</v>
      </c>
      <c r="E339" s="307">
        <f t="shared" ca="1" si="154"/>
        <v>-9.9907089587906395</v>
      </c>
      <c r="F339" s="304">
        <f t="shared" ca="1" si="155"/>
        <v>9.9959637969827497</v>
      </c>
      <c r="G339" s="306">
        <f t="shared" ca="1" si="156"/>
        <v>20.942001486462292</v>
      </c>
      <c r="H339" s="307">
        <f t="shared" ca="1" si="157"/>
        <v>10.696448077945991</v>
      </c>
      <c r="I339" s="304">
        <f t="shared" ca="1" si="158"/>
        <v>23.515557142946523</v>
      </c>
      <c r="J339" s="306">
        <f t="shared" ca="1" si="159"/>
        <v>516.16231413505272</v>
      </c>
      <c r="K339" s="307">
        <f t="shared" ca="1" si="160"/>
        <v>2051.0880903677985</v>
      </c>
      <c r="L339" s="304">
        <f t="shared" ca="1" si="145"/>
        <v>2115.0380348783033</v>
      </c>
      <c r="M339" s="306">
        <f t="shared" ca="1" si="161"/>
        <v>0.47222272786219865</v>
      </c>
      <c r="N339" s="304">
        <f t="shared" ca="1" si="162"/>
        <v>27.056369296658811</v>
      </c>
      <c r="P339" s="310">
        <f t="shared" ca="1" si="163"/>
        <v>23</v>
      </c>
      <c r="Q339" s="304">
        <f t="shared" ca="1" si="164"/>
        <v>0</v>
      </c>
      <c r="R339" s="306">
        <f t="shared" ca="1" si="165"/>
        <v>0</v>
      </c>
      <c r="S339" s="307">
        <f t="shared" ca="1" si="166"/>
        <v>4.7590000000000039</v>
      </c>
      <c r="T339" s="304">
        <f t="shared" ca="1" si="146"/>
        <v>46.68579000000004</v>
      </c>
      <c r="U339" s="311">
        <f t="shared" ca="1" si="147"/>
        <v>0</v>
      </c>
      <c r="V339" s="306">
        <f t="shared" ca="1" si="148"/>
        <v>0.99711256874003606</v>
      </c>
      <c r="W339" s="304">
        <f t="shared" ca="1" si="149"/>
        <v>1.6930047421271106</v>
      </c>
      <c r="Y339" s="314" t="str">
        <f t="shared" ca="1" si="167"/>
        <v/>
      </c>
      <c r="Z339" s="315" t="str">
        <f t="shared" ca="1" si="168"/>
        <v/>
      </c>
      <c r="AA339" s="316" t="str">
        <f t="shared" ca="1" si="169"/>
        <v/>
      </c>
      <c r="AC339" s="310" t="e">
        <f t="shared" ca="1" si="170"/>
        <v>#N/A</v>
      </c>
      <c r="AD339" s="323" t="e">
        <f t="shared" ca="1" si="171"/>
        <v>#N/A</v>
      </c>
      <c r="AE339" s="324">
        <f t="shared" ca="1" si="150"/>
        <v>2051.0880903677985</v>
      </c>
      <c r="AG339" s="306">
        <f t="shared" ca="1" si="172"/>
        <v>-5.1486514461829067</v>
      </c>
      <c r="AH339" s="304">
        <f t="shared" ca="1" si="173"/>
        <v>-0.37105587061442091</v>
      </c>
    </row>
    <row r="340" spans="1:34" x14ac:dyDescent="0.2">
      <c r="A340" s="347">
        <f t="shared" ca="1" si="151"/>
        <v>0.1</v>
      </c>
      <c r="B340" s="304">
        <f t="shared" ca="1" si="152"/>
        <v>15.599999999999962</v>
      </c>
      <c r="D340" s="306">
        <f t="shared" ca="1" si="153"/>
        <v>-0.31681474285651884</v>
      </c>
      <c r="E340" s="307">
        <f t="shared" ca="1" si="154"/>
        <v>-9.9718179833232856</v>
      </c>
      <c r="F340" s="304">
        <f t="shared" ca="1" si="155"/>
        <v>9.9768494763537916</v>
      </c>
      <c r="G340" s="306">
        <f t="shared" ca="1" si="156"/>
        <v>20.910320012176641</v>
      </c>
      <c r="H340" s="307">
        <f t="shared" ca="1" si="157"/>
        <v>9.6992662796136635</v>
      </c>
      <c r="I340" s="304">
        <f t="shared" ca="1" si="158"/>
        <v>23.05031994082697</v>
      </c>
      <c r="J340" s="306">
        <f t="shared" ca="1" si="159"/>
        <v>518.25493020998465</v>
      </c>
      <c r="K340" s="307">
        <f t="shared" ca="1" si="160"/>
        <v>2052.1078760856763</v>
      </c>
      <c r="L340" s="304">
        <f t="shared" ca="1" si="145"/>
        <v>2116.5384257744581</v>
      </c>
      <c r="M340" s="306">
        <f t="shared" ca="1" si="161"/>
        <v>0.43431227292892494</v>
      </c>
      <c r="N340" s="304">
        <f t="shared" ca="1" si="162"/>
        <v>24.884260229561317</v>
      </c>
      <c r="P340" s="310">
        <f t="shared" ca="1" si="163"/>
        <v>23</v>
      </c>
      <c r="Q340" s="304">
        <f t="shared" ca="1" si="164"/>
        <v>0</v>
      </c>
      <c r="R340" s="306">
        <f t="shared" ca="1" si="165"/>
        <v>0</v>
      </c>
      <c r="S340" s="307">
        <f t="shared" ca="1" si="166"/>
        <v>4.7590000000000039</v>
      </c>
      <c r="T340" s="304">
        <f t="shared" ca="1" si="146"/>
        <v>46.68579000000004</v>
      </c>
      <c r="U340" s="311">
        <f t="shared" ca="1" si="147"/>
        <v>0</v>
      </c>
      <c r="V340" s="306">
        <f t="shared" ca="1" si="148"/>
        <v>0.99700980855611832</v>
      </c>
      <c r="W340" s="304">
        <f t="shared" ca="1" si="149"/>
        <v>1.6265101771186143</v>
      </c>
      <c r="Y340" s="314" t="str">
        <f t="shared" ca="1" si="167"/>
        <v/>
      </c>
      <c r="Z340" s="315" t="str">
        <f t="shared" ca="1" si="168"/>
        <v/>
      </c>
      <c r="AA340" s="316" t="str">
        <f t="shared" ca="1" si="169"/>
        <v/>
      </c>
      <c r="AC340" s="310" t="e">
        <f t="shared" ca="1" si="170"/>
        <v>#N/A</v>
      </c>
      <c r="AD340" s="323" t="e">
        <f t="shared" ca="1" si="171"/>
        <v>#N/A</v>
      </c>
      <c r="AE340" s="324">
        <f t="shared" ca="1" si="150"/>
        <v>2052.1078760856763</v>
      </c>
      <c r="AG340" s="306">
        <f t="shared" ca="1" si="172"/>
        <v>-4.8179920819423838</v>
      </c>
      <c r="AH340" s="304">
        <f t="shared" ca="1" si="173"/>
        <v>-0.35574800212799101</v>
      </c>
    </row>
    <row r="341" spans="1:34" x14ac:dyDescent="0.2">
      <c r="A341" s="347">
        <f t="shared" ca="1" si="151"/>
        <v>0.1</v>
      </c>
      <c r="B341" s="304">
        <f t="shared" ca="1" si="152"/>
        <v>15.699999999999962</v>
      </c>
      <c r="D341" s="306">
        <f t="shared" ca="1" si="153"/>
        <v>-0.31004504977227271</v>
      </c>
      <c r="E341" s="307">
        <f t="shared" ca="1" si="154"/>
        <v>-9.9538146089904966</v>
      </c>
      <c r="F341" s="304">
        <f t="shared" ca="1" si="155"/>
        <v>9.9586421365084163</v>
      </c>
      <c r="G341" s="306">
        <f t="shared" ca="1" si="156"/>
        <v>20.879315507199415</v>
      </c>
      <c r="H341" s="307">
        <f t="shared" ca="1" si="157"/>
        <v>8.7038848187146129</v>
      </c>
      <c r="I341" s="304">
        <f t="shared" ca="1" si="158"/>
        <v>22.620862649037694</v>
      </c>
      <c r="J341" s="306">
        <f t="shared" ca="1" si="159"/>
        <v>520.34441198595346</v>
      </c>
      <c r="K341" s="307">
        <f t="shared" ca="1" si="160"/>
        <v>2053.0280336405926</v>
      </c>
      <c r="L341" s="304">
        <f t="shared" ca="1" si="145"/>
        <v>2117.942967598317</v>
      </c>
      <c r="M341" s="306">
        <f t="shared" ca="1" si="161"/>
        <v>0.39496128354567039</v>
      </c>
      <c r="N341" s="304">
        <f t="shared" ca="1" si="162"/>
        <v>22.629614618236719</v>
      </c>
      <c r="P341" s="310">
        <f t="shared" ca="1" si="163"/>
        <v>23</v>
      </c>
      <c r="Q341" s="304">
        <f t="shared" ca="1" si="164"/>
        <v>0</v>
      </c>
      <c r="R341" s="306">
        <f t="shared" ca="1" si="165"/>
        <v>0</v>
      </c>
      <c r="S341" s="307">
        <f t="shared" ca="1" si="166"/>
        <v>4.7590000000000039</v>
      </c>
      <c r="T341" s="304">
        <f t="shared" ca="1" si="146"/>
        <v>46.68579000000004</v>
      </c>
      <c r="U341" s="311">
        <f t="shared" ca="1" si="147"/>
        <v>0</v>
      </c>
      <c r="V341" s="306">
        <f t="shared" ca="1" si="148"/>
        <v>0.99691709570465314</v>
      </c>
      <c r="W341" s="304">
        <f t="shared" ca="1" si="149"/>
        <v>1.5663211332897919</v>
      </c>
      <c r="Y341" s="314" t="str">
        <f t="shared" ca="1" si="167"/>
        <v/>
      </c>
      <c r="Z341" s="315" t="str">
        <f t="shared" ca="1" si="168"/>
        <v/>
      </c>
      <c r="AA341" s="316" t="str">
        <f t="shared" ca="1" si="169"/>
        <v/>
      </c>
      <c r="AC341" s="310" t="e">
        <f t="shared" ca="1" si="170"/>
        <v>#N/A</v>
      </c>
      <c r="AD341" s="323" t="e">
        <f t="shared" ca="1" si="171"/>
        <v>#N/A</v>
      </c>
      <c r="AE341" s="324">
        <f t="shared" ca="1" si="150"/>
        <v>2053.0280336405926</v>
      </c>
      <c r="AG341" s="306">
        <f t="shared" ca="1" si="172"/>
        <v>-4.4696923888224571</v>
      </c>
      <c r="AH341" s="304">
        <f t="shared" ca="1" si="173"/>
        <v>-0.34177562032330594</v>
      </c>
    </row>
    <row r="342" spans="1:34" x14ac:dyDescent="0.2">
      <c r="A342" s="347">
        <f t="shared" ca="1" si="151"/>
        <v>0.1</v>
      </c>
      <c r="B342" s="304">
        <f t="shared" ca="1" si="152"/>
        <v>15.799999999999962</v>
      </c>
      <c r="D342" s="306">
        <f t="shared" ca="1" si="153"/>
        <v>-0.3037891068133286</v>
      </c>
      <c r="E342" s="307">
        <f t="shared" ca="1" si="154"/>
        <v>-9.9366394673700711</v>
      </c>
      <c r="F342" s="304">
        <f t="shared" ca="1" si="155"/>
        <v>9.9412821972779248</v>
      </c>
      <c r="G342" s="306">
        <f t="shared" ca="1" si="156"/>
        <v>20.848936596518083</v>
      </c>
      <c r="H342" s="307">
        <f t="shared" ca="1" si="157"/>
        <v>7.7102208719776062</v>
      </c>
      <c r="I342" s="304">
        <f t="shared" ca="1" si="158"/>
        <v>22.228937516226683</v>
      </c>
      <c r="J342" s="306">
        <f t="shared" ca="1" si="159"/>
        <v>522.4308245911393</v>
      </c>
      <c r="K342" s="307">
        <f t="shared" ca="1" si="160"/>
        <v>2053.8487389251272</v>
      </c>
      <c r="L342" s="304">
        <f t="shared" ca="1" si="145"/>
        <v>2119.251898398893</v>
      </c>
      <c r="M342" s="306">
        <f t="shared" ca="1" si="161"/>
        <v>0.35421597874380156</v>
      </c>
      <c r="N342" s="304">
        <f t="shared" ca="1" si="162"/>
        <v>20.295080618115509</v>
      </c>
      <c r="P342" s="310">
        <f t="shared" ca="1" si="163"/>
        <v>23</v>
      </c>
      <c r="Q342" s="304">
        <f t="shared" ca="1" si="164"/>
        <v>0</v>
      </c>
      <c r="R342" s="306">
        <f t="shared" ca="1" si="165"/>
        <v>0</v>
      </c>
      <c r="S342" s="307">
        <f t="shared" ca="1" si="166"/>
        <v>4.7590000000000039</v>
      </c>
      <c r="T342" s="304">
        <f t="shared" ca="1" si="146"/>
        <v>46.68579000000004</v>
      </c>
      <c r="U342" s="311">
        <f t="shared" ca="1" si="147"/>
        <v>0</v>
      </c>
      <c r="V342" s="306">
        <f t="shared" ca="1" si="148"/>
        <v>0.99683440995107642</v>
      </c>
      <c r="W342" s="304">
        <f t="shared" ca="1" si="149"/>
        <v>1.5123902527846398</v>
      </c>
      <c r="Y342" s="314" t="str">
        <f t="shared" ca="1" si="167"/>
        <v/>
      </c>
      <c r="Z342" s="315" t="str">
        <f t="shared" ca="1" si="168"/>
        <v/>
      </c>
      <c r="AA342" s="316" t="str">
        <f t="shared" ca="1" si="169"/>
        <v/>
      </c>
      <c r="AC342" s="310" t="e">
        <f t="shared" ca="1" si="170"/>
        <v>#N/A</v>
      </c>
      <c r="AD342" s="323" t="e">
        <f t="shared" ca="1" si="171"/>
        <v>#N/A</v>
      </c>
      <c r="AE342" s="324">
        <f t="shared" ca="1" si="150"/>
        <v>2053.8487389251272</v>
      </c>
      <c r="AG342" s="306">
        <f t="shared" ca="1" si="172"/>
        <v>-4.1037459737123543</v>
      </c>
      <c r="AH342" s="304">
        <f t="shared" ca="1" si="173"/>
        <v>-0.32912820619663596</v>
      </c>
    </row>
    <row r="343" spans="1:34" x14ac:dyDescent="0.2">
      <c r="A343" s="347">
        <f t="shared" ca="1" si="151"/>
        <v>0.1</v>
      </c>
      <c r="B343" s="304">
        <f t="shared" ca="1" si="152"/>
        <v>15.899999999999961</v>
      </c>
      <c r="D343" s="306">
        <f t="shared" ca="1" si="153"/>
        <v>-0.29806663758905899</v>
      </c>
      <c r="E343" s="307">
        <f t="shared" ca="1" si="154"/>
        <v>-9.9202291044792741</v>
      </c>
      <c r="F343" s="304">
        <f t="shared" ca="1" si="155"/>
        <v>9.9247060009756112</v>
      </c>
      <c r="G343" s="306">
        <f t="shared" ca="1" si="156"/>
        <v>20.819129932759179</v>
      </c>
      <c r="H343" s="307">
        <f t="shared" ca="1" si="157"/>
        <v>6.718197961529679</v>
      </c>
      <c r="I343" s="304">
        <f t="shared" ca="1" si="158"/>
        <v>21.876250935830178</v>
      </c>
      <c r="J343" s="306">
        <f t="shared" ca="1" si="159"/>
        <v>524.51422791760319</v>
      </c>
      <c r="K343" s="307">
        <f t="shared" ca="1" si="160"/>
        <v>2054.5701598668024</v>
      </c>
      <c r="L343" s="304">
        <f t="shared" ca="1" si="145"/>
        <v>2120.4654482219457</v>
      </c>
      <c r="M343" s="306">
        <f t="shared" ca="1" si="161"/>
        <v>0.31214433884324733</v>
      </c>
      <c r="N343" s="304">
        <f t="shared" ca="1" si="162"/>
        <v>17.884553214619558</v>
      </c>
      <c r="P343" s="310">
        <f t="shared" ca="1" si="163"/>
        <v>23</v>
      </c>
      <c r="Q343" s="304">
        <f t="shared" ca="1" si="164"/>
        <v>0</v>
      </c>
      <c r="R343" s="306">
        <f t="shared" ca="1" si="165"/>
        <v>0</v>
      </c>
      <c r="S343" s="307">
        <f t="shared" ca="1" si="166"/>
        <v>4.7590000000000039</v>
      </c>
      <c r="T343" s="304">
        <f t="shared" ca="1" si="146"/>
        <v>46.68579000000004</v>
      </c>
      <c r="U343" s="311">
        <f t="shared" ca="1" si="147"/>
        <v>0</v>
      </c>
      <c r="V343" s="306">
        <f t="shared" ca="1" si="148"/>
        <v>0.9967617321405069</v>
      </c>
      <c r="W343" s="304">
        <f t="shared" ca="1" si="149"/>
        <v>1.4646727018303864</v>
      </c>
      <c r="Y343" s="314" t="str">
        <f t="shared" ca="1" si="167"/>
        <v/>
      </c>
      <c r="Z343" s="315" t="str">
        <f t="shared" ca="1" si="168"/>
        <v/>
      </c>
      <c r="AA343" s="316" t="str">
        <f t="shared" ca="1" si="169"/>
        <v/>
      </c>
      <c r="AC343" s="310" t="e">
        <f t="shared" ca="1" si="170"/>
        <v>#N/A</v>
      </c>
      <c r="AD343" s="323" t="e">
        <f t="shared" ca="1" si="171"/>
        <v>#N/A</v>
      </c>
      <c r="AE343" s="324">
        <f t="shared" ca="1" si="150"/>
        <v>2054.5701598668024</v>
      </c>
      <c r="AG343" s="306">
        <f t="shared" ca="1" si="172"/>
        <v>-3.7204445720546451</v>
      </c>
      <c r="AH343" s="304">
        <f t="shared" ca="1" si="173"/>
        <v>-0.31779580852797618</v>
      </c>
    </row>
    <row r="344" spans="1:34" x14ac:dyDescent="0.2">
      <c r="A344" s="347">
        <f t="shared" ca="1" si="151"/>
        <v>0.1</v>
      </c>
      <c r="B344" s="304">
        <f t="shared" ca="1" si="152"/>
        <v>15.999999999999961</v>
      </c>
      <c r="D344" s="306">
        <f t="shared" ca="1" si="153"/>
        <v>-0.29289675611894112</v>
      </c>
      <c r="E344" s="307">
        <f t="shared" ca="1" si="154"/>
        <v>-9.9045158801665707</v>
      </c>
      <c r="F344" s="304">
        <f t="shared" ca="1" si="155"/>
        <v>9.9088457112933579</v>
      </c>
      <c r="G344" s="306">
        <f t="shared" ca="1" si="156"/>
        <v>20.789840257147283</v>
      </c>
      <c r="H344" s="307">
        <f t="shared" ca="1" si="157"/>
        <v>5.7277463735130221</v>
      </c>
      <c r="I344" s="304">
        <f t="shared" ca="1" si="158"/>
        <v>21.564427570352834</v>
      </c>
      <c r="J344" s="306">
        <f t="shared" ca="1" si="159"/>
        <v>526.59467642709853</v>
      </c>
      <c r="K344" s="307">
        <f t="shared" ca="1" si="160"/>
        <v>2055.1924570835545</v>
      </c>
      <c r="L344" s="304">
        <f t="shared" ca="1" si="145"/>
        <v>2121.5838397043135</v>
      </c>
      <c r="M344" s="306">
        <f t="shared" ca="1" si="161"/>
        <v>0.26883749710825172</v>
      </c>
      <c r="N344" s="304">
        <f t="shared" ca="1" si="162"/>
        <v>15.403253959163298</v>
      </c>
      <c r="P344" s="310">
        <f t="shared" ca="1" si="163"/>
        <v>23</v>
      </c>
      <c r="Q344" s="304">
        <f t="shared" ca="1" si="164"/>
        <v>0</v>
      </c>
      <c r="R344" s="306">
        <f t="shared" ca="1" si="165"/>
        <v>0</v>
      </c>
      <c r="S344" s="307">
        <f t="shared" ca="1" si="166"/>
        <v>4.7590000000000039</v>
      </c>
      <c r="T344" s="304">
        <f t="shared" ca="1" si="146"/>
        <v>46.68579000000004</v>
      </c>
      <c r="U344" s="311">
        <f t="shared" ca="1" si="147"/>
        <v>0</v>
      </c>
      <c r="V344" s="306">
        <f t="shared" ca="1" si="148"/>
        <v>0.99669904412974075</v>
      </c>
      <c r="W344" s="304">
        <f t="shared" ca="1" si="149"/>
        <v>1.4231259855682026</v>
      </c>
      <c r="Y344" s="314" t="str">
        <f t="shared" ca="1" si="167"/>
        <v/>
      </c>
      <c r="Z344" s="315" t="str">
        <f t="shared" ca="1" si="168"/>
        <v/>
      </c>
      <c r="AA344" s="316" t="str">
        <f t="shared" ca="1" si="169"/>
        <v/>
      </c>
      <c r="AC344" s="310">
        <f t="shared" ca="1" si="170"/>
        <v>15.999999999999961</v>
      </c>
      <c r="AD344" s="323">
        <f t="shared" ca="1" si="171"/>
        <v>526.59467642709853</v>
      </c>
      <c r="AE344" s="324">
        <f t="shared" ca="1" si="150"/>
        <v>2055.1924570835545</v>
      </c>
      <c r="AG344" s="306">
        <f t="shared" ca="1" si="172"/>
        <v>-3.3204205890519405</v>
      </c>
      <c r="AH344" s="304">
        <f t="shared" ca="1" si="173"/>
        <v>-0.30776900647833266</v>
      </c>
    </row>
    <row r="345" spans="1:34" x14ac:dyDescent="0.2">
      <c r="A345" s="347">
        <f t="shared" ca="1" si="151"/>
        <v>0.1</v>
      </c>
      <c r="B345" s="304">
        <f t="shared" ca="1" si="152"/>
        <v>16.099999999999962</v>
      </c>
      <c r="D345" s="306">
        <f t="shared" ca="1" si="153"/>
        <v>-0.28829749047784703</v>
      </c>
      <c r="E345" s="307">
        <f t="shared" ca="1" si="154"/>
        <v>-9.8894279746815137</v>
      </c>
      <c r="F345" s="304">
        <f t="shared" ca="1" si="155"/>
        <v>9.8936293193867506</v>
      </c>
      <c r="G345" s="306">
        <f t="shared" ca="1" si="156"/>
        <v>20.761010508099499</v>
      </c>
      <c r="H345" s="307">
        <f t="shared" ca="1" si="157"/>
        <v>4.7388035760448703</v>
      </c>
      <c r="I345" s="304">
        <f t="shared" ca="1" si="158"/>
        <v>21.294971628291819</v>
      </c>
      <c r="J345" s="306">
        <f t="shared" ca="1" si="159"/>
        <v>528.67221896536091</v>
      </c>
      <c r="K345" s="307">
        <f t="shared" ca="1" si="160"/>
        <v>2055.7157845810325</v>
      </c>
      <c r="L345" s="304">
        <f t="shared" ca="1" si="145"/>
        <v>2122.6072887091877</v>
      </c>
      <c r="M345" s="306">
        <f t="shared" ca="1" si="161"/>
        <v>0.22441038996896137</v>
      </c>
      <c r="N345" s="304">
        <f t="shared" ca="1" si="162"/>
        <v>12.857768224106431</v>
      </c>
      <c r="P345" s="310">
        <f t="shared" ca="1" si="163"/>
        <v>23</v>
      </c>
      <c r="Q345" s="304">
        <f t="shared" ca="1" si="164"/>
        <v>0</v>
      </c>
      <c r="R345" s="306">
        <f t="shared" ca="1" si="165"/>
        <v>0</v>
      </c>
      <c r="S345" s="307">
        <f t="shared" ca="1" si="166"/>
        <v>4.7590000000000039</v>
      </c>
      <c r="T345" s="304">
        <f t="shared" ca="1" si="146"/>
        <v>46.68579000000004</v>
      </c>
      <c r="U345" s="311">
        <f t="shared" ca="1" si="147"/>
        <v>0</v>
      </c>
      <c r="V345" s="306">
        <f t="shared" ca="1" si="148"/>
        <v>0.99664632871518477</v>
      </c>
      <c r="W345" s="304">
        <f t="shared" ca="1" si="149"/>
        <v>1.3877097555160232</v>
      </c>
      <c r="Y345" s="314" t="str">
        <f t="shared" ca="1" si="167"/>
        <v/>
      </c>
      <c r="Z345" s="315" t="str">
        <f t="shared" ca="1" si="168"/>
        <v/>
      </c>
      <c r="AA345" s="316" t="str">
        <f t="shared" ca="1" si="169"/>
        <v/>
      </c>
      <c r="AC345" s="310" t="e">
        <f t="shared" ca="1" si="170"/>
        <v>#N/A</v>
      </c>
      <c r="AD345" s="323" t="e">
        <f t="shared" ca="1" si="171"/>
        <v>#N/A</v>
      </c>
      <c r="AE345" s="324">
        <f t="shared" ca="1" si="150"/>
        <v>2055.7157845810325</v>
      </c>
      <c r="AG345" s="306">
        <f t="shared" ca="1" si="172"/>
        <v>-2.9046815078823016</v>
      </c>
      <c r="AH345" s="304">
        <f t="shared" ca="1" si="173"/>
        <v>-0.29903887068043739</v>
      </c>
    </row>
    <row r="346" spans="1:34" x14ac:dyDescent="0.2">
      <c r="A346" s="347">
        <f t="shared" ca="1" si="151"/>
        <v>0.1</v>
      </c>
      <c r="B346" s="304">
        <f t="shared" ca="1" si="152"/>
        <v>16.199999999999964</v>
      </c>
      <c r="D346" s="306">
        <f t="shared" ca="1" si="153"/>
        <v>-0.28428527089222766</v>
      </c>
      <c r="E346" s="307">
        <f t="shared" ca="1" si="154"/>
        <v>-9.8748895224919533</v>
      </c>
      <c r="F346" s="304">
        <f t="shared" ca="1" si="155"/>
        <v>9.8789807772192582</v>
      </c>
      <c r="G346" s="306">
        <f t="shared" ca="1" si="156"/>
        <v>20.732581981010277</v>
      </c>
      <c r="H346" s="307">
        <f t="shared" ca="1" si="157"/>
        <v>3.7513146237956749</v>
      </c>
      <c r="I346" s="304">
        <f t="shared" ca="1" si="158"/>
        <v>21.069226777601862</v>
      </c>
      <c r="J346" s="306">
        <f t="shared" ca="1" si="159"/>
        <v>530.7468985898164</v>
      </c>
      <c r="K346" s="307">
        <f t="shared" ca="1" si="160"/>
        <v>2056.1402904910246</v>
      </c>
      <c r="L346" s="304">
        <f t="shared" ca="1" si="145"/>
        <v>2123.5360050027934</v>
      </c>
      <c r="M346" s="306">
        <f t="shared" ca="1" si="161"/>
        <v>0.17900147834047089</v>
      </c>
      <c r="N346" s="304">
        <f t="shared" ca="1" si="162"/>
        <v>10.256029235511402</v>
      </c>
      <c r="P346" s="310">
        <f t="shared" ca="1" si="163"/>
        <v>23</v>
      </c>
      <c r="Q346" s="304">
        <f t="shared" ca="1" si="164"/>
        <v>0</v>
      </c>
      <c r="R346" s="306">
        <f t="shared" ca="1" si="165"/>
        <v>0</v>
      </c>
      <c r="S346" s="307">
        <f t="shared" ca="1" si="166"/>
        <v>4.7590000000000039</v>
      </c>
      <c r="T346" s="304">
        <f t="shared" ca="1" si="146"/>
        <v>46.68579000000004</v>
      </c>
      <c r="U346" s="311">
        <f t="shared" ca="1" si="147"/>
        <v>0</v>
      </c>
      <c r="V346" s="306">
        <f t="shared" ca="1" si="148"/>
        <v>0.9966035695567812</v>
      </c>
      <c r="W346" s="304">
        <f t="shared" ca="1" si="149"/>
        <v>1.358385609755737</v>
      </c>
      <c r="Y346" s="314" t="str">
        <f t="shared" ca="1" si="167"/>
        <v/>
      </c>
      <c r="Z346" s="315" t="str">
        <f t="shared" ca="1" si="168"/>
        <v/>
      </c>
      <c r="AA346" s="316" t="str">
        <f t="shared" ca="1" si="169"/>
        <v/>
      </c>
      <c r="AC346" s="310" t="e">
        <f t="shared" ca="1" si="170"/>
        <v>#N/A</v>
      </c>
      <c r="AD346" s="323" t="e">
        <f t="shared" ca="1" si="171"/>
        <v>#N/A</v>
      </c>
      <c r="AE346" s="324">
        <f t="shared" ca="1" si="150"/>
        <v>2056.1402904910246</v>
      </c>
      <c r="AG346" s="306">
        <f t="shared" ca="1" si="172"/>
        <v>-2.4746316735408334</v>
      </c>
      <c r="AH346" s="304">
        <f t="shared" ca="1" si="173"/>
        <v>-0.2915969227812612</v>
      </c>
    </row>
    <row r="347" spans="1:34" x14ac:dyDescent="0.2">
      <c r="A347" s="347">
        <f t="shared" ca="1" si="151"/>
        <v>0.1</v>
      </c>
      <c r="B347" s="304">
        <f t="shared" ca="1" si="152"/>
        <v>16.299999999999965</v>
      </c>
      <c r="D347" s="306">
        <f t="shared" ca="1" si="153"/>
        <v>-0.28087440216927911</v>
      </c>
      <c r="E347" s="307">
        <f t="shared" ca="1" si="154"/>
        <v>-9.8608208892299363</v>
      </c>
      <c r="F347" s="304">
        <f t="shared" ca="1" si="155"/>
        <v>9.8648202740479469</v>
      </c>
      <c r="G347" s="306">
        <f t="shared" ca="1" si="156"/>
        <v>20.704494540793348</v>
      </c>
      <c r="H347" s="307">
        <f t="shared" ca="1" si="157"/>
        <v>2.7652325348726814</v>
      </c>
      <c r="I347" s="304">
        <f t="shared" ca="1" si="158"/>
        <v>20.888336581969853</v>
      </c>
      <c r="J347" s="306">
        <f t="shared" ca="1" si="159"/>
        <v>532.8187524159066</v>
      </c>
      <c r="K347" s="307">
        <f t="shared" ca="1" si="160"/>
        <v>2056.4661178489582</v>
      </c>
      <c r="L347" s="304">
        <f t="shared" ca="1" si="145"/>
        <v>2124.3701929717449</v>
      </c>
      <c r="M347" s="306">
        <f t="shared" ca="1" si="161"/>
        <v>0.13277139754753908</v>
      </c>
      <c r="N347" s="304">
        <f t="shared" ca="1" si="162"/>
        <v>7.6072407195275984</v>
      </c>
      <c r="P347" s="310">
        <f t="shared" ca="1" si="163"/>
        <v>23</v>
      </c>
      <c r="Q347" s="304">
        <f t="shared" ca="1" si="164"/>
        <v>0</v>
      </c>
      <c r="R347" s="306">
        <f t="shared" ca="1" si="165"/>
        <v>0</v>
      </c>
      <c r="S347" s="307">
        <f t="shared" ca="1" si="166"/>
        <v>4.7590000000000039</v>
      </c>
      <c r="T347" s="304">
        <f t="shared" ca="1" si="146"/>
        <v>46.68579000000004</v>
      </c>
      <c r="U347" s="311">
        <f t="shared" ca="1" si="147"/>
        <v>0</v>
      </c>
      <c r="V347" s="306">
        <f t="shared" ca="1" si="148"/>
        <v>0.99657075109812254</v>
      </c>
      <c r="W347" s="304">
        <f t="shared" ca="1" si="149"/>
        <v>1.3351168862691287</v>
      </c>
      <c r="Y347" s="314" t="str">
        <f t="shared" ca="1" si="167"/>
        <v/>
      </c>
      <c r="Z347" s="315" t="str">
        <f t="shared" ca="1" si="168"/>
        <v/>
      </c>
      <c r="AA347" s="316" t="str">
        <f t="shared" ca="1" si="169"/>
        <v/>
      </c>
      <c r="AC347" s="310" t="e">
        <f t="shared" ca="1" si="170"/>
        <v>#N/A</v>
      </c>
      <c r="AD347" s="323" t="e">
        <f t="shared" ca="1" si="171"/>
        <v>#N/A</v>
      </c>
      <c r="AE347" s="324">
        <f t="shared" ca="1" si="150"/>
        <v>2056.4661178489582</v>
      </c>
      <c r="AG347" s="306">
        <f t="shared" ca="1" si="172"/>
        <v>-2.0320770964055836</v>
      </c>
      <c r="AH347" s="304">
        <f t="shared" ca="1" si="173"/>
        <v>-0.2854350934557125</v>
      </c>
    </row>
    <row r="348" spans="1:34" x14ac:dyDescent="0.2">
      <c r="A348" s="347">
        <f t="shared" ca="1" si="151"/>
        <v>0.1</v>
      </c>
      <c r="B348" s="304">
        <f t="shared" ca="1" si="152"/>
        <v>16.399999999999967</v>
      </c>
      <c r="D348" s="306">
        <f t="shared" ca="1" si="153"/>
        <v>-0.27807654554516925</v>
      </c>
      <c r="E348" s="307">
        <f t="shared" ca="1" si="154"/>
        <v>-9.8471391008561682</v>
      </c>
      <c r="F348" s="304">
        <f t="shared" ca="1" si="155"/>
        <v>9.8510646651411626</v>
      </c>
      <c r="G348" s="306">
        <f t="shared" ca="1" si="156"/>
        <v>20.67668688623883</v>
      </c>
      <c r="H348" s="307">
        <f t="shared" ca="1" si="157"/>
        <v>1.7805186247870646</v>
      </c>
      <c r="I348" s="304">
        <f t="shared" ca="1" si="158"/>
        <v>20.753207635562614</v>
      </c>
      <c r="J348" s="306">
        <f t="shared" ca="1" si="159"/>
        <v>534.8878114872582</v>
      </c>
      <c r="K348" s="307">
        <f t="shared" ca="1" si="160"/>
        <v>2056.6934054069411</v>
      </c>
      <c r="L348" s="304">
        <f t="shared" ca="1" si="145"/>
        <v>2125.1100523789419</v>
      </c>
      <c r="M348" s="306">
        <f t="shared" ca="1" si="161"/>
        <v>8.5900466625577696E-2</v>
      </c>
      <c r="N348" s="304">
        <f t="shared" ca="1" si="162"/>
        <v>4.9217341958499867</v>
      </c>
      <c r="P348" s="310">
        <f t="shared" ca="1" si="163"/>
        <v>23</v>
      </c>
      <c r="Q348" s="304">
        <f t="shared" ca="1" si="164"/>
        <v>0</v>
      </c>
      <c r="R348" s="306">
        <f t="shared" ca="1" si="165"/>
        <v>0</v>
      </c>
      <c r="S348" s="307">
        <f t="shared" ca="1" si="166"/>
        <v>4.7590000000000039</v>
      </c>
      <c r="T348" s="304">
        <f t="shared" ca="1" si="146"/>
        <v>46.68579000000004</v>
      </c>
      <c r="U348" s="311">
        <f t="shared" ca="1" si="147"/>
        <v>0</v>
      </c>
      <c r="V348" s="306">
        <f t="shared" ca="1" si="148"/>
        <v>0.99654785848309524</v>
      </c>
      <c r="W348" s="304">
        <f t="shared" ca="1" si="149"/>
        <v>1.3178684502069198</v>
      </c>
      <c r="Y348" s="314" t="str">
        <f t="shared" ca="1" si="167"/>
        <v/>
      </c>
      <c r="Z348" s="315" t="str">
        <f t="shared" ca="1" si="168"/>
        <v/>
      </c>
      <c r="AA348" s="316" t="str">
        <f t="shared" ca="1" si="169"/>
        <v/>
      </c>
      <c r="AC348" s="310" t="e">
        <f t="shared" ca="1" si="170"/>
        <v>#N/A</v>
      </c>
      <c r="AD348" s="323" t="e">
        <f t="shared" ca="1" si="171"/>
        <v>#N/A</v>
      </c>
      <c r="AE348" s="324">
        <f t="shared" ca="1" si="150"/>
        <v>2056.6934054069411</v>
      </c>
      <c r="AG348" s="306">
        <f t="shared" ca="1" si="172"/>
        <v>-1.5792096994808298</v>
      </c>
      <c r="AH348" s="304">
        <f t="shared" ca="1" si="173"/>
        <v>-0.28054567898069505</v>
      </c>
    </row>
    <row r="349" spans="1:34" x14ac:dyDescent="0.2">
      <c r="A349" s="347">
        <f t="shared" ca="1" si="151"/>
        <v>0.1</v>
      </c>
      <c r="B349" s="304">
        <f t="shared" ca="1" si="152"/>
        <v>16.499999999999968</v>
      </c>
      <c r="D349" s="306">
        <f t="shared" ca="1" si="153"/>
        <v>-0.2759002387062367</v>
      </c>
      <c r="E349" s="307">
        <f t="shared" ca="1" si="154"/>
        <v>-9.8337584249499184</v>
      </c>
      <c r="F349" s="304">
        <f t="shared" ca="1" si="155"/>
        <v>9.8376280526350275</v>
      </c>
      <c r="G349" s="306">
        <f t="shared" ca="1" si="156"/>
        <v>20.649096862368207</v>
      </c>
      <c r="H349" s="307">
        <f t="shared" ca="1" si="157"/>
        <v>0.79714278229207269</v>
      </c>
      <c r="I349" s="304">
        <f t="shared" ca="1" si="158"/>
        <v>20.66447768144225</v>
      </c>
      <c r="J349" s="306">
        <f t="shared" ca="1" si="159"/>
        <v>536.95410067468856</v>
      </c>
      <c r="K349" s="307">
        <f t="shared" ca="1" si="160"/>
        <v>2056.8222884772949</v>
      </c>
      <c r="L349" s="304">
        <f t="shared" ca="1" si="145"/>
        <v>2125.7557791544027</v>
      </c>
      <c r="M349" s="306">
        <f t="shared" ca="1" si="161"/>
        <v>3.8585084404371243E-2</v>
      </c>
      <c r="N349" s="304">
        <f t="shared" ca="1" si="162"/>
        <v>2.2107624885265262</v>
      </c>
      <c r="P349" s="310">
        <f t="shared" ca="1" si="163"/>
        <v>23</v>
      </c>
      <c r="Q349" s="304">
        <f t="shared" ca="1" si="164"/>
        <v>0</v>
      </c>
      <c r="R349" s="306">
        <f t="shared" ca="1" si="165"/>
        <v>0</v>
      </c>
      <c r="S349" s="307">
        <f t="shared" ca="1" si="166"/>
        <v>4.7590000000000039</v>
      </c>
      <c r="T349" s="304">
        <f t="shared" ca="1" si="146"/>
        <v>46.68579000000004</v>
      </c>
      <c r="U349" s="311">
        <f t="shared" ca="1" si="147"/>
        <v>0</v>
      </c>
      <c r="V349" s="306">
        <f t="shared" ca="1" si="148"/>
        <v>0.99653487746954794</v>
      </c>
      <c r="W349" s="304">
        <f t="shared" ca="1" si="149"/>
        <v>1.3066064762433625</v>
      </c>
      <c r="Y349" s="314" t="str">
        <f t="shared" ca="1" si="167"/>
        <v>Apogée</v>
      </c>
      <c r="Z349" s="315" t="str">
        <f t="shared" ca="1" si="168"/>
        <v/>
      </c>
      <c r="AA349" s="316" t="str">
        <f t="shared" ca="1" si="169"/>
        <v/>
      </c>
      <c r="AC349" s="310" t="e">
        <f t="shared" ca="1" si="170"/>
        <v>#N/A</v>
      </c>
      <c r="AD349" s="323" t="e">
        <f t="shared" ca="1" si="171"/>
        <v>#N/A</v>
      </c>
      <c r="AE349" s="324">
        <f t="shared" ca="1" si="150"/>
        <v>2056.8222884772949</v>
      </c>
      <c r="AG349" s="306">
        <f t="shared" ca="1" si="172"/>
        <v>-1.118568911490492</v>
      </c>
      <c r="AH349" s="304">
        <f t="shared" ca="1" si="173"/>
        <v>-0.27692129653433889</v>
      </c>
    </row>
    <row r="350" spans="1:34" x14ac:dyDescent="0.2">
      <c r="A350" s="347">
        <f t="shared" ca="1" si="151"/>
        <v>0.1</v>
      </c>
      <c r="B350" s="304">
        <f t="shared" ca="1" si="152"/>
        <v>16.599999999999969</v>
      </c>
      <c r="D350" s="306">
        <f t="shared" ca="1" si="153"/>
        <v>-0.27435048399683248</v>
      </c>
      <c r="E350" s="307">
        <f t="shared" ca="1" si="154"/>
        <v>-9.8205910931404947</v>
      </c>
      <c r="F350" s="304">
        <f t="shared" ca="1" si="155"/>
        <v>9.8244225075441314</v>
      </c>
      <c r="G350" s="306">
        <f t="shared" ca="1" si="156"/>
        <v>20.621661813968522</v>
      </c>
      <c r="H350" s="307">
        <f t="shared" ca="1" si="157"/>
        <v>-0.1849163270219768</v>
      </c>
      <c r="I350" s="304">
        <f t="shared" ca="1" si="158"/>
        <v>20.622490878108948</v>
      </c>
      <c r="J350" s="306">
        <f t="shared" ca="1" si="159"/>
        <v>539.01763860850542</v>
      </c>
      <c r="K350" s="307">
        <f t="shared" ca="1" si="160"/>
        <v>2056.8528998000584</v>
      </c>
      <c r="L350" s="304">
        <f t="shared" ca="1" si="145"/>
        <v>2126.3075662159035</v>
      </c>
      <c r="M350" s="306">
        <f t="shared" ca="1" si="161"/>
        <v>-8.9668511021856849E-3</v>
      </c>
      <c r="N350" s="304">
        <f t="shared" ca="1" si="162"/>
        <v>-0.51376272367747022</v>
      </c>
      <c r="P350" s="310">
        <f t="shared" ca="1" si="163"/>
        <v>23</v>
      </c>
      <c r="Q350" s="304">
        <f t="shared" ca="1" si="164"/>
        <v>0</v>
      </c>
      <c r="R350" s="306">
        <f t="shared" ca="1" si="165"/>
        <v>0</v>
      </c>
      <c r="S350" s="307">
        <f t="shared" ca="1" si="166"/>
        <v>4.7590000000000039</v>
      </c>
      <c r="T350" s="304">
        <f t="shared" ca="1" si="146"/>
        <v>46.68579000000004</v>
      </c>
      <c r="U350" s="311">
        <f t="shared" ca="1" si="147"/>
        <v>0</v>
      </c>
      <c r="V350" s="306">
        <f t="shared" ca="1" si="148"/>
        <v>0.99653179434062322</v>
      </c>
      <c r="W350" s="304">
        <f t="shared" ca="1" si="149"/>
        <v>1.3012982275205027</v>
      </c>
      <c r="Y350" s="314" t="str">
        <f t="shared" ca="1" si="167"/>
        <v/>
      </c>
      <c r="Z350" s="315" t="str">
        <f t="shared" ca="1" si="168"/>
        <v/>
      </c>
      <c r="AA350" s="316" t="str">
        <f t="shared" ca="1" si="169"/>
        <v/>
      </c>
      <c r="AC350" s="310" t="e">
        <f t="shared" ca="1" si="170"/>
        <v>#N/A</v>
      </c>
      <c r="AD350" s="323" t="e">
        <f t="shared" ca="1" si="171"/>
        <v>#N/A</v>
      </c>
      <c r="AE350" s="324">
        <f t="shared" ca="1" si="150"/>
        <v>2056.8528998000584</v>
      </c>
      <c r="AG350" s="306">
        <f t="shared" ca="1" si="172"/>
        <v>-0.65298059956022025</v>
      </c>
      <c r="AH350" s="304">
        <f t="shared" ca="1" si="173"/>
        <v>-0.27455483846256806</v>
      </c>
    </row>
    <row r="351" spans="1:34" x14ac:dyDescent="0.2">
      <c r="A351" s="347">
        <f t="shared" ca="1" si="151"/>
        <v>0.1</v>
      </c>
      <c r="B351" s="304">
        <f t="shared" ca="1" si="152"/>
        <v>16.699999999999971</v>
      </c>
      <c r="D351" s="306">
        <f t="shared" ca="1" si="153"/>
        <v>-0.27342843303367698</v>
      </c>
      <c r="E351" s="307">
        <f t="shared" ca="1" si="154"/>
        <v>-9.8075481422401314</v>
      </c>
      <c r="F351" s="304">
        <f t="shared" ca="1" si="155"/>
        <v>9.8113589104847811</v>
      </c>
      <c r="G351" s="306">
        <f t="shared" ca="1" si="156"/>
        <v>20.594318970665153</v>
      </c>
      <c r="H351" s="307">
        <f t="shared" ca="1" si="157"/>
        <v>-1.1656711412459901</v>
      </c>
      <c r="I351" s="304">
        <f t="shared" ca="1" si="158"/>
        <v>20.627282008908306</v>
      </c>
      <c r="J351" s="306">
        <f t="shared" ca="1" si="159"/>
        <v>541.07843764773713</v>
      </c>
      <c r="K351" s="307">
        <f t="shared" ca="1" si="160"/>
        <v>2056.7853704266449</v>
      </c>
      <c r="L351" s="304">
        <f t="shared" ca="1" si="145"/>
        <v>2126.7656043128936</v>
      </c>
      <c r="M351" s="306">
        <f t="shared" ca="1" si="161"/>
        <v>-5.654125755225814E-2</v>
      </c>
      <c r="N351" s="304">
        <f t="shared" ca="1" si="162"/>
        <v>-3.2395754261065832</v>
      </c>
      <c r="P351" s="310">
        <f t="shared" ca="1" si="163"/>
        <v>23</v>
      </c>
      <c r="Q351" s="304">
        <f t="shared" ca="1" si="164"/>
        <v>0</v>
      </c>
      <c r="R351" s="306">
        <f t="shared" ca="1" si="165"/>
        <v>0</v>
      </c>
      <c r="S351" s="307">
        <f t="shared" ca="1" si="166"/>
        <v>4.7590000000000039</v>
      </c>
      <c r="T351" s="304">
        <f t="shared" ca="1" si="146"/>
        <v>46.68579000000004</v>
      </c>
      <c r="U351" s="311">
        <f t="shared" ca="1" si="147"/>
        <v>0</v>
      </c>
      <c r="V351" s="306">
        <f t="shared" ca="1" si="148"/>
        <v>0.99653859581452653</v>
      </c>
      <c r="W351" s="304">
        <f t="shared" ca="1" si="149"/>
        <v>1.3019118329944632</v>
      </c>
      <c r="Y351" s="314" t="str">
        <f t="shared" ca="1" si="167"/>
        <v/>
      </c>
      <c r="Z351" s="315" t="str">
        <f t="shared" ca="1" si="168"/>
        <v/>
      </c>
      <c r="AA351" s="316" t="str">
        <f t="shared" ca="1" si="169"/>
        <v/>
      </c>
      <c r="AC351" s="310" t="e">
        <f t="shared" ca="1" si="170"/>
        <v>#N/A</v>
      </c>
      <c r="AD351" s="323" t="e">
        <f t="shared" ca="1" si="171"/>
        <v>#N/A</v>
      </c>
      <c r="AE351" s="324">
        <f t="shared" ca="1" si="150"/>
        <v>2056.7853704266449</v>
      </c>
      <c r="AG351" s="306">
        <f t="shared" ca="1" si="172"/>
        <v>-0.18547579530510677</v>
      </c>
      <c r="AH351" s="304">
        <f t="shared" ca="1" si="173"/>
        <v>-0.27343942582906106</v>
      </c>
    </row>
    <row r="352" spans="1:34" x14ac:dyDescent="0.2">
      <c r="A352" s="347">
        <f t="shared" ca="1" si="151"/>
        <v>0.1</v>
      </c>
      <c r="B352" s="304">
        <f t="shared" ca="1" si="152"/>
        <v>16.799999999999972</v>
      </c>
      <c r="D352" s="306">
        <f t="shared" ca="1" si="153"/>
        <v>-0.27313119087845111</v>
      </c>
      <c r="E352" s="307">
        <f t="shared" ca="1" si="154"/>
        <v>-9.7945403410797578</v>
      </c>
      <c r="F352" s="304">
        <f t="shared" ca="1" si="155"/>
        <v>9.7983478781103432</v>
      </c>
      <c r="G352" s="306">
        <f t="shared" ca="1" si="156"/>
        <v>20.567005851577306</v>
      </c>
      <c r="H352" s="307">
        <f t="shared" ca="1" si="157"/>
        <v>-2.1451251753539662</v>
      </c>
      <c r="I352" s="304">
        <f t="shared" ca="1" si="158"/>
        <v>20.678570833516336</v>
      </c>
      <c r="J352" s="306">
        <f t="shared" ca="1" si="159"/>
        <v>543.13650388884923</v>
      </c>
      <c r="K352" s="307">
        <f t="shared" ca="1" si="160"/>
        <v>2056.6198306108149</v>
      </c>
      <c r="L352" s="304">
        <f t="shared" ca="1" si="145"/>
        <v>2127.1300828859194</v>
      </c>
      <c r="M352" s="306">
        <f t="shared" ca="1" si="161"/>
        <v>-0.1039235897386548</v>
      </c>
      <c r="N352" s="304">
        <f t="shared" ca="1" si="162"/>
        <v>-5.9543830838739904</v>
      </c>
      <c r="P352" s="310">
        <f t="shared" ca="1" si="163"/>
        <v>23</v>
      </c>
      <c r="Q352" s="304">
        <f t="shared" ca="1" si="164"/>
        <v>0</v>
      </c>
      <c r="R352" s="306">
        <f t="shared" ca="1" si="165"/>
        <v>0</v>
      </c>
      <c r="S352" s="307">
        <f t="shared" ca="1" si="166"/>
        <v>4.7590000000000039</v>
      </c>
      <c r="T352" s="304">
        <f t="shared" ca="1" si="146"/>
        <v>46.68579000000004</v>
      </c>
      <c r="U352" s="311">
        <f t="shared" ca="1" si="147"/>
        <v>0</v>
      </c>
      <c r="V352" s="306">
        <f t="shared" ca="1" si="148"/>
        <v>0.9965552689536038</v>
      </c>
      <c r="W352" s="304">
        <f t="shared" ca="1" si="149"/>
        <v>1.3084160652346897</v>
      </c>
      <c r="Y352" s="314" t="str">
        <f t="shared" ca="1" si="167"/>
        <v/>
      </c>
      <c r="Z352" s="315" t="str">
        <f t="shared" ca="1" si="168"/>
        <v/>
      </c>
      <c r="AA352" s="316" t="str">
        <f t="shared" ca="1" si="169"/>
        <v/>
      </c>
      <c r="AC352" s="310" t="e">
        <f t="shared" ca="1" si="170"/>
        <v>#N/A</v>
      </c>
      <c r="AD352" s="323" t="e">
        <f t="shared" ca="1" si="171"/>
        <v>#N/A</v>
      </c>
      <c r="AE352" s="324">
        <f t="shared" ca="1" si="150"/>
        <v>2056.6198306108149</v>
      </c>
      <c r="AG352" s="306">
        <f t="shared" ca="1" si="172"/>
        <v>0.28080588363878356</v>
      </c>
      <c r="AH352" s="304">
        <f t="shared" ca="1" si="173"/>
        <v>-0.27356836162943099</v>
      </c>
    </row>
    <row r="353" spans="1:34" x14ac:dyDescent="0.2">
      <c r="A353" s="347">
        <f t="shared" ca="1" si="151"/>
        <v>0.1</v>
      </c>
      <c r="B353" s="304">
        <f t="shared" ca="1" si="152"/>
        <v>16.899999999999974</v>
      </c>
      <c r="D353" s="306">
        <f t="shared" ca="1" si="153"/>
        <v>-0.27345175491216972</v>
      </c>
      <c r="E353" s="307">
        <f t="shared" ca="1" si="154"/>
        <v>-9.7814791619188544</v>
      </c>
      <c r="F353" s="304">
        <f t="shared" ca="1" si="155"/>
        <v>9.7853007341275582</v>
      </c>
      <c r="G353" s="306">
        <f t="shared" ca="1" si="156"/>
        <v>20.53966067608609</v>
      </c>
      <c r="H353" s="307">
        <f t="shared" ca="1" si="157"/>
        <v>-3.1232730915458515</v>
      </c>
      <c r="I353" s="304">
        <f t="shared" ca="1" si="158"/>
        <v>20.775767025386369</v>
      </c>
      <c r="J353" s="306">
        <f t="shared" ca="1" si="159"/>
        <v>545.19183721523245</v>
      </c>
      <c r="K353" s="307">
        <f t="shared" ca="1" si="160"/>
        <v>2056.35641069747</v>
      </c>
      <c r="L353" s="304">
        <f t="shared" ca="1" si="145"/>
        <v>2127.4011909328956</v>
      </c>
      <c r="M353" s="306">
        <f t="shared" ca="1" si="161"/>
        <v>-0.15090459095352848</v>
      </c>
      <c r="N353" s="304">
        <f t="shared" ca="1" si="162"/>
        <v>-8.6461961707852453</v>
      </c>
      <c r="P353" s="310">
        <f t="shared" ca="1" si="163"/>
        <v>23</v>
      </c>
      <c r="Q353" s="304">
        <f t="shared" ca="1" si="164"/>
        <v>0</v>
      </c>
      <c r="R353" s="306">
        <f t="shared" ca="1" si="165"/>
        <v>0</v>
      </c>
      <c r="S353" s="307">
        <f t="shared" ca="1" si="166"/>
        <v>4.7590000000000039</v>
      </c>
      <c r="T353" s="304">
        <f t="shared" ca="1" si="146"/>
        <v>46.68579000000004</v>
      </c>
      <c r="U353" s="311">
        <f t="shared" ca="1" si="147"/>
        <v>0</v>
      </c>
      <c r="V353" s="306">
        <f t="shared" ca="1" si="148"/>
        <v>0.99658180107366678</v>
      </c>
      <c r="W353" s="304">
        <f t="shared" ca="1" si="149"/>
        <v>1.3207801208743084</v>
      </c>
      <c r="Y353" s="314" t="str">
        <f t="shared" ca="1" si="167"/>
        <v/>
      </c>
      <c r="Z353" s="315" t="str">
        <f t="shared" ca="1" si="168"/>
        <v/>
      </c>
      <c r="AA353" s="316" t="str">
        <f t="shared" ca="1" si="169"/>
        <v/>
      </c>
      <c r="AC353" s="310" t="e">
        <f t="shared" ca="1" si="170"/>
        <v>#N/A</v>
      </c>
      <c r="AD353" s="323" t="e">
        <f t="shared" ca="1" si="171"/>
        <v>#N/A</v>
      </c>
      <c r="AE353" s="324">
        <f t="shared" ca="1" si="150"/>
        <v>2056.35641069747</v>
      </c>
      <c r="AG353" s="306">
        <f t="shared" ca="1" si="172"/>
        <v>0.74272122008240404</v>
      </c>
      <c r="AH353" s="304">
        <f t="shared" ca="1" si="173"/>
        <v>-0.27493508410058598</v>
      </c>
    </row>
    <row r="354" spans="1:34" x14ac:dyDescent="0.2">
      <c r="A354" s="347">
        <f t="shared" ca="1" si="151"/>
        <v>0.1</v>
      </c>
      <c r="B354" s="304">
        <f t="shared" ca="1" si="152"/>
        <v>16.999999999999975</v>
      </c>
      <c r="D354" s="306">
        <f t="shared" ca="1" si="153"/>
        <v>-0.27437909350206496</v>
      </c>
      <c r="E354" s="307">
        <f t="shared" ca="1" si="154"/>
        <v>-9.7682777508775747</v>
      </c>
      <c r="F354" s="304">
        <f t="shared" ca="1" si="155"/>
        <v>9.7721304793397454</v>
      </c>
      <c r="G354" s="306">
        <f t="shared" ca="1" si="156"/>
        <v>20.512222766735885</v>
      </c>
      <c r="H354" s="307">
        <f t="shared" ca="1" si="157"/>
        <v>-4.1001008666336087</v>
      </c>
      <c r="I354" s="304">
        <f t="shared" ca="1" si="158"/>
        <v>20.917985322414957</v>
      </c>
      <c r="J354" s="306">
        <f t="shared" ca="1" si="159"/>
        <v>547.24443138737354</v>
      </c>
      <c r="K354" s="307">
        <f t="shared" ca="1" si="160"/>
        <v>2055.9952419995611</v>
      </c>
      <c r="L354" s="304">
        <f t="shared" ca="1" si="145"/>
        <v>2127.5791178730165</v>
      </c>
      <c r="M354" s="306">
        <f t="shared" ca="1" si="161"/>
        <v>-0.19728569392013659</v>
      </c>
      <c r="N354" s="304">
        <f t="shared" ca="1" si="162"/>
        <v>-11.303637619933593</v>
      </c>
      <c r="P354" s="310">
        <f t="shared" ca="1" si="163"/>
        <v>23</v>
      </c>
      <c r="Q354" s="304">
        <f t="shared" ca="1" si="164"/>
        <v>0</v>
      </c>
      <c r="R354" s="306">
        <f t="shared" ca="1" si="165"/>
        <v>0</v>
      </c>
      <c r="S354" s="307">
        <f t="shared" ca="1" si="166"/>
        <v>4.7590000000000039</v>
      </c>
      <c r="T354" s="304">
        <f t="shared" ca="1" si="146"/>
        <v>46.68579000000004</v>
      </c>
      <c r="U354" s="311">
        <f t="shared" ca="1" si="147"/>
        <v>0</v>
      </c>
      <c r="V354" s="306">
        <f t="shared" ca="1" si="148"/>
        <v>0.99661817965452826</v>
      </c>
      <c r="W354" s="304">
        <f t="shared" ca="1" si="149"/>
        <v>1.3389734059515068</v>
      </c>
      <c r="Y354" s="314" t="str">
        <f t="shared" ca="1" si="167"/>
        <v/>
      </c>
      <c r="Z354" s="315" t="str">
        <f t="shared" ca="1" si="168"/>
        <v>Para</v>
      </c>
      <c r="AA354" s="316" t="str">
        <f t="shared" ca="1" si="169"/>
        <v/>
      </c>
      <c r="AC354" s="310">
        <f t="shared" ca="1" si="170"/>
        <v>16.999999999999975</v>
      </c>
      <c r="AD354" s="323">
        <f t="shared" ca="1" si="171"/>
        <v>547.24443138737354</v>
      </c>
      <c r="AE354" s="324" t="e">
        <f t="shared" ca="1" si="150"/>
        <v>#N/A</v>
      </c>
      <c r="AG354" s="306">
        <f t="shared" ca="1" si="172"/>
        <v>1.1972287493657474</v>
      </c>
      <c r="AH354" s="304">
        <f t="shared" ca="1" si="173"/>
        <v>-0.27753312058716273</v>
      </c>
    </row>
    <row r="355" spans="1:34" x14ac:dyDescent="0.2">
      <c r="A355" s="347">
        <f t="shared" ca="1" si="151"/>
        <v>0.1</v>
      </c>
      <c r="B355" s="304">
        <f t="shared" ca="1" si="152"/>
        <v>17.099999999999977</v>
      </c>
      <c r="D355" s="306">
        <f t="shared" ca="1" si="153"/>
        <v>-0.27589835876899982</v>
      </c>
      <c r="E355" s="307">
        <f t="shared" ca="1" si="154"/>
        <v>-9.754851851856543</v>
      </c>
      <c r="F355" s="304">
        <f t="shared" ca="1" si="155"/>
        <v>9.7587527151803801</v>
      </c>
      <c r="G355" s="306">
        <f t="shared" ca="1" si="156"/>
        <v>20.484632930858986</v>
      </c>
      <c r="H355" s="307">
        <f t="shared" ca="1" si="157"/>
        <v>-5.075586051819263</v>
      </c>
      <c r="I355" s="304">
        <f t="shared" ca="1" si="158"/>
        <v>21.104069751625033</v>
      </c>
      <c r="J355" s="306">
        <f t="shared" ca="1" si="159"/>
        <v>549.29427417225327</v>
      </c>
      <c r="K355" s="307">
        <f t="shared" ca="1" si="160"/>
        <v>2055.5364576536385</v>
      </c>
      <c r="L355" s="304">
        <f t="shared" ca="1" si="145"/>
        <v>2127.6640543990234</v>
      </c>
      <c r="M355" s="306">
        <f t="shared" ca="1" si="161"/>
        <v>-0.24288373345831699</v>
      </c>
      <c r="N355" s="304">
        <f t="shared" ca="1" si="162"/>
        <v>-13.916212839541986</v>
      </c>
      <c r="P355" s="310">
        <f t="shared" ca="1" si="163"/>
        <v>23</v>
      </c>
      <c r="Q355" s="304">
        <f t="shared" ca="1" si="164"/>
        <v>0</v>
      </c>
      <c r="R355" s="306">
        <f t="shared" ca="1" si="165"/>
        <v>0</v>
      </c>
      <c r="S355" s="307">
        <f t="shared" ca="1" si="166"/>
        <v>4.7590000000000039</v>
      </c>
      <c r="T355" s="304">
        <f t="shared" ca="1" si="146"/>
        <v>46.68579000000004</v>
      </c>
      <c r="U355" s="311">
        <f t="shared" ca="1" si="147"/>
        <v>0</v>
      </c>
      <c r="V355" s="306">
        <f t="shared" ca="1" si="148"/>
        <v>0.99666439225268477</v>
      </c>
      <c r="W355" s="304">
        <f t="shared" ca="1" si="149"/>
        <v>1.3629653283142087</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1.6414863767419838</v>
      </c>
      <c r="AH355" s="304">
        <f t="shared" ca="1" si="173"/>
        <v>-0.281356042435702</v>
      </c>
    </row>
    <row r="356" spans="1:34" x14ac:dyDescent="0.2">
      <c r="A356" s="347">
        <f t="shared" ca="1" si="151"/>
        <v>0.1</v>
      </c>
      <c r="B356" s="304">
        <f t="shared" ca="1" si="152"/>
        <v>17.199999999999978</v>
      </c>
      <c r="D356" s="306">
        <f t="shared" ca="1" si="153"/>
        <v>-0.27799121772326124</v>
      </c>
      <c r="E356" s="307">
        <f t="shared" ca="1" si="154"/>
        <v>-9.7411206428757193</v>
      </c>
      <c r="F356" s="304">
        <f t="shared" ca="1" si="155"/>
        <v>9.7450864796671119</v>
      </c>
      <c r="G356" s="306">
        <f t="shared" ca="1" si="156"/>
        <v>20.45683380908666</v>
      </c>
      <c r="H356" s="307">
        <f t="shared" ca="1" si="157"/>
        <v>-6.0496981161068355</v>
      </c>
      <c r="I356" s="304">
        <f t="shared" ca="1" si="158"/>
        <v>21.33262517339621</v>
      </c>
      <c r="J356" s="306">
        <f t="shared" ca="1" si="159"/>
        <v>551.34134750925057</v>
      </c>
      <c r="K356" s="307">
        <f t="shared" ca="1" si="160"/>
        <v>2054.9801934452421</v>
      </c>
      <c r="L356" s="304">
        <f t="shared" ca="1" si="145"/>
        <v>2127.6561933088628</v>
      </c>
      <c r="M356" s="306">
        <f t="shared" ca="1" si="161"/>
        <v>-0.28753471358109334</v>
      </c>
      <c r="N356" s="304">
        <f t="shared" ca="1" si="162"/>
        <v>-16.4745255516996</v>
      </c>
      <c r="P356" s="310">
        <f t="shared" ca="1" si="163"/>
        <v>23</v>
      </c>
      <c r="Q356" s="304">
        <f t="shared" ca="1" si="164"/>
        <v>0</v>
      </c>
      <c r="R356" s="306">
        <f t="shared" ca="1" si="165"/>
        <v>0</v>
      </c>
      <c r="S356" s="307">
        <f t="shared" ca="1" si="166"/>
        <v>4.7590000000000039</v>
      </c>
      <c r="T356" s="304">
        <f t="shared" ca="1" si="146"/>
        <v>46.68579000000004</v>
      </c>
      <c r="U356" s="311">
        <f t="shared" ca="1" si="147"/>
        <v>0</v>
      </c>
      <c r="V356" s="306">
        <f t="shared" ca="1" si="148"/>
        <v>0.99672042641701608</v>
      </c>
      <c r="W356" s="304">
        <f t="shared" ca="1" si="149"/>
        <v>1.3927250990900009</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2.0729342030172457</v>
      </c>
      <c r="AH356" s="304">
        <f t="shared" ca="1" si="173"/>
        <v>-0.28639742137302115</v>
      </c>
    </row>
    <row r="357" spans="1:34" x14ac:dyDescent="0.2">
      <c r="A357" s="347">
        <f t="shared" ca="1" si="151"/>
        <v>0.1</v>
      </c>
      <c r="B357" s="304">
        <f t="shared" ca="1" si="152"/>
        <v>17.299999999999979</v>
      </c>
      <c r="D357" s="306">
        <f t="shared" ca="1" si="153"/>
        <v>-0.28063627805981828</v>
      </c>
      <c r="E357" s="307">
        <f t="shared" ca="1" si="154"/>
        <v>-9.7270074519579079</v>
      </c>
      <c r="F357" s="304">
        <f t="shared" ca="1" si="155"/>
        <v>9.731054962901398</v>
      </c>
      <c r="G357" s="306">
        <f t="shared" ca="1" si="156"/>
        <v>20.428770181280679</v>
      </c>
      <c r="H357" s="307">
        <f t="shared" ca="1" si="157"/>
        <v>-7.0223988613026265</v>
      </c>
      <c r="I357" s="304">
        <f t="shared" ca="1" si="158"/>
        <v>21.602053996942214</v>
      </c>
      <c r="J357" s="306">
        <f t="shared" ca="1" si="159"/>
        <v>553.38562770876888</v>
      </c>
      <c r="K357" s="307">
        <f t="shared" ca="1" si="160"/>
        <v>2054.3265885963715</v>
      </c>
      <c r="L357" s="304">
        <f t="shared" ca="1" si="145"/>
        <v>2127.5557303085229</v>
      </c>
      <c r="M357" s="306">
        <f t="shared" ca="1" si="161"/>
        <v>-0.33109647558340205</v>
      </c>
      <c r="N357" s="304">
        <f t="shared" ca="1" si="162"/>
        <v>-18.970430662585247</v>
      </c>
      <c r="P357" s="310">
        <f t="shared" ca="1" si="163"/>
        <v>23</v>
      </c>
      <c r="Q357" s="304">
        <f t="shared" ca="1" si="164"/>
        <v>0</v>
      </c>
      <c r="R357" s="306">
        <f t="shared" ca="1" si="165"/>
        <v>0</v>
      </c>
      <c r="S357" s="307">
        <f t="shared" ca="1" si="166"/>
        <v>4.7590000000000039</v>
      </c>
      <c r="T357" s="304">
        <f t="shared" ca="1" si="146"/>
        <v>46.68579000000004</v>
      </c>
      <c r="U357" s="311">
        <f t="shared" ca="1" si="147"/>
        <v>0</v>
      </c>
      <c r="V357" s="306">
        <f t="shared" ca="1" si="148"/>
        <v>0.99678626960826944</v>
      </c>
      <c r="W357" s="304">
        <f t="shared" ca="1" si="149"/>
        <v>1.4282215449666584</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2.4893574290436091</v>
      </c>
      <c r="AH357" s="304">
        <f t="shared" ca="1" si="173"/>
        <v>-0.29265078778945153</v>
      </c>
    </row>
    <row r="358" spans="1:34" x14ac:dyDescent="0.2">
      <c r="A358" s="347">
        <f t="shared" ca="1" si="151"/>
        <v>0.1</v>
      </c>
      <c r="B358" s="304">
        <f t="shared" ca="1" si="152"/>
        <v>17.399999999999981</v>
      </c>
      <c r="D358" s="306">
        <f t="shared" ca="1" si="153"/>
        <v>-0.28380957989479322</v>
      </c>
      <c r="E358" s="307">
        <f t="shared" ca="1" si="154"/>
        <v>-9.7124403303285369</v>
      </c>
      <c r="F358" s="304">
        <f t="shared" ca="1" si="155"/>
        <v>9.7165860798858947</v>
      </c>
      <c r="G358" s="306">
        <f t="shared" ca="1" si="156"/>
        <v>20.400389223291199</v>
      </c>
      <c r="H358" s="307">
        <f t="shared" ca="1" si="157"/>
        <v>-7.9936428943354798</v>
      </c>
      <c r="I358" s="304">
        <f t="shared" ca="1" si="158"/>
        <v>21.910595774280896</v>
      </c>
      <c r="J358" s="306">
        <f t="shared" ca="1" si="159"/>
        <v>555.42708567899751</v>
      </c>
      <c r="K358" s="307">
        <f t="shared" ca="1" si="160"/>
        <v>2053.5757865085898</v>
      </c>
      <c r="L358" s="304">
        <f t="shared" ca="1" si="145"/>
        <v>2127.3628647788883</v>
      </c>
      <c r="M358" s="306">
        <f t="shared" ca="1" si="161"/>
        <v>-0.37345022339543416</v>
      </c>
      <c r="N358" s="304">
        <f t="shared" ca="1" si="162"/>
        <v>-21.397121658776133</v>
      </c>
      <c r="P358" s="310">
        <f t="shared" ca="1" si="163"/>
        <v>23</v>
      </c>
      <c r="Q358" s="304">
        <f t="shared" ca="1" si="164"/>
        <v>0</v>
      </c>
      <c r="R358" s="306">
        <f t="shared" ca="1" si="165"/>
        <v>0</v>
      </c>
      <c r="S358" s="307">
        <f t="shared" ca="1" si="166"/>
        <v>4.7590000000000039</v>
      </c>
      <c r="T358" s="304">
        <f t="shared" ca="1" si="146"/>
        <v>46.68579000000004</v>
      </c>
      <c r="U358" s="311">
        <f t="shared" ca="1" si="147"/>
        <v>0</v>
      </c>
      <c r="V358" s="306">
        <f t="shared" ca="1" si="148"/>
        <v>0.99686190912296624</v>
      </c>
      <c r="W358" s="304">
        <f t="shared" ca="1" si="149"/>
        <v>1.4694229327091464</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2.8889266382764345</v>
      </c>
      <c r="AH358" s="304">
        <f t="shared" ca="1" si="173"/>
        <v>-0.30010959129368719</v>
      </c>
    </row>
    <row r="359" spans="1:34" x14ac:dyDescent="0.2">
      <c r="A359" s="347">
        <f t="shared" ca="1" si="151"/>
        <v>0.1</v>
      </c>
      <c r="B359" s="304">
        <f t="shared" ca="1" si="152"/>
        <v>17.499999999999982</v>
      </c>
      <c r="D359" s="306">
        <f t="shared" ca="1" si="153"/>
        <v>-0.28748512302337176</v>
      </c>
      <c r="E359" s="307">
        <f t="shared" ca="1" si="154"/>
        <v>-9.6973524722626756</v>
      </c>
      <c r="F359" s="304">
        <f t="shared" ca="1" si="155"/>
        <v>9.701612889991992</v>
      </c>
      <c r="G359" s="306">
        <f t="shared" ca="1" si="156"/>
        <v>20.371640710988864</v>
      </c>
      <c r="H359" s="307">
        <f t="shared" ca="1" si="157"/>
        <v>-8.9633781415617477</v>
      </c>
      <c r="I359" s="304">
        <f t="shared" ca="1" si="158"/>
        <v>22.256367470147634</v>
      </c>
      <c r="J359" s="306">
        <f t="shared" ca="1" si="159"/>
        <v>557.46568717571154</v>
      </c>
      <c r="K359" s="307">
        <f t="shared" ca="1" si="160"/>
        <v>2052.727935456795</v>
      </c>
      <c r="L359" s="304">
        <f t="shared" ca="1" si="145"/>
        <v>2127.0778005007255</v>
      </c>
      <c r="M359" s="306">
        <f t="shared" ca="1" si="161"/>
        <v>-0.41450096184956947</v>
      </c>
      <c r="N359" s="304">
        <f t="shared" ca="1" si="162"/>
        <v>-23.74915571809348</v>
      </c>
      <c r="P359" s="310">
        <f t="shared" ca="1" si="163"/>
        <v>23</v>
      </c>
      <c r="Q359" s="304">
        <f t="shared" ca="1" si="164"/>
        <v>0</v>
      </c>
      <c r="R359" s="306">
        <f t="shared" ca="1" si="165"/>
        <v>0</v>
      </c>
      <c r="S359" s="307">
        <f t="shared" ca="1" si="166"/>
        <v>4.7590000000000039</v>
      </c>
      <c r="T359" s="304">
        <f t="shared" ca="1" si="146"/>
        <v>46.68579000000004</v>
      </c>
      <c r="U359" s="311">
        <f t="shared" ca="1" si="147"/>
        <v>0</v>
      </c>
      <c r="V359" s="306">
        <f t="shared" ca="1" si="148"/>
        <v>0.9969473320222153</v>
      </c>
      <c r="W359" s="304">
        <f t="shared" ca="1" si="149"/>
        <v>1.5162968069836145</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3.2702152427225917</v>
      </c>
      <c r="AH359" s="304">
        <f t="shared" ca="1" si="173"/>
        <v>-0.30876716383886221</v>
      </c>
    </row>
    <row r="360" spans="1:34" x14ac:dyDescent="0.2">
      <c r="A360" s="347">
        <f t="shared" ca="1" si="151"/>
        <v>0.1</v>
      </c>
      <c r="B360" s="304">
        <f t="shared" ca="1" si="152"/>
        <v>17.599999999999984</v>
      </c>
      <c r="D360" s="306">
        <f t="shared" ca="1" si="153"/>
        <v>-0.29163540066401217</v>
      </c>
      <c r="E360" s="307">
        <f t="shared" ca="1" si="154"/>
        <v>-9.6816824819020422</v>
      </c>
      <c r="F360" s="304">
        <f t="shared" ca="1" si="155"/>
        <v>9.6860738634025161</v>
      </c>
      <c r="G360" s="306">
        <f t="shared" ca="1" si="156"/>
        <v>20.342477170922461</v>
      </c>
      <c r="H360" s="307">
        <f t="shared" ca="1" si="157"/>
        <v>-9.9315463897519525</v>
      </c>
      <c r="I360" s="304">
        <f t="shared" ca="1" si="158"/>
        <v>22.637402482204013</v>
      </c>
      <c r="J360" s="306">
        <f t="shared" ca="1" si="159"/>
        <v>559.50139306980714</v>
      </c>
      <c r="K360" s="307">
        <f t="shared" ca="1" si="160"/>
        <v>2051.7831892302293</v>
      </c>
      <c r="L360" s="304">
        <f t="shared" ca="1" si="145"/>
        <v>2126.7007463333493</v>
      </c>
      <c r="M360" s="306">
        <f t="shared" ca="1" si="161"/>
        <v>-0.45417698080720026</v>
      </c>
      <c r="N360" s="304">
        <f t="shared" ca="1" si="162"/>
        <v>-26.022424152246767</v>
      </c>
      <c r="P360" s="310">
        <f t="shared" ca="1" si="163"/>
        <v>23</v>
      </c>
      <c r="Q360" s="304">
        <f t="shared" ca="1" si="164"/>
        <v>0</v>
      </c>
      <c r="R360" s="306">
        <f t="shared" ca="1" si="165"/>
        <v>0</v>
      </c>
      <c r="S360" s="307">
        <f t="shared" ca="1" si="166"/>
        <v>4.7590000000000039</v>
      </c>
      <c r="T360" s="304">
        <f t="shared" ca="1" si="146"/>
        <v>46.68579000000004</v>
      </c>
      <c r="U360" s="311">
        <f t="shared" ca="1" si="147"/>
        <v>0</v>
      </c>
      <c r="V360" s="306">
        <f t="shared" ca="1" si="148"/>
        <v>0.99704252506576851</v>
      </c>
      <c r="W360" s="304">
        <f t="shared" ca="1" si="149"/>
        <v>1.5688098421946322</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3.6321960283644295</v>
      </c>
      <c r="AH360" s="304">
        <f t="shared" ca="1" si="173"/>
        <v>-0.31861668564480211</v>
      </c>
    </row>
    <row r="361" spans="1:34" x14ac:dyDescent="0.2">
      <c r="A361" s="347">
        <f t="shared" ca="1" si="151"/>
        <v>0.1</v>
      </c>
      <c r="B361" s="304">
        <f t="shared" ca="1" si="152"/>
        <v>17.699999999999985</v>
      </c>
      <c r="D361" s="306">
        <f t="shared" ca="1" si="153"/>
        <v>-0.29623191447005615</v>
      </c>
      <c r="E361" s="307">
        <f t="shared" ca="1" si="154"/>
        <v>-9.66537449662769</v>
      </c>
      <c r="F361" s="304">
        <f t="shared" ca="1" si="155"/>
        <v>9.6699130041180599</v>
      </c>
      <c r="G361" s="306">
        <f t="shared" ca="1" si="156"/>
        <v>20.312853979475456</v>
      </c>
      <c r="H361" s="307">
        <f t="shared" ca="1" si="157"/>
        <v>-10.898083839414721</v>
      </c>
      <c r="I361" s="304">
        <f t="shared" ca="1" si="158"/>
        <v>23.051686883228399</v>
      </c>
      <c r="J361" s="306">
        <f t="shared" ca="1" si="159"/>
        <v>561.53415962732709</v>
      </c>
      <c r="K361" s="307">
        <f t="shared" ca="1" si="160"/>
        <v>2050.7417077187711</v>
      </c>
      <c r="L361" s="304">
        <f t="shared" ca="1" si="145"/>
        <v>2126.2319168438962</v>
      </c>
      <c r="M361" s="306">
        <f t="shared" ca="1" si="161"/>
        <v>-0.49242856747689506</v>
      </c>
      <c r="N361" s="304">
        <f t="shared" ca="1" si="162"/>
        <v>-28.214078628099159</v>
      </c>
      <c r="P361" s="310">
        <f t="shared" ca="1" si="163"/>
        <v>23</v>
      </c>
      <c r="Q361" s="304">
        <f t="shared" ca="1" si="164"/>
        <v>0</v>
      </c>
      <c r="R361" s="306">
        <f t="shared" ca="1" si="165"/>
        <v>0</v>
      </c>
      <c r="S361" s="307">
        <f t="shared" ca="1" si="166"/>
        <v>4.7590000000000039</v>
      </c>
      <c r="T361" s="304">
        <f t="shared" ca="1" si="146"/>
        <v>46.68579000000004</v>
      </c>
      <c r="U361" s="311">
        <f t="shared" ca="1" si="147"/>
        <v>0</v>
      </c>
      <c r="V361" s="306">
        <f t="shared" ca="1" si="148"/>
        <v>0.99714747465151043</v>
      </c>
      <c r="W361" s="304">
        <f t="shared" ca="1" si="149"/>
        <v>1.6269277086924576</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3.9742202887854607</v>
      </c>
      <c r="AH361" s="304">
        <f t="shared" ca="1" si="173"/>
        <v>-0.32965115406485207</v>
      </c>
    </row>
    <row r="362" spans="1:34" x14ac:dyDescent="0.2">
      <c r="A362" s="347">
        <f t="shared" ca="1" si="151"/>
        <v>0.1</v>
      </c>
      <c r="B362" s="304">
        <f t="shared" ca="1" si="152"/>
        <v>17.799999999999986</v>
      </c>
      <c r="D362" s="306">
        <f t="shared" ca="1" si="153"/>
        <v>-0.30124565095033357</v>
      </c>
      <c r="E362" s="307">
        <f t="shared" ca="1" si="154"/>
        <v>-9.6483781834087416</v>
      </c>
      <c r="F362" s="304">
        <f t="shared" ca="1" si="155"/>
        <v>9.6530798459504243</v>
      </c>
      <c r="G362" s="306">
        <f t="shared" ca="1" si="156"/>
        <v>20.282729414380423</v>
      </c>
      <c r="H362" s="307">
        <f t="shared" ca="1" si="157"/>
        <v>-11.862921657755594</v>
      </c>
      <c r="I362" s="304">
        <f t="shared" ca="1" si="158"/>
        <v>23.497191805724775</v>
      </c>
      <c r="J362" s="306">
        <f t="shared" ca="1" si="159"/>
        <v>563.56393879701989</v>
      </c>
      <c r="K362" s="307">
        <f t="shared" ca="1" si="160"/>
        <v>2049.6036574439127</v>
      </c>
      <c r="L362" s="304">
        <f t="shared" ca="1" si="145"/>
        <v>2125.6715328855198</v>
      </c>
      <c r="M362" s="306">
        <f t="shared" ca="1" si="161"/>
        <v>-0.52922615058443956</v>
      </c>
      <c r="N362" s="304">
        <f t="shared" ca="1" si="162"/>
        <v>-30.322424836443354</v>
      </c>
      <c r="P362" s="310">
        <f t="shared" ca="1" si="163"/>
        <v>23</v>
      </c>
      <c r="Q362" s="304">
        <f t="shared" ca="1" si="164"/>
        <v>0</v>
      </c>
      <c r="R362" s="306">
        <f t="shared" ca="1" si="165"/>
        <v>0</v>
      </c>
      <c r="S362" s="307">
        <f t="shared" ca="1" si="166"/>
        <v>4.7590000000000039</v>
      </c>
      <c r="T362" s="304">
        <f t="shared" ca="1" si="146"/>
        <v>46.68579000000004</v>
      </c>
      <c r="U362" s="311">
        <f t="shared" ca="1" si="147"/>
        <v>0</v>
      </c>
      <c r="V362" s="306">
        <f t="shared" ca="1" si="148"/>
        <v>0.99726216676042956</v>
      </c>
      <c r="W362" s="304">
        <f t="shared" ca="1" si="149"/>
        <v>1.6906149533910129</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4.2959838878217944</v>
      </c>
      <c r="AH362" s="304">
        <f t="shared" ca="1" si="173"/>
        <v>-0.34186335547225388</v>
      </c>
    </row>
    <row r="363" spans="1:34" x14ac:dyDescent="0.2">
      <c r="A363" s="347">
        <f t="shared" ca="1" si="151"/>
        <v>0.1</v>
      </c>
      <c r="B363" s="304">
        <f t="shared" ca="1" si="152"/>
        <v>17.899999999999988</v>
      </c>
      <c r="D363" s="306">
        <f t="shared" ca="1" si="153"/>
        <v>-0.30664750543043795</v>
      </c>
      <c r="E363" s="307">
        <f t="shared" ca="1" si="154"/>
        <v>-9.6306486287349315</v>
      </c>
      <c r="F363" s="304">
        <f t="shared" ca="1" si="155"/>
        <v>9.6355293421140455</v>
      </c>
      <c r="G363" s="306">
        <f t="shared" ca="1" si="156"/>
        <v>20.25206466383738</v>
      </c>
      <c r="H363" s="307">
        <f t="shared" ca="1" si="157"/>
        <v>-12.825986520629087</v>
      </c>
      <c r="I363" s="304">
        <f t="shared" ca="1" si="158"/>
        <v>23.971901330007384</v>
      </c>
      <c r="J363" s="306">
        <f t="shared" ca="1" si="159"/>
        <v>565.59067850093072</v>
      </c>
      <c r="K363" s="307">
        <f t="shared" ca="1" si="160"/>
        <v>2048.3692120349933</v>
      </c>
      <c r="L363" s="304">
        <f t="shared" ca="1" si="145"/>
        <v>2125.0198221240203</v>
      </c>
      <c r="M363" s="306">
        <f t="shared" ca="1" si="161"/>
        <v>-0.56455807745110376</v>
      </c>
      <c r="N363" s="304">
        <f t="shared" ca="1" si="162"/>
        <v>-32.346795127968093</v>
      </c>
      <c r="P363" s="310">
        <f t="shared" ca="1" si="163"/>
        <v>23</v>
      </c>
      <c r="Q363" s="304">
        <f t="shared" ca="1" si="164"/>
        <v>0</v>
      </c>
      <c r="R363" s="306">
        <f t="shared" ca="1" si="165"/>
        <v>0</v>
      </c>
      <c r="S363" s="307">
        <f t="shared" ca="1" si="166"/>
        <v>4.7590000000000039</v>
      </c>
      <c r="T363" s="304">
        <f t="shared" ca="1" si="146"/>
        <v>46.68579000000004</v>
      </c>
      <c r="U363" s="311">
        <f t="shared" ca="1" si="147"/>
        <v>0</v>
      </c>
      <c r="V363" s="306">
        <f t="shared" ca="1" si="148"/>
        <v>0.99738658690700766</v>
      </c>
      <c r="W363" s="304">
        <f t="shared" ca="1" si="149"/>
        <v>1.7598348945668858</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4.5974847850326501</v>
      </c>
      <c r="AH363" s="304">
        <f t="shared" ca="1" si="173"/>
        <v>-0.35524584017461891</v>
      </c>
    </row>
    <row r="364" spans="1:34" x14ac:dyDescent="0.2">
      <c r="A364" s="347">
        <f t="shared" ca="1" si="151"/>
        <v>0.1</v>
      </c>
      <c r="B364" s="304">
        <f t="shared" ca="1" si="152"/>
        <v>17.999999999999989</v>
      </c>
      <c r="D364" s="306">
        <f t="shared" ca="1" si="153"/>
        <v>-0.31240864552393377</v>
      </c>
      <c r="E364" s="307">
        <f t="shared" ca="1" si="154"/>
        <v>-9.6121461444584035</v>
      </c>
      <c r="F364" s="304">
        <f t="shared" ca="1" si="155"/>
        <v>9.6172216707438256</v>
      </c>
      <c r="G364" s="306">
        <f t="shared" ca="1" si="156"/>
        <v>20.220823799284986</v>
      </c>
      <c r="H364" s="307">
        <f t="shared" ca="1" si="157"/>
        <v>-13.787201135074927</v>
      </c>
      <c r="I364" s="304">
        <f t="shared" ca="1" si="158"/>
        <v>24.473835626250771</v>
      </c>
      <c r="J364" s="306">
        <f t="shared" ca="1" si="159"/>
        <v>567.61432292408688</v>
      </c>
      <c r="K364" s="307">
        <f t="shared" ca="1" si="160"/>
        <v>2047.0385526522082</v>
      </c>
      <c r="L364" s="304">
        <f t="shared" ca="1" si="145"/>
        <v>2124.2770195134667</v>
      </c>
      <c r="M364" s="306">
        <f t="shared" ca="1" si="161"/>
        <v>-0.59842820496795679</v>
      </c>
      <c r="N364" s="304">
        <f t="shared" ca="1" si="162"/>
        <v>-34.287410486253691</v>
      </c>
      <c r="P364" s="310">
        <f t="shared" ca="1" si="163"/>
        <v>23</v>
      </c>
      <c r="Q364" s="304">
        <f t="shared" ca="1" si="164"/>
        <v>0</v>
      </c>
      <c r="R364" s="306">
        <f t="shared" ca="1" si="165"/>
        <v>0</v>
      </c>
      <c r="S364" s="307">
        <f t="shared" ca="1" si="166"/>
        <v>4.7590000000000039</v>
      </c>
      <c r="T364" s="304">
        <f t="shared" ca="1" si="146"/>
        <v>46.68579000000004</v>
      </c>
      <c r="U364" s="311">
        <f t="shared" ca="1" si="147"/>
        <v>0</v>
      </c>
      <c r="V364" s="306">
        <f t="shared" ca="1" si="148"/>
        <v>0.99752072009487258</v>
      </c>
      <c r="W364" s="304">
        <f t="shared" ca="1" si="149"/>
        <v>1.8345495303911392</v>
      </c>
      <c r="Y364" s="314" t="str">
        <f t="shared" ca="1" si="167"/>
        <v/>
      </c>
      <c r="Z364" s="315" t="str">
        <f t="shared" ca="1" si="168"/>
        <v/>
      </c>
      <c r="AA364" s="316" t="str">
        <f t="shared" ca="1" si="169"/>
        <v/>
      </c>
      <c r="AC364" s="310">
        <f t="shared" ca="1" si="170"/>
        <v>17.999999999999989</v>
      </c>
      <c r="AD364" s="323">
        <f t="shared" ca="1" si="171"/>
        <v>567.61432292408688</v>
      </c>
      <c r="AE364" s="324" t="e">
        <f t="shared" ca="1" si="150"/>
        <v>#N/A</v>
      </c>
      <c r="AG364" s="306">
        <f t="shared" ca="1" si="172"/>
        <v>4.8789762306439366</v>
      </c>
      <c r="AH364" s="304">
        <f t="shared" ca="1" si="173"/>
        <v>-0.36979090030823375</v>
      </c>
    </row>
    <row r="365" spans="1:34" x14ac:dyDescent="0.2">
      <c r="A365" s="347">
        <f t="shared" ca="1" si="151"/>
        <v>0.1</v>
      </c>
      <c r="B365" s="304">
        <f t="shared" ca="1" si="152"/>
        <v>18.099999999999991</v>
      </c>
      <c r="D365" s="306">
        <f t="shared" ca="1" si="153"/>
        <v>-0.3185008112081687</v>
      </c>
      <c r="E365" s="307">
        <f t="shared" ca="1" si="154"/>
        <v>-9.5928360115591929</v>
      </c>
      <c r="F365" s="304">
        <f t="shared" ca="1" si="155"/>
        <v>9.5981219783563461</v>
      </c>
      <c r="G365" s="306">
        <f t="shared" ca="1" si="156"/>
        <v>20.188973718164171</v>
      </c>
      <c r="H365" s="307">
        <f t="shared" ca="1" si="157"/>
        <v>-14.746484736230846</v>
      </c>
      <c r="I365" s="304">
        <f t="shared" ca="1" si="158"/>
        <v>25.001069414499312</v>
      </c>
      <c r="J365" s="306">
        <f t="shared" ca="1" si="159"/>
        <v>569.63481279995938</v>
      </c>
      <c r="K365" s="307">
        <f t="shared" ca="1" si="160"/>
        <v>2045.6118683586428</v>
      </c>
      <c r="L365" s="304">
        <f t="shared" ca="1" si="145"/>
        <v>2123.4433677221964</v>
      </c>
      <c r="M365" s="306">
        <f t="shared" ca="1" si="161"/>
        <v>-0.63085345493529321</v>
      </c>
      <c r="N365" s="304">
        <f t="shared" ca="1" si="162"/>
        <v>-36.145240459038774</v>
      </c>
      <c r="P365" s="310">
        <f t="shared" ca="1" si="163"/>
        <v>23</v>
      </c>
      <c r="Q365" s="304">
        <f t="shared" ca="1" si="164"/>
        <v>0</v>
      </c>
      <c r="R365" s="306">
        <f t="shared" ca="1" si="165"/>
        <v>0</v>
      </c>
      <c r="S365" s="307">
        <f t="shared" ca="1" si="166"/>
        <v>4.7590000000000039</v>
      </c>
      <c r="T365" s="304">
        <f t="shared" ca="1" si="146"/>
        <v>46.68579000000004</v>
      </c>
      <c r="U365" s="311">
        <f t="shared" ca="1" si="147"/>
        <v>0</v>
      </c>
      <c r="V365" s="306">
        <f t="shared" ca="1" si="148"/>
        <v>0.99766455077747807</v>
      </c>
      <c r="W365" s="304">
        <f t="shared" ca="1" si="149"/>
        <v>1.9147194605801756</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5.1409191711998634</v>
      </c>
      <c r="AH365" s="304">
        <f t="shared" ca="1" si="173"/>
        <v>-0.3854905506180159</v>
      </c>
    </row>
    <row r="366" spans="1:34" x14ac:dyDescent="0.2">
      <c r="A366" s="347">
        <f t="shared" ca="1" si="151"/>
        <v>0.1</v>
      </c>
      <c r="B366" s="304">
        <f t="shared" ca="1" si="152"/>
        <v>18.199999999999992</v>
      </c>
      <c r="D366" s="306">
        <f t="shared" ca="1" si="153"/>
        <v>-0.32489655269694273</v>
      </c>
      <c r="E366" s="307">
        <f t="shared" ca="1" si="154"/>
        <v>-9.5726881820699532</v>
      </c>
      <c r="F366" s="304">
        <f t="shared" ca="1" si="155"/>
        <v>9.5782000814921435</v>
      </c>
      <c r="G366" s="306">
        <f t="shared" ca="1" si="156"/>
        <v>20.156484062894478</v>
      </c>
      <c r="H366" s="307">
        <f t="shared" ca="1" si="157"/>
        <v>-15.70375355443784</v>
      </c>
      <c r="I366" s="304">
        <f t="shared" ca="1" si="158"/>
        <v>25.551746035765113</v>
      </c>
      <c r="J366" s="306">
        <f t="shared" ca="1" si="159"/>
        <v>571.65208568901232</v>
      </c>
      <c r="K366" s="307">
        <f t="shared" ca="1" si="160"/>
        <v>2044.0893564441094</v>
      </c>
      <c r="L366" s="304">
        <f t="shared" ca="1" si="145"/>
        <v>2122.5191175112395</v>
      </c>
      <c r="M366" s="306">
        <f t="shared" ca="1" si="161"/>
        <v>-0.66186144951744785</v>
      </c>
      <c r="N366" s="304">
        <f t="shared" ca="1" si="162"/>
        <v>-37.921867679760759</v>
      </c>
      <c r="P366" s="310">
        <f t="shared" ca="1" si="163"/>
        <v>23</v>
      </c>
      <c r="Q366" s="304">
        <f t="shared" ca="1" si="164"/>
        <v>0</v>
      </c>
      <c r="R366" s="306">
        <f t="shared" ca="1" si="165"/>
        <v>0</v>
      </c>
      <c r="S366" s="307">
        <f t="shared" ca="1" si="166"/>
        <v>4.7590000000000039</v>
      </c>
      <c r="T366" s="304">
        <f t="shared" ca="1" si="146"/>
        <v>46.68579000000004</v>
      </c>
      <c r="U366" s="311">
        <f t="shared" ca="1" si="147"/>
        <v>0</v>
      </c>
      <c r="V366" s="306">
        <f t="shared" ca="1" si="148"/>
        <v>0.99781806282353491</v>
      </c>
      <c r="W366" s="304">
        <f t="shared" ca="1" si="149"/>
        <v>2.0003038204361334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5.3839365815291034</v>
      </c>
      <c r="AH366" s="304">
        <f t="shared" ca="1" si="173"/>
        <v>-0.40233651199415299</v>
      </c>
    </row>
    <row r="367" spans="1:34" x14ac:dyDescent="0.2">
      <c r="A367" s="347">
        <f t="shared" ca="1" si="151"/>
        <v>0.1</v>
      </c>
      <c r="B367" s="304">
        <f t="shared" ca="1" si="152"/>
        <v>18.299999999999994</v>
      </c>
      <c r="D367" s="306">
        <f t="shared" ca="1" si="153"/>
        <v>-0.33156941027133563</v>
      </c>
      <c r="E367" s="307">
        <f t="shared" ca="1" si="154"/>
        <v>-9.5516769567130737</v>
      </c>
      <c r="F367" s="304">
        <f t="shared" ca="1" si="155"/>
        <v>9.5574301440937148</v>
      </c>
      <c r="G367" s="306">
        <f t="shared" ca="1" si="156"/>
        <v>20.123327121867344</v>
      </c>
      <c r="H367" s="307">
        <f t="shared" ca="1" si="157"/>
        <v>-16.658921250109149</v>
      </c>
      <c r="I367" s="304">
        <f t="shared" ca="1" si="158"/>
        <v>26.124087575856503</v>
      </c>
      <c r="J367" s="306">
        <f t="shared" ca="1" si="159"/>
        <v>573.66607624825042</v>
      </c>
      <c r="K367" s="307">
        <f t="shared" ca="1" si="160"/>
        <v>2042.4712227038819</v>
      </c>
      <c r="L367" s="304">
        <f t="shared" ca="1" si="145"/>
        <v>2121.5045280676527</v>
      </c>
      <c r="M367" s="306">
        <f t="shared" ca="1" si="161"/>
        <v>-0.69148830842240583</v>
      </c>
      <c r="N367" s="304">
        <f t="shared" ca="1" si="162"/>
        <v>-39.619361655244433</v>
      </c>
      <c r="P367" s="310">
        <f t="shared" ca="1" si="163"/>
        <v>23</v>
      </c>
      <c r="Q367" s="304">
        <f t="shared" ca="1" si="164"/>
        <v>0</v>
      </c>
      <c r="R367" s="306">
        <f t="shared" ca="1" si="165"/>
        <v>0</v>
      </c>
      <c r="S367" s="307">
        <f t="shared" ca="1" si="166"/>
        <v>4.7590000000000039</v>
      </c>
      <c r="T367" s="304">
        <f t="shared" ca="1" si="146"/>
        <v>46.68579000000004</v>
      </c>
      <c r="U367" s="311">
        <f t="shared" ca="1" si="147"/>
        <v>0</v>
      </c>
      <c r="V367" s="306">
        <f t="shared" ca="1" si="148"/>
        <v>0.99798123948687267</v>
      </c>
      <c r="W367" s="304">
        <f t="shared" ca="1" si="149"/>
        <v>2.0912602264757365</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5.6087715972657639</v>
      </c>
      <c r="AH367" s="304">
        <f t="shared" ca="1" si="173"/>
        <v>-0.42032019761213107</v>
      </c>
    </row>
    <row r="368" spans="1:34" x14ac:dyDescent="0.2">
      <c r="A368" s="347">
        <f t="shared" ca="1" si="151"/>
        <v>0.1</v>
      </c>
      <c r="B368" s="304">
        <f t="shared" ca="1" si="152"/>
        <v>18.399999999999995</v>
      </c>
      <c r="D368" s="306">
        <f t="shared" ca="1" si="153"/>
        <v>-0.3384940421291599</v>
      </c>
      <c r="E368" s="307">
        <f t="shared" ca="1" si="154"/>
        <v>-9.5297806527066218</v>
      </c>
      <c r="F368" s="304">
        <f t="shared" ca="1" si="155"/>
        <v>9.5357903450767196</v>
      </c>
      <c r="G368" s="306">
        <f t="shared" ca="1" si="156"/>
        <v>20.089477717654429</v>
      </c>
      <c r="H368" s="307">
        <f t="shared" ca="1" si="157"/>
        <v>-17.611899315379812</v>
      </c>
      <c r="I368" s="304">
        <f t="shared" ca="1" si="158"/>
        <v>26.716401562770571</v>
      </c>
      <c r="J368" s="306">
        <f t="shared" ca="1" si="159"/>
        <v>575.67671649022645</v>
      </c>
      <c r="K368" s="307">
        <f t="shared" ca="1" si="160"/>
        <v>2040.7576816756075</v>
      </c>
      <c r="L368" s="304">
        <f t="shared" ca="1" si="145"/>
        <v>2120.3998672955458</v>
      </c>
      <c r="M368" s="306">
        <f t="shared" ca="1" si="161"/>
        <v>-0.71977665897054954</v>
      </c>
      <c r="N368" s="304">
        <f t="shared" ca="1" si="162"/>
        <v>-41.240164751039657</v>
      </c>
      <c r="P368" s="310">
        <f t="shared" ca="1" si="163"/>
        <v>23</v>
      </c>
      <c r="Q368" s="304">
        <f t="shared" ca="1" si="164"/>
        <v>0</v>
      </c>
      <c r="R368" s="306">
        <f t="shared" ca="1" si="165"/>
        <v>0</v>
      </c>
      <c r="S368" s="307">
        <f t="shared" ca="1" si="166"/>
        <v>4.7590000000000039</v>
      </c>
      <c r="T368" s="304">
        <f t="shared" ca="1" si="146"/>
        <v>46.68579000000004</v>
      </c>
      <c r="U368" s="311">
        <f t="shared" ca="1" si="147"/>
        <v>0</v>
      </c>
      <c r="V368" s="306">
        <f t="shared" ca="1" si="148"/>
        <v>0.99815406338040491</v>
      </c>
      <c r="W368" s="304">
        <f t="shared" ca="1" si="149"/>
        <v>2.1875447328120186</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5.8162505635645543</v>
      </c>
      <c r="AH368" s="304">
        <f t="shared" ca="1" si="173"/>
        <v>-0.4394327015078241</v>
      </c>
    </row>
    <row r="369" spans="1:34" x14ac:dyDescent="0.2">
      <c r="A369" s="347">
        <f t="shared" ca="1" si="151"/>
        <v>0.1</v>
      </c>
      <c r="B369" s="304">
        <f t="shared" ca="1" si="152"/>
        <v>18.499999999999996</v>
      </c>
      <c r="D369" s="306">
        <f t="shared" ca="1" si="153"/>
        <v>-0.34564630729881707</v>
      </c>
      <c r="E369" s="307">
        <f t="shared" ca="1" si="154"/>
        <v>-9.5069812730606742</v>
      </c>
      <c r="F369" s="304">
        <f t="shared" ca="1" si="155"/>
        <v>9.5132625474164048</v>
      </c>
      <c r="G369" s="306">
        <f t="shared" ca="1" si="156"/>
        <v>20.054913086924547</v>
      </c>
      <c r="H369" s="307">
        <f t="shared" ca="1" si="157"/>
        <v>-18.562597442685881</v>
      </c>
      <c r="I369" s="304">
        <f t="shared" ca="1" si="158"/>
        <v>27.327084783110436</v>
      </c>
      <c r="J369" s="306">
        <f t="shared" ca="1" si="159"/>
        <v>577.68393603045536</v>
      </c>
      <c r="K369" s="307">
        <f t="shared" ca="1" si="160"/>
        <v>2038.9489568377041</v>
      </c>
      <c r="L369" s="304">
        <f t="shared" ca="1" si="145"/>
        <v>2119.2054120677403</v>
      </c>
      <c r="M369" s="306">
        <f t="shared" ca="1" si="161"/>
        <v>-0.746773885089691</v>
      </c>
      <c r="N369" s="304">
        <f t="shared" ca="1" si="162"/>
        <v>-42.786991866226813</v>
      </c>
      <c r="P369" s="310">
        <f t="shared" ca="1" si="163"/>
        <v>23</v>
      </c>
      <c r="Q369" s="304">
        <f t="shared" ca="1" si="164"/>
        <v>0</v>
      </c>
      <c r="R369" s="306">
        <f t="shared" ca="1" si="165"/>
        <v>0</v>
      </c>
      <c r="S369" s="307">
        <f t="shared" ca="1" si="166"/>
        <v>4.7590000000000039</v>
      </c>
      <c r="T369" s="304">
        <f t="shared" ca="1" si="146"/>
        <v>46.68579000000004</v>
      </c>
      <c r="U369" s="311">
        <f t="shared" ca="1" si="147"/>
        <v>0</v>
      </c>
      <c r="V369" s="306">
        <f t="shared" ca="1" si="148"/>
        <v>0.99833651645386134</v>
      </c>
      <c r="W369" s="304">
        <f t="shared" ca="1" si="149"/>
        <v>2.2891117974484469</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6.0072514933793864</v>
      </c>
      <c r="AH369" s="304">
        <f t="shared" ca="1" si="173"/>
        <v>-0.4596647894120649</v>
      </c>
    </row>
    <row r="370" spans="1:34" x14ac:dyDescent="0.2">
      <c r="A370" s="347">
        <f t="shared" ca="1" si="151"/>
        <v>0.1</v>
      </c>
      <c r="B370" s="304">
        <f t="shared" ca="1" si="152"/>
        <v>18.599999999999998</v>
      </c>
      <c r="D370" s="306">
        <f t="shared" ca="1" si="153"/>
        <v>-0.35300331093411652</v>
      </c>
      <c r="E370" s="307">
        <f t="shared" ca="1" si="154"/>
        <v>-9.4832641857681494</v>
      </c>
      <c r="F370" s="304">
        <f t="shared" ca="1" si="155"/>
        <v>9.4898319771534041</v>
      </c>
      <c r="G370" s="306">
        <f t="shared" ca="1" si="156"/>
        <v>20.019612755831137</v>
      </c>
      <c r="H370" s="307">
        <f t="shared" ca="1" si="157"/>
        <v>-19.510923861262697</v>
      </c>
      <c r="I370" s="304">
        <f t="shared" ca="1" si="158"/>
        <v>27.95462474821343</v>
      </c>
      <c r="J370" s="306">
        <f t="shared" ca="1" si="159"/>
        <v>579.68766232259316</v>
      </c>
      <c r="K370" s="307">
        <f t="shared" ca="1" si="160"/>
        <v>2037.0452807725067</v>
      </c>
      <c r="L370" s="304">
        <f t="shared" ca="1" si="145"/>
        <v>2117.9214484410354</v>
      </c>
      <c r="M370" s="306">
        <f t="shared" ca="1" si="161"/>
        <v>-0.77253062193118605</v>
      </c>
      <c r="N370" s="304">
        <f t="shared" ca="1" si="162"/>
        <v>-44.262744181273597</v>
      </c>
      <c r="P370" s="310">
        <f t="shared" ca="1" si="163"/>
        <v>23</v>
      </c>
      <c r="Q370" s="304">
        <f t="shared" ca="1" si="164"/>
        <v>0</v>
      </c>
      <c r="R370" s="306">
        <f t="shared" ca="1" si="165"/>
        <v>0</v>
      </c>
      <c r="S370" s="307">
        <f t="shared" ca="1" si="166"/>
        <v>4.7590000000000039</v>
      </c>
      <c r="T370" s="304">
        <f t="shared" ca="1" si="146"/>
        <v>46.68579000000004</v>
      </c>
      <c r="U370" s="311">
        <f t="shared" ca="1" si="147"/>
        <v>0</v>
      </c>
      <c r="V370" s="306">
        <f t="shared" ca="1" si="148"/>
        <v>0.99852857997496092</v>
      </c>
      <c r="W370" s="304">
        <f t="shared" ca="1" si="149"/>
        <v>2.3959142576624561</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6.1826779601202428</v>
      </c>
      <c r="AH370" s="304">
        <f t="shared" ca="1" si="173"/>
        <v>-0.48100689166809102</v>
      </c>
    </row>
    <row r="371" spans="1:34" x14ac:dyDescent="0.2">
      <c r="A371" s="347">
        <f t="shared" ca="1" si="151"/>
        <v>0.1</v>
      </c>
      <c r="B371" s="304">
        <f t="shared" ca="1" si="152"/>
        <v>18.7</v>
      </c>
      <c r="D371" s="306">
        <f t="shared" ca="1" si="153"/>
        <v>-0.36054341906544096</v>
      </c>
      <c r="E371" s="307">
        <f t="shared" ca="1" si="154"/>
        <v>-9.4586178187429635</v>
      </c>
      <c r="F371" s="304">
        <f t="shared" ca="1" si="155"/>
        <v>9.4654869181713686</v>
      </c>
      <c r="G371" s="306">
        <f t="shared" ca="1" si="156"/>
        <v>19.983558413924591</v>
      </c>
      <c r="H371" s="307">
        <f t="shared" ca="1" si="157"/>
        <v>-20.456785643136993</v>
      </c>
      <c r="I371" s="304">
        <f t="shared" ca="1" si="158"/>
        <v>28.597599300150915</v>
      </c>
      <c r="J371" s="306">
        <f t="shared" ca="1" si="159"/>
        <v>581.68782088108094</v>
      </c>
      <c r="K371" s="307">
        <f t="shared" ca="1" si="160"/>
        <v>2035.0468952972867</v>
      </c>
      <c r="L371" s="304">
        <f t="shared" ca="1" si="145"/>
        <v>2116.5482718380194</v>
      </c>
      <c r="M371" s="306">
        <f t="shared" ca="1" si="161"/>
        <v>-0.79709948893750826</v>
      </c>
      <c r="N371" s="304">
        <f t="shared" ca="1" si="162"/>
        <v>-45.670436568154074</v>
      </c>
      <c r="P371" s="310">
        <f t="shared" ca="1" si="163"/>
        <v>23</v>
      </c>
      <c r="Q371" s="304">
        <f t="shared" ca="1" si="164"/>
        <v>0</v>
      </c>
      <c r="R371" s="306">
        <f t="shared" ca="1" si="165"/>
        <v>0</v>
      </c>
      <c r="S371" s="307">
        <f t="shared" ca="1" si="166"/>
        <v>4.7590000000000039</v>
      </c>
      <c r="T371" s="304">
        <f t="shared" ca="1" si="146"/>
        <v>46.68579000000004</v>
      </c>
      <c r="U371" s="311">
        <f t="shared" ca="1" si="147"/>
        <v>0</v>
      </c>
      <c r="V371" s="306">
        <f t="shared" ca="1" si="148"/>
        <v>0.99873023451370857</v>
      </c>
      <c r="W371" s="304">
        <f t="shared" ca="1" si="149"/>
        <v>2.5079033136888991</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6.3434381273265377</v>
      </c>
      <c r="AH371" s="304">
        <f t="shared" ca="1" si="173"/>
        <v>-0.50344909805893134</v>
      </c>
    </row>
    <row r="372" spans="1:34" x14ac:dyDescent="0.2">
      <c r="A372" s="347">
        <f t="shared" ca="1" si="151"/>
        <v>0.1</v>
      </c>
      <c r="B372" s="304">
        <f t="shared" ca="1" si="152"/>
        <v>18.8</v>
      </c>
      <c r="D372" s="306">
        <f t="shared" ca="1" si="153"/>
        <v>-0.36824624931056277</v>
      </c>
      <c r="E372" s="307">
        <f t="shared" ca="1" si="154"/>
        <v>-9.433033374236981</v>
      </c>
      <c r="F372" s="304">
        <f t="shared" ca="1" si="155"/>
        <v>9.4402184264772195</v>
      </c>
      <c r="G372" s="306">
        <f t="shared" ca="1" si="156"/>
        <v>19.946733788993534</v>
      </c>
      <c r="H372" s="307">
        <f t="shared" ca="1" si="157"/>
        <v>-21.400088980560689</v>
      </c>
      <c r="I372" s="304">
        <f t="shared" ca="1" si="158"/>
        <v>29.254674792670169</v>
      </c>
      <c r="J372" s="306">
        <f t="shared" ca="1" si="159"/>
        <v>583.68433549122688</v>
      </c>
      <c r="K372" s="307">
        <f t="shared" ca="1" si="160"/>
        <v>2032.9540515661017</v>
      </c>
      <c r="L372" s="304">
        <f t="shared" ca="1" si="145"/>
        <v>2115.0861871982579</v>
      </c>
      <c r="M372" s="306">
        <f t="shared" ca="1" si="161"/>
        <v>-0.82053404506249494</v>
      </c>
      <c r="N372" s="304">
        <f t="shared" ca="1" si="162"/>
        <v>-47.013137728878263</v>
      </c>
      <c r="P372" s="310">
        <f t="shared" ca="1" si="163"/>
        <v>23</v>
      </c>
      <c r="Q372" s="304">
        <f t="shared" ca="1" si="164"/>
        <v>0</v>
      </c>
      <c r="R372" s="306">
        <f t="shared" ca="1" si="165"/>
        <v>0</v>
      </c>
      <c r="S372" s="307">
        <f t="shared" ca="1" si="166"/>
        <v>4.7590000000000039</v>
      </c>
      <c r="T372" s="304">
        <f t="shared" ca="1" si="146"/>
        <v>46.68579000000004</v>
      </c>
      <c r="U372" s="311">
        <f t="shared" ca="1" si="147"/>
        <v>0</v>
      </c>
      <c r="V372" s="306">
        <f t="shared" ca="1" si="148"/>
        <v>0.99894145992952221</v>
      </c>
      <c r="W372" s="304">
        <f t="shared" ca="1" si="149"/>
        <v>2.625028519957973</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6.4904284209107503</v>
      </c>
      <c r="AH372" s="304">
        <f t="shared" ca="1" si="173"/>
        <v>-0.52698115437883941</v>
      </c>
    </row>
    <row r="373" spans="1:34" x14ac:dyDescent="0.2">
      <c r="A373" s="347">
        <f t="shared" ca="1" si="151"/>
        <v>0.1</v>
      </c>
      <c r="B373" s="304">
        <f t="shared" ca="1" si="152"/>
        <v>18.900000000000002</v>
      </c>
      <c r="D373" s="306">
        <f t="shared" ca="1" si="153"/>
        <v>-0.37609264329282238</v>
      </c>
      <c r="E373" s="307">
        <f t="shared" ca="1" si="154"/>
        <v>-9.4065045647803398</v>
      </c>
      <c r="F373" s="304">
        <f t="shared" ca="1" si="155"/>
        <v>9.4140200660277085</v>
      </c>
      <c r="G373" s="306">
        <f t="shared" ca="1" si="156"/>
        <v>19.90912452466425</v>
      </c>
      <c r="H373" s="307">
        <f t="shared" ca="1" si="157"/>
        <v>-22.340739437038724</v>
      </c>
      <c r="I373" s="304">
        <f t="shared" ca="1" si="158"/>
        <v>29.924603220965935</v>
      </c>
      <c r="J373" s="306">
        <f t="shared" ca="1" si="159"/>
        <v>585.67712840690979</v>
      </c>
      <c r="K373" s="307">
        <f t="shared" ca="1" si="160"/>
        <v>2030.7670101452218</v>
      </c>
      <c r="L373" s="304">
        <f t="shared" ca="1" si="145"/>
        <v>2113.5355091015449</v>
      </c>
      <c r="M373" s="306">
        <f t="shared" ca="1" si="161"/>
        <v>-0.84288794453131233</v>
      </c>
      <c r="N373" s="304">
        <f t="shared" ca="1" si="162"/>
        <v>-48.293921824101233</v>
      </c>
      <c r="P373" s="310">
        <f t="shared" ca="1" si="163"/>
        <v>23</v>
      </c>
      <c r="Q373" s="304">
        <f t="shared" ca="1" si="164"/>
        <v>0</v>
      </c>
      <c r="R373" s="306">
        <f t="shared" ca="1" si="165"/>
        <v>0</v>
      </c>
      <c r="S373" s="307">
        <f t="shared" ca="1" si="166"/>
        <v>4.7590000000000039</v>
      </c>
      <c r="T373" s="304">
        <f t="shared" ca="1" si="146"/>
        <v>46.68579000000004</v>
      </c>
      <c r="U373" s="311">
        <f t="shared" ca="1" si="147"/>
        <v>0</v>
      </c>
      <c r="V373" s="306">
        <f t="shared" ca="1" si="148"/>
        <v>0.99916223536091076</v>
      </c>
      <c r="W373" s="304">
        <f t="shared" ca="1" si="149"/>
        <v>2.7472377831923964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6.6245212507077786</v>
      </c>
      <c r="AH373" s="304">
        <f t="shared" ca="1" si="173"/>
        <v>-0.55159246059213507</v>
      </c>
    </row>
    <row r="374" spans="1:34" x14ac:dyDescent="0.2">
      <c r="A374" s="347">
        <f t="shared" ca="1" si="151"/>
        <v>0.1</v>
      </c>
      <c r="B374" s="304">
        <f t="shared" ca="1" si="152"/>
        <v>19.000000000000004</v>
      </c>
      <c r="D374" s="306">
        <f t="shared" ca="1" si="153"/>
        <v>-0.38406462568621075</v>
      </c>
      <c r="E374" s="307">
        <f t="shared" ca="1" si="154"/>
        <v>-9.3790273714040104</v>
      </c>
      <c r="F374" s="304">
        <f t="shared" ca="1" si="155"/>
        <v>9.3868876668600389</v>
      </c>
      <c r="G374" s="306">
        <f t="shared" ca="1" si="156"/>
        <v>19.87071806209563</v>
      </c>
      <c r="H374" s="307">
        <f t="shared" ca="1" si="157"/>
        <v>-23.278642174179126</v>
      </c>
      <c r="I374" s="304">
        <f t="shared" ca="1" si="158"/>
        <v>30.606218612836912</v>
      </c>
      <c r="J374" s="306">
        <f t="shared" ca="1" si="159"/>
        <v>587.66612053624783</v>
      </c>
      <c r="K374" s="307">
        <f t="shared" ca="1" si="160"/>
        <v>2028.4860410646609</v>
      </c>
      <c r="L374" s="304">
        <f t="shared" ca="1" si="145"/>
        <v>2111.896561865733</v>
      </c>
      <c r="M374" s="306">
        <f t="shared" ca="1" si="161"/>
        <v>-0.86421426910302723</v>
      </c>
      <c r="N374" s="304">
        <f t="shared" ca="1" si="162"/>
        <v>-49.515830214586643</v>
      </c>
      <c r="P374" s="310">
        <f t="shared" ca="1" si="163"/>
        <v>23</v>
      </c>
      <c r="Q374" s="304">
        <f t="shared" ca="1" si="164"/>
        <v>0</v>
      </c>
      <c r="R374" s="306">
        <f t="shared" ca="1" si="165"/>
        <v>0</v>
      </c>
      <c r="S374" s="307">
        <f t="shared" ca="1" si="166"/>
        <v>4.7590000000000039</v>
      </c>
      <c r="T374" s="304">
        <f t="shared" ca="1" si="146"/>
        <v>46.68579000000004</v>
      </c>
      <c r="U374" s="311">
        <f t="shared" ca="1" si="147"/>
        <v>0</v>
      </c>
      <c r="V374" s="306">
        <f t="shared" ca="1" si="148"/>
        <v>0.99939253921745119</v>
      </c>
      <c r="W374" s="304">
        <f t="shared" ca="1" si="149"/>
        <v>2.8744773667215959</v>
      </c>
      <c r="Y374" s="314" t="str">
        <f t="shared" ca="1" si="167"/>
        <v/>
      </c>
      <c r="Z374" s="315" t="str">
        <f t="shared" ca="1" si="168"/>
        <v/>
      </c>
      <c r="AA374" s="316" t="str">
        <f t="shared" ca="1" si="169"/>
        <v/>
      </c>
      <c r="AC374" s="310">
        <f t="shared" ca="1" si="170"/>
        <v>19.000000000000004</v>
      </c>
      <c r="AD374" s="323">
        <f t="shared" ca="1" si="171"/>
        <v>587.66612053624783</v>
      </c>
      <c r="AE374" s="324" t="e">
        <f t="shared" ca="1" si="150"/>
        <v>#N/A</v>
      </c>
      <c r="AG374" s="306">
        <f t="shared" ca="1" si="172"/>
        <v>6.7465561607726858</v>
      </c>
      <c r="AH374" s="304">
        <f t="shared" ca="1" si="173"/>
        <v>-0.57727207043336715</v>
      </c>
    </row>
    <row r="375" spans="1:34" x14ac:dyDescent="0.2">
      <c r="A375" s="347">
        <f t="shared" ca="1" si="151"/>
        <v>0.1</v>
      </c>
      <c r="B375" s="304">
        <f t="shared" ca="1" si="152"/>
        <v>19.100000000000005</v>
      </c>
      <c r="D375" s="306">
        <f t="shared" ca="1" si="153"/>
        <v>-0.39214535398337541</v>
      </c>
      <c r="E375" s="307">
        <f t="shared" ca="1" si="154"/>
        <v>-9.3505998239661476</v>
      </c>
      <c r="F375" s="304">
        <f t="shared" ca="1" si="155"/>
        <v>9.3588191053469192</v>
      </c>
      <c r="G375" s="306">
        <f t="shared" ca="1" si="156"/>
        <v>19.831503526697293</v>
      </c>
      <c r="H375" s="307">
        <f t="shared" ca="1" si="157"/>
        <v>-24.213702156575742</v>
      </c>
      <c r="I375" s="304">
        <f t="shared" ca="1" si="158"/>
        <v>31.298432936119468</v>
      </c>
      <c r="J375" s="306">
        <f t="shared" ca="1" si="159"/>
        <v>589.65123161568749</v>
      </c>
      <c r="K375" s="307">
        <f t="shared" ca="1" si="160"/>
        <v>2026.1114238481232</v>
      </c>
      <c r="L375" s="304">
        <f t="shared" ca="1" si="145"/>
        <v>2110.1696796214674</v>
      </c>
      <c r="M375" s="306">
        <f t="shared" ca="1" si="161"/>
        <v>-0.88456501243482655</v>
      </c>
      <c r="N375" s="304">
        <f t="shared" ca="1" si="162"/>
        <v>-50.681841917452743</v>
      </c>
      <c r="P375" s="310">
        <f t="shared" ca="1" si="163"/>
        <v>23</v>
      </c>
      <c r="Q375" s="304">
        <f t="shared" ca="1" si="164"/>
        <v>0</v>
      </c>
      <c r="R375" s="306">
        <f t="shared" ca="1" si="165"/>
        <v>0</v>
      </c>
      <c r="S375" s="307">
        <f t="shared" ca="1" si="166"/>
        <v>4.7590000000000039</v>
      </c>
      <c r="T375" s="304">
        <f t="shared" ca="1" si="146"/>
        <v>46.68579000000004</v>
      </c>
      <c r="U375" s="311">
        <f t="shared" ca="1" si="147"/>
        <v>0</v>
      </c>
      <c r="V375" s="306">
        <f t="shared" ca="1" si="148"/>
        <v>0.99963234917383981</v>
      </c>
      <c r="W375" s="304">
        <f t="shared" ca="1" si="149"/>
        <v>3.0066919004239319</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6.8573338086155786</v>
      </c>
      <c r="AH375" s="304">
        <f t="shared" ca="1" si="173"/>
        <v>-0.60400869231384613</v>
      </c>
    </row>
    <row r="376" spans="1:34" x14ac:dyDescent="0.2">
      <c r="A376" s="347">
        <f t="shared" ca="1" si="151"/>
        <v>0.1</v>
      </c>
      <c r="B376" s="304">
        <f t="shared" ca="1" si="152"/>
        <v>19.200000000000006</v>
      </c>
      <c r="D376" s="306">
        <f t="shared" ca="1" si="153"/>
        <v>-0.40031906231280368</v>
      </c>
      <c r="E376" s="307">
        <f t="shared" ca="1" si="154"/>
        <v>-9.3212218027547511</v>
      </c>
      <c r="F376" s="304">
        <f t="shared" ca="1" si="155"/>
        <v>9.3298141057473121</v>
      </c>
      <c r="G376" s="306">
        <f t="shared" ca="1" si="156"/>
        <v>19.791471620466012</v>
      </c>
      <c r="H376" s="307">
        <f t="shared" ca="1" si="157"/>
        <v>-25.145824336851216</v>
      </c>
      <c r="I376" s="304">
        <f t="shared" ca="1" si="158"/>
        <v>32.000231725465525</v>
      </c>
      <c r="J376" s="306">
        <f t="shared" ca="1" si="159"/>
        <v>591.63238037304563</v>
      </c>
      <c r="K376" s="307">
        <f t="shared" ca="1" si="160"/>
        <v>2023.6434475234519</v>
      </c>
      <c r="L376" s="304">
        <f t="shared" ca="1" si="145"/>
        <v>2108.3552063659668</v>
      </c>
      <c r="M376" s="306">
        <f t="shared" ca="1" si="161"/>
        <v>-0.90399069315448055</v>
      </c>
      <c r="N376" s="304">
        <f t="shared" ca="1" si="162"/>
        <v>-51.794851436857577</v>
      </c>
      <c r="P376" s="310">
        <f t="shared" ca="1" si="163"/>
        <v>23</v>
      </c>
      <c r="Q376" s="304">
        <f t="shared" ca="1" si="164"/>
        <v>0</v>
      </c>
      <c r="R376" s="306">
        <f t="shared" ca="1" si="165"/>
        <v>0</v>
      </c>
      <c r="S376" s="307">
        <f t="shared" ca="1" si="166"/>
        <v>4.7590000000000039</v>
      </c>
      <c r="T376" s="304">
        <f t="shared" ca="1" si="146"/>
        <v>46.68579000000004</v>
      </c>
      <c r="U376" s="311">
        <f t="shared" ca="1" si="147"/>
        <v>0</v>
      </c>
      <c r="V376" s="306">
        <f t="shared" ca="1" si="148"/>
        <v>0.99988164216579822</v>
      </c>
      <c r="W376" s="304">
        <f t="shared" ca="1" si="149"/>
        <v>3.1438243957596912</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6.9576122234515374</v>
      </c>
      <c r="AH376" s="304">
        <f t="shared" ca="1" si="173"/>
        <v>-0.6317906914107857</v>
      </c>
    </row>
    <row r="377" spans="1:34" x14ac:dyDescent="0.2">
      <c r="A377" s="347">
        <f t="shared" ca="1" si="151"/>
        <v>0.1</v>
      </c>
      <c r="B377" s="304">
        <f t="shared" ca="1" si="152"/>
        <v>19.300000000000008</v>
      </c>
      <c r="D377" s="306">
        <f t="shared" ca="1" si="153"/>
        <v>-0.40857100194281964</v>
      </c>
      <c r="E377" s="307">
        <f t="shared" ca="1" si="154"/>
        <v>-9.2908948601193746</v>
      </c>
      <c r="F377" s="304">
        <f t="shared" ca="1" si="155"/>
        <v>9.2998740618043403</v>
      </c>
      <c r="G377" s="306">
        <f t="shared" ca="1" si="156"/>
        <v>19.750614520271732</v>
      </c>
      <c r="H377" s="307">
        <f t="shared" ca="1" si="157"/>
        <v>-26.074913822863152</v>
      </c>
      <c r="I377" s="304">
        <f t="shared" ca="1" si="158"/>
        <v>32.71066958651425</v>
      </c>
      <c r="J377" s="306">
        <f t="shared" ca="1" si="159"/>
        <v>593.60948468008257</v>
      </c>
      <c r="K377" s="307">
        <f t="shared" ca="1" si="160"/>
        <v>2021.0824106154662</v>
      </c>
      <c r="L377" s="304">
        <f t="shared" ca="1" si="145"/>
        <v>2106.4534959978055</v>
      </c>
      <c r="M377" s="306">
        <f t="shared" ca="1" si="161"/>
        <v>-0.92254007508823888</v>
      </c>
      <c r="N377" s="304">
        <f t="shared" ca="1" si="162"/>
        <v>-52.857652734238144</v>
      </c>
      <c r="P377" s="310">
        <f t="shared" ca="1" si="163"/>
        <v>23</v>
      </c>
      <c r="Q377" s="304">
        <f t="shared" ca="1" si="164"/>
        <v>0</v>
      </c>
      <c r="R377" s="306">
        <f t="shared" ca="1" si="165"/>
        <v>0</v>
      </c>
      <c r="S377" s="307">
        <f t="shared" ca="1" si="166"/>
        <v>4.7590000000000039</v>
      </c>
      <c r="T377" s="304">
        <f t="shared" ca="1" si="146"/>
        <v>46.68579000000004</v>
      </c>
      <c r="U377" s="311">
        <f t="shared" ca="1" si="147"/>
        <v>0</v>
      </c>
      <c r="V377" s="306">
        <f t="shared" ca="1" si="148"/>
        <v>1.0001403943876574</v>
      </c>
      <c r="W377" s="304">
        <f t="shared" ca="1" si="149"/>
        <v>3.2858162654066296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7.0481048584199861</v>
      </c>
      <c r="AH377" s="304">
        <f t="shared" ca="1" si="173"/>
        <v>-0.66060609282615856</v>
      </c>
    </row>
    <row r="378" spans="1:34" x14ac:dyDescent="0.2">
      <c r="A378" s="347">
        <f t="shared" ca="1" si="151"/>
        <v>0.1</v>
      </c>
      <c r="B378" s="304">
        <f t="shared" ca="1" si="152"/>
        <v>19.400000000000009</v>
      </c>
      <c r="D378" s="306">
        <f t="shared" ca="1" si="153"/>
        <v>-0.41688738051430119</v>
      </c>
      <c r="E378" s="307">
        <f t="shared" ca="1" si="154"/>
        <v>-9.2596220606405719</v>
      </c>
      <c r="F378" s="304">
        <f t="shared" ca="1" si="155"/>
        <v>9.2690018768977289</v>
      </c>
      <c r="G378" s="306">
        <f t="shared" ca="1" si="156"/>
        <v>19.708925782220302</v>
      </c>
      <c r="H378" s="307">
        <f t="shared" ca="1" si="157"/>
        <v>-27.000876028927209</v>
      </c>
      <c r="I378" s="304">
        <f t="shared" ca="1" si="158"/>
        <v>33.428865697456203</v>
      </c>
      <c r="J378" s="306">
        <f t="shared" ca="1" si="159"/>
        <v>595.58246169520714</v>
      </c>
      <c r="K378" s="307">
        <f t="shared" ca="1" si="160"/>
        <v>2018.4286211228766</v>
      </c>
      <c r="L378" s="304">
        <f t="shared" ca="1" si="145"/>
        <v>2104.464912334468</v>
      </c>
      <c r="M378" s="306">
        <f t="shared" ca="1" si="161"/>
        <v>-0.94025997536595596</v>
      </c>
      <c r="N378" s="304">
        <f t="shared" ca="1" si="162"/>
        <v>-53.87292823354403</v>
      </c>
      <c r="P378" s="310">
        <f t="shared" ca="1" si="163"/>
        <v>23</v>
      </c>
      <c r="Q378" s="304">
        <f t="shared" ca="1" si="164"/>
        <v>0</v>
      </c>
      <c r="R378" s="306">
        <f t="shared" ca="1" si="165"/>
        <v>0</v>
      </c>
      <c r="S378" s="307">
        <f t="shared" ca="1" si="166"/>
        <v>4.7590000000000039</v>
      </c>
      <c r="T378" s="304">
        <f t="shared" ca="1" si="146"/>
        <v>46.68579000000004</v>
      </c>
      <c r="U378" s="311">
        <f t="shared" ca="1" si="147"/>
        <v>0</v>
      </c>
      <c r="V378" s="306">
        <f t="shared" ca="1" si="148"/>
        <v>1.0004085812914447</v>
      </c>
      <c r="W378" s="304">
        <f t="shared" ca="1" si="149"/>
        <v>3.432607347055471</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7.1294800216724381</v>
      </c>
      <c r="AH378" s="304">
        <f t="shared" ca="1" si="173"/>
        <v>-0.69044258571267636</v>
      </c>
    </row>
    <row r="379" spans="1:34" x14ac:dyDescent="0.2">
      <c r="A379" s="347">
        <f t="shared" ca="1" si="151"/>
        <v>0.1</v>
      </c>
      <c r="B379" s="304">
        <f t="shared" ca="1" si="152"/>
        <v>19.500000000000011</v>
      </c>
      <c r="D379" s="306">
        <f t="shared" ca="1" si="153"/>
        <v>-0.42525530154237612</v>
      </c>
      <c r="E379" s="307">
        <f t="shared" ca="1" si="154"/>
        <v>-9.2274078382319509</v>
      </c>
      <c r="F379" s="304">
        <f t="shared" ca="1" si="155"/>
        <v>9.2372018211444491</v>
      </c>
      <c r="G379" s="306">
        <f t="shared" ca="1" si="156"/>
        <v>19.666400252066065</v>
      </c>
      <c r="H379" s="307">
        <f t="shared" ca="1" si="157"/>
        <v>-27.923616812750403</v>
      </c>
      <c r="I379" s="304">
        <f t="shared" ca="1" si="158"/>
        <v>34.153999396553566</v>
      </c>
      <c r="J379" s="306">
        <f t="shared" ca="1" si="159"/>
        <v>597.55122799692151</v>
      </c>
      <c r="K379" s="307">
        <f t="shared" ca="1" si="160"/>
        <v>2015.6823964807927</v>
      </c>
      <c r="L379" s="304">
        <f t="shared" ca="1" si="145"/>
        <v>2102.3898291142823</v>
      </c>
      <c r="M379" s="306">
        <f t="shared" ca="1" si="161"/>
        <v>-0.95719514355314517</v>
      </c>
      <c r="N379" s="304">
        <f t="shared" ca="1" si="162"/>
        <v>-54.843241896014185</v>
      </c>
      <c r="P379" s="310">
        <f t="shared" ca="1" si="163"/>
        <v>23</v>
      </c>
      <c r="Q379" s="304">
        <f t="shared" ca="1" si="164"/>
        <v>0</v>
      </c>
      <c r="R379" s="306">
        <f t="shared" ca="1" si="165"/>
        <v>0</v>
      </c>
      <c r="S379" s="307">
        <f t="shared" ca="1" si="166"/>
        <v>4.7590000000000039</v>
      </c>
      <c r="T379" s="304">
        <f t="shared" ca="1" si="146"/>
        <v>46.68579000000004</v>
      </c>
      <c r="U379" s="311">
        <f t="shared" ca="1" si="147"/>
        <v>0</v>
      </c>
      <c r="V379" s="306">
        <f t="shared" ca="1" si="148"/>
        <v>1.0006861775873299</v>
      </c>
      <c r="W379" s="304">
        <f t="shared" ca="1" si="149"/>
        <v>3.5841359309646323</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7.2023613397740585</v>
      </c>
      <c r="AH379" s="304">
        <f t="shared" ca="1" si="173"/>
        <v>-0.72128752827389542</v>
      </c>
    </row>
    <row r="380" spans="1:34" x14ac:dyDescent="0.2">
      <c r="A380" s="347">
        <f t="shared" ca="1" si="151"/>
        <v>0.1</v>
      </c>
      <c r="B380" s="304">
        <f t="shared" ca="1" si="152"/>
        <v>19.600000000000012</v>
      </c>
      <c r="D380" s="306">
        <f t="shared" ca="1" si="153"/>
        <v>-0.43366270531443829</v>
      </c>
      <c r="E380" s="307">
        <f t="shared" ca="1" si="154"/>
        <v>-9.1942578685487248</v>
      </c>
      <c r="F380" s="304">
        <f t="shared" ca="1" si="155"/>
        <v>9.204479403820228</v>
      </c>
      <c r="G380" s="306">
        <f t="shared" ca="1" si="156"/>
        <v>19.623033981534622</v>
      </c>
      <c r="H380" s="307">
        <f t="shared" ca="1" si="157"/>
        <v>-28.843042599605276</v>
      </c>
      <c r="I380" s="304">
        <f t="shared" ca="1" si="158"/>
        <v>34.885305918726118</v>
      </c>
      <c r="J380" s="306">
        <f t="shared" ca="1" si="159"/>
        <v>599.51569970860157</v>
      </c>
      <c r="K380" s="307">
        <f t="shared" ca="1" si="160"/>
        <v>2012.8440635101749</v>
      </c>
      <c r="L380" s="304">
        <f t="shared" ca="1" si="145"/>
        <v>2100.2286299841853</v>
      </c>
      <c r="M380" s="306">
        <f t="shared" ca="1" si="161"/>
        <v>-0.97338819735443372</v>
      </c>
      <c r="N380" s="304">
        <f t="shared" ca="1" si="162"/>
        <v>-55.771035536256299</v>
      </c>
      <c r="P380" s="310">
        <f t="shared" ca="1" si="163"/>
        <v>23</v>
      </c>
      <c r="Q380" s="304">
        <f t="shared" ca="1" si="164"/>
        <v>0</v>
      </c>
      <c r="R380" s="306">
        <f t="shared" ca="1" si="165"/>
        <v>0</v>
      </c>
      <c r="S380" s="307">
        <f t="shared" ca="1" si="166"/>
        <v>4.7590000000000039</v>
      </c>
      <c r="T380" s="304">
        <f t="shared" ca="1" si="146"/>
        <v>46.68579000000004</v>
      </c>
      <c r="U380" s="311">
        <f t="shared" ca="1" si="147"/>
        <v>0</v>
      </c>
      <c r="V380" s="306">
        <f t="shared" ca="1" si="148"/>
        <v>1.0009731572452909</v>
      </c>
      <c r="W380" s="304">
        <f t="shared" ca="1" si="149"/>
        <v>3.7403387909113999</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7.2673289701735113</v>
      </c>
      <c r="AH380" s="304">
        <f t="shared" ca="1" si="173"/>
        <v>-0.75312795355424023</v>
      </c>
    </row>
    <row r="381" spans="1:34" x14ac:dyDescent="0.2">
      <c r="A381" s="347">
        <f t="shared" ca="1" si="151"/>
        <v>0.1</v>
      </c>
      <c r="B381" s="304">
        <f t="shared" ca="1" si="152"/>
        <v>19.700000000000014</v>
      </c>
      <c r="D381" s="306">
        <f t="shared" ca="1" si="153"/>
        <v>-0.44209831197873739</v>
      </c>
      <c r="E381" s="307">
        <f t="shared" ca="1" si="154"/>
        <v>-9.1601789551189956</v>
      </c>
      <c r="F381" s="304">
        <f t="shared" ca="1" si="155"/>
        <v>9.170841259517001</v>
      </c>
      <c r="G381" s="306">
        <f t="shared" ca="1" si="156"/>
        <v>19.578824150336747</v>
      </c>
      <c r="H381" s="307">
        <f t="shared" ca="1" si="157"/>
        <v>-29.759060495117176</v>
      </c>
      <c r="I381" s="304">
        <f t="shared" ca="1" si="158"/>
        <v>35.622072324078133</v>
      </c>
      <c r="J381" s="306">
        <f t="shared" ca="1" si="159"/>
        <v>601.47579261519513</v>
      </c>
      <c r="K381" s="307">
        <f t="shared" ca="1" si="160"/>
        <v>2009.9139583554388</v>
      </c>
      <c r="L381" s="304">
        <f t="shared" ca="1" si="145"/>
        <v>2097.9817084746246</v>
      </c>
      <c r="M381" s="306">
        <f t="shared" ca="1" si="161"/>
        <v>-0.98887960267963171</v>
      </c>
      <c r="N381" s="304">
        <f t="shared" ca="1" si="162"/>
        <v>-56.658627680116631</v>
      </c>
      <c r="P381" s="310">
        <f t="shared" ca="1" si="163"/>
        <v>23</v>
      </c>
      <c r="Q381" s="304">
        <f t="shared" ca="1" si="164"/>
        <v>0</v>
      </c>
      <c r="R381" s="306">
        <f t="shared" ca="1" si="165"/>
        <v>0</v>
      </c>
      <c r="S381" s="307">
        <f t="shared" ca="1" si="166"/>
        <v>4.7590000000000039</v>
      </c>
      <c r="T381" s="304">
        <f t="shared" ca="1" si="146"/>
        <v>46.68579000000004</v>
      </c>
      <c r="U381" s="311">
        <f t="shared" ca="1" si="147"/>
        <v>0</v>
      </c>
      <c r="V381" s="306">
        <f t="shared" ca="1" si="148"/>
        <v>1.0012694934978854</v>
      </c>
      <c r="W381" s="304">
        <f t="shared" ca="1" si="149"/>
        <v>3.9011512182109831</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7.3249213356102389</v>
      </c>
      <c r="AH381" s="304">
        <f t="shared" ca="1" si="173"/>
        <v>-0.78595057594271844</v>
      </c>
    </row>
    <row r="382" spans="1:34" x14ac:dyDescent="0.2">
      <c r="A382" s="347">
        <f t="shared" ca="1" si="151"/>
        <v>0.1</v>
      </c>
      <c r="B382" s="304">
        <f t="shared" ca="1" si="152"/>
        <v>19.800000000000015</v>
      </c>
      <c r="D382" s="306">
        <f t="shared" ca="1" si="153"/>
        <v>-0.45055156735406282</v>
      </c>
      <c r="E382" s="307">
        <f t="shared" ca="1" si="154"/>
        <v>-9.125178927697311</v>
      </c>
      <c r="F382" s="304">
        <f t="shared" ca="1" si="155"/>
        <v>9.1362950465347961</v>
      </c>
      <c r="G382" s="306">
        <f t="shared" ca="1" si="156"/>
        <v>19.533768993601342</v>
      </c>
      <c r="H382" s="307">
        <f t="shared" ca="1" si="157"/>
        <v>-30.671578387886907</v>
      </c>
      <c r="I382" s="304">
        <f t="shared" ca="1" si="158"/>
        <v>36.363633645438576</v>
      </c>
      <c r="J382" s="306">
        <f t="shared" ca="1" si="159"/>
        <v>603.43142227239207</v>
      </c>
      <c r="K382" s="307">
        <f t="shared" ca="1" si="160"/>
        <v>2006.8924264112886</v>
      </c>
      <c r="L382" s="304">
        <f t="shared" ca="1" si="145"/>
        <v>2095.6494679627772</v>
      </c>
      <c r="M382" s="306">
        <f t="shared" ca="1" si="161"/>
        <v>-1.0037076878992577</v>
      </c>
      <c r="N382" s="304">
        <f t="shared" ca="1" si="162"/>
        <v>-57.508214381461514</v>
      </c>
      <c r="P382" s="310">
        <f t="shared" ca="1" si="163"/>
        <v>23</v>
      </c>
      <c r="Q382" s="304">
        <f t="shared" ca="1" si="164"/>
        <v>0</v>
      </c>
      <c r="R382" s="306">
        <f t="shared" ca="1" si="165"/>
        <v>0</v>
      </c>
      <c r="S382" s="307">
        <f t="shared" ca="1" si="166"/>
        <v>4.7590000000000039</v>
      </c>
      <c r="T382" s="304">
        <f t="shared" ca="1" si="146"/>
        <v>46.68579000000004</v>
      </c>
      <c r="U382" s="311">
        <f t="shared" ca="1" si="147"/>
        <v>0</v>
      </c>
      <c r="V382" s="306">
        <f t="shared" ca="1" si="148"/>
        <v>1.0015751588440212</v>
      </c>
      <c r="W382" s="304">
        <f t="shared" ca="1" si="149"/>
        <v>4.066507058505362</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7.3756372015627338</v>
      </c>
      <c r="AH382" s="304">
        <f t="shared" ca="1" si="173"/>
        <v>-0.8197417983212818</v>
      </c>
    </row>
    <row r="383" spans="1:34" x14ac:dyDescent="0.2">
      <c r="A383" s="347">
        <f t="shared" ca="1" si="151"/>
        <v>0.1</v>
      </c>
      <c r="B383" s="304">
        <f t="shared" ca="1" si="152"/>
        <v>19.900000000000016</v>
      </c>
      <c r="D383" s="306">
        <f t="shared" ca="1" si="153"/>
        <v>-0.45901259178597925</v>
      </c>
      <c r="E383" s="307">
        <f t="shared" ca="1" si="154"/>
        <v>-9.089266551447265</v>
      </c>
      <c r="F383" s="304">
        <f t="shared" ca="1" si="155"/>
        <v>9.1008493561137538</v>
      </c>
      <c r="G383" s="306">
        <f t="shared" ca="1" si="156"/>
        <v>19.487867734422743</v>
      </c>
      <c r="H383" s="307">
        <f t="shared" ca="1" si="157"/>
        <v>-31.580505043031632</v>
      </c>
      <c r="I383" s="304">
        <f t="shared" ca="1" si="158"/>
        <v>37.109369269866356</v>
      </c>
      <c r="J383" s="306">
        <f t="shared" ca="1" si="159"/>
        <v>605.38250410879323</v>
      </c>
      <c r="K383" s="307">
        <f t="shared" ca="1" si="160"/>
        <v>2003.7798222397428</v>
      </c>
      <c r="L383" s="304">
        <f t="shared" ca="1" si="145"/>
        <v>2093.2323216251389</v>
      </c>
      <c r="M383" s="306">
        <f t="shared" ca="1" si="161"/>
        <v>-1.0179086839136959</v>
      </c>
      <c r="N383" s="304">
        <f t="shared" ca="1" si="162"/>
        <v>-58.321871517970926</v>
      </c>
      <c r="P383" s="310">
        <f t="shared" ca="1" si="163"/>
        <v>23</v>
      </c>
      <c r="Q383" s="304">
        <f t="shared" ca="1" si="164"/>
        <v>0</v>
      </c>
      <c r="R383" s="306">
        <f t="shared" ca="1" si="165"/>
        <v>0</v>
      </c>
      <c r="S383" s="307">
        <f t="shared" ca="1" si="166"/>
        <v>4.7590000000000039</v>
      </c>
      <c r="T383" s="304">
        <f t="shared" ca="1" si="146"/>
        <v>46.68579000000004</v>
      </c>
      <c r="U383" s="311">
        <f t="shared" ca="1" si="147"/>
        <v>0</v>
      </c>
      <c r="V383" s="306">
        <f t="shared" ca="1" si="148"/>
        <v>1.0018901250536298</v>
      </c>
      <c r="W383" s="304">
        <f t="shared" ca="1" si="149"/>
        <v>4.2363387510509547</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7.4199379583139446</v>
      </c>
      <c r="AH383" s="304">
        <f t="shared" ca="1" si="173"/>
        <v>-0.85448771979520044</v>
      </c>
    </row>
    <row r="384" spans="1:34" x14ac:dyDescent="0.2">
      <c r="A384" s="347">
        <f t="shared" ca="1" si="151"/>
        <v>0.1</v>
      </c>
      <c r="B384" s="304">
        <f t="shared" ca="1" si="152"/>
        <v>20.000000000000018</v>
      </c>
      <c r="D384" s="306">
        <f t="shared" ca="1" si="153"/>
        <v>-0.46747213221859202</v>
      </c>
      <c r="E384" s="307">
        <f t="shared" ca="1" si="154"/>
        <v>-9.0524514456792478</v>
      </c>
      <c r="F384" s="304">
        <f t="shared" ca="1" si="155"/>
        <v>9.0645136312314794</v>
      </c>
      <c r="G384" s="306">
        <f t="shared" ca="1" si="156"/>
        <v>19.441120521200883</v>
      </c>
      <c r="H384" s="307">
        <f t="shared" ca="1" si="157"/>
        <v>-32.485750187599557</v>
      </c>
      <c r="I384" s="304">
        <f t="shared" ca="1" si="158"/>
        <v>37.858699559955603</v>
      </c>
      <c r="J384" s="306">
        <f t="shared" ca="1" si="159"/>
        <v>607.32895352157436</v>
      </c>
      <c r="K384" s="307">
        <f t="shared" ca="1" si="160"/>
        <v>2000.5765094782112</v>
      </c>
      <c r="L384" s="304">
        <f t="shared" ca="1" si="145"/>
        <v>2090.7306923804495</v>
      </c>
      <c r="M384" s="306">
        <f t="shared" ca="1" si="161"/>
        <v>-1.0315167832157204</v>
      </c>
      <c r="N384" s="304">
        <f t="shared" ca="1" si="162"/>
        <v>-59.101558175171853</v>
      </c>
      <c r="P384" s="310">
        <f t="shared" ca="1" si="163"/>
        <v>23</v>
      </c>
      <c r="Q384" s="304">
        <f t="shared" ca="1" si="164"/>
        <v>0</v>
      </c>
      <c r="R384" s="306">
        <f t="shared" ca="1" si="165"/>
        <v>0</v>
      </c>
      <c r="S384" s="307">
        <f t="shared" ca="1" si="166"/>
        <v>4.7590000000000039</v>
      </c>
      <c r="T384" s="304">
        <f t="shared" ca="1" si="146"/>
        <v>46.68579000000004</v>
      </c>
      <c r="U384" s="311">
        <f t="shared" ca="1" si="147"/>
        <v>0</v>
      </c>
      <c r="V384" s="306">
        <f t="shared" ca="1" si="148"/>
        <v>1.0022143631731648</v>
      </c>
      <c r="W384" s="304">
        <f t="shared" ca="1" si="149"/>
        <v>4.4105773702582143</v>
      </c>
      <c r="Y384" s="314" t="str">
        <f t="shared" ca="1" si="167"/>
        <v/>
      </c>
      <c r="Z384" s="315" t="str">
        <f t="shared" ca="1" si="168"/>
        <v/>
      </c>
      <c r="AA384" s="316" t="str">
        <f t="shared" ca="1" si="169"/>
        <v/>
      </c>
      <c r="AC384" s="310">
        <f t="shared" ca="1" si="170"/>
        <v>20.000000000000018</v>
      </c>
      <c r="AD384" s="323">
        <f t="shared" ca="1" si="171"/>
        <v>607.32895352157436</v>
      </c>
      <c r="AE384" s="324" t="e">
        <f t="shared" ca="1" si="150"/>
        <v>#N/A</v>
      </c>
      <c r="AG384" s="306">
        <f t="shared" ca="1" si="172"/>
        <v>7.4582500025030676</v>
      </c>
      <c r="AH384" s="304">
        <f t="shared" ca="1" si="173"/>
        <v>-0.89017414394850836</v>
      </c>
    </row>
    <row r="385" spans="1:34" x14ac:dyDescent="0.2">
      <c r="A385" s="347">
        <f t="shared" ca="1" si="151"/>
        <v>0.1</v>
      </c>
      <c r="B385" s="304">
        <f t="shared" ca="1" si="152"/>
        <v>20.100000000000019</v>
      </c>
      <c r="D385" s="306">
        <f t="shared" ca="1" si="153"/>
        <v>-0.47592151753385237</v>
      </c>
      <c r="E385" s="307">
        <f t="shared" ca="1" si="154"/>
        <v>-9.014744010992171</v>
      </c>
      <c r="F385" s="304">
        <f t="shared" ca="1" si="155"/>
        <v>9.0272980938136165</v>
      </c>
      <c r="G385" s="306">
        <f t="shared" ca="1" si="156"/>
        <v>19.393528369447498</v>
      </c>
      <c r="H385" s="307">
        <f t="shared" ca="1" si="157"/>
        <v>-33.387224588698771</v>
      </c>
      <c r="I385" s="304">
        <f t="shared" ca="1" si="158"/>
        <v>38.611082714070278</v>
      </c>
      <c r="J385" s="306">
        <f t="shared" ca="1" si="159"/>
        <v>609.27068596610673</v>
      </c>
      <c r="K385" s="307">
        <f t="shared" ca="1" si="160"/>
        <v>1997.2828607393963</v>
      </c>
      <c r="L385" s="304">
        <f t="shared" ca="1" si="145"/>
        <v>2088.1450128238116</v>
      </c>
      <c r="M385" s="306">
        <f t="shared" ca="1" si="161"/>
        <v>-1.0445642124510643</v>
      </c>
      <c r="N385" s="304">
        <f t="shared" ca="1" si="162"/>
        <v>-59.849120803852664</v>
      </c>
      <c r="P385" s="310">
        <f t="shared" ca="1" si="163"/>
        <v>23</v>
      </c>
      <c r="Q385" s="304">
        <f t="shared" ca="1" si="164"/>
        <v>0</v>
      </c>
      <c r="R385" s="306">
        <f t="shared" ca="1" si="165"/>
        <v>0</v>
      </c>
      <c r="S385" s="307">
        <f t="shared" ca="1" si="166"/>
        <v>4.7590000000000039</v>
      </c>
      <c r="T385" s="304">
        <f t="shared" ca="1" si="146"/>
        <v>46.68579000000004</v>
      </c>
      <c r="U385" s="311">
        <f t="shared" ca="1" si="147"/>
        <v>0</v>
      </c>
      <c r="V385" s="306">
        <f t="shared" ca="1" si="148"/>
        <v>1.0025478435318425</v>
      </c>
      <c r="W385" s="304">
        <f t="shared" ca="1" si="149"/>
        <v>4.5891526692574152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7.4909671399599178</v>
      </c>
      <c r="AH385" s="304">
        <f t="shared" ca="1" si="173"/>
        <v>-0.92678658757264354</v>
      </c>
    </row>
    <row r="386" spans="1:34" x14ac:dyDescent="0.2">
      <c r="A386" s="347">
        <f t="shared" ca="1" si="151"/>
        <v>0.1</v>
      </c>
      <c r="B386" s="304">
        <f t="shared" ca="1" si="152"/>
        <v>20.200000000000021</v>
      </c>
      <c r="D386" s="306">
        <f t="shared" ca="1" si="153"/>
        <v>-0.48435261712502459</v>
      </c>
      <c r="E386" s="307">
        <f t="shared" ca="1" si="154"/>
        <v>-8.9761553637886102</v>
      </c>
      <c r="F386" s="304">
        <f t="shared" ca="1" si="155"/>
        <v>8.9892136793262907</v>
      </c>
      <c r="G386" s="306">
        <f t="shared" ca="1" si="156"/>
        <v>19.345093107734996</v>
      </c>
      <c r="H386" s="307">
        <f t="shared" ca="1" si="157"/>
        <v>-34.284840125077629</v>
      </c>
      <c r="I386" s="304">
        <f t="shared" ca="1" si="158"/>
        <v>39.366011859840071</v>
      </c>
      <c r="J386" s="306">
        <f t="shared" ca="1" si="159"/>
        <v>611.20761703996584</v>
      </c>
      <c r="K386" s="307">
        <f t="shared" ca="1" si="160"/>
        <v>1993.8992575037075</v>
      </c>
      <c r="L386" s="304">
        <f t="shared" ca="1" si="145"/>
        <v>2085.475725152779</v>
      </c>
      <c r="M386" s="306">
        <f t="shared" ca="1" si="161"/>
        <v>-1.0570813140954385</v>
      </c>
      <c r="N386" s="304">
        <f t="shared" ca="1" si="162"/>
        <v>-60.566297899811566</v>
      </c>
      <c r="P386" s="310">
        <f t="shared" ca="1" si="163"/>
        <v>23</v>
      </c>
      <c r="Q386" s="304">
        <f t="shared" ca="1" si="164"/>
        <v>0</v>
      </c>
      <c r="R386" s="306">
        <f t="shared" ca="1" si="165"/>
        <v>0</v>
      </c>
      <c r="S386" s="307">
        <f t="shared" ca="1" si="166"/>
        <v>4.7590000000000039</v>
      </c>
      <c r="T386" s="304">
        <f t="shared" ca="1" si="146"/>
        <v>46.68579000000004</v>
      </c>
      <c r="U386" s="311">
        <f t="shared" ca="1" si="147"/>
        <v>0</v>
      </c>
      <c r="V386" s="306">
        <f t="shared" ca="1" si="148"/>
        <v>1.0028905357485696</v>
      </c>
      <c r="W386" s="304">
        <f t="shared" ca="1" si="149"/>
        <v>4.7719931252836281</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7.518452953070037</v>
      </c>
      <c r="AH386" s="304">
        <f t="shared" ca="1" si="173"/>
        <v>-0.9643102898208471</v>
      </c>
    </row>
    <row r="387" spans="1:34" x14ac:dyDescent="0.2">
      <c r="A387" s="347">
        <f t="shared" ca="1" si="151"/>
        <v>0.1</v>
      </c>
      <c r="B387" s="304">
        <f t="shared" ca="1" si="152"/>
        <v>20.300000000000022</v>
      </c>
      <c r="D387" s="306">
        <f t="shared" ca="1" si="153"/>
        <v>-0.49275780261049323</v>
      </c>
      <c r="E387" s="307">
        <f t="shared" ca="1" si="154"/>
        <v>-8.9366972772475144</v>
      </c>
      <c r="F387" s="304">
        <f t="shared" ca="1" si="155"/>
        <v>8.9502719778337827</v>
      </c>
      <c r="G387" s="306">
        <f t="shared" ca="1" si="156"/>
        <v>19.295817327473948</v>
      </c>
      <c r="H387" s="307">
        <f t="shared" ca="1" si="157"/>
        <v>-35.178509852802378</v>
      </c>
      <c r="I387" s="304">
        <f t="shared" ca="1" si="158"/>
        <v>40.123012371941336</v>
      </c>
      <c r="J387" s="306">
        <f t="shared" ca="1" si="159"/>
        <v>613.13966256172625</v>
      </c>
      <c r="K387" s="307">
        <f t="shared" ca="1" si="160"/>
        <v>1990.4260900048134</v>
      </c>
      <c r="L387" s="304">
        <f t="shared" ca="1" si="145"/>
        <v>2082.7232810861256</v>
      </c>
      <c r="M387" s="306">
        <f t="shared" ca="1" si="161"/>
        <v>-1.0690966337921812</v>
      </c>
      <c r="N387" s="304">
        <f t="shared" ca="1" si="162"/>
        <v>-61.254725007935335</v>
      </c>
      <c r="P387" s="310">
        <f t="shared" ca="1" si="163"/>
        <v>23</v>
      </c>
      <c r="Q387" s="304">
        <f t="shared" ca="1" si="164"/>
        <v>0</v>
      </c>
      <c r="R387" s="306">
        <f t="shared" ca="1" si="165"/>
        <v>0</v>
      </c>
      <c r="S387" s="307">
        <f t="shared" ca="1" si="166"/>
        <v>4.7590000000000039</v>
      </c>
      <c r="T387" s="304">
        <f t="shared" ca="1" si="146"/>
        <v>46.68579000000004</v>
      </c>
      <c r="U387" s="311">
        <f t="shared" ca="1" si="147"/>
        <v>0</v>
      </c>
      <c r="V387" s="306">
        <f t="shared" ca="1" si="148"/>
        <v>1.0032424087394878</v>
      </c>
      <c r="W387" s="304">
        <f t="shared" ca="1" si="149"/>
        <v>4.9590259866903184</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7.5410430927709102</v>
      </c>
      <c r="AH387" s="304">
        <f t="shared" ca="1" si="173"/>
        <v>-1.0027302217448255</v>
      </c>
    </row>
    <row r="388" spans="1:34" x14ac:dyDescent="0.2">
      <c r="A388" s="347">
        <f t="shared" ca="1" si="151"/>
        <v>0.1</v>
      </c>
      <c r="B388" s="304">
        <f t="shared" ca="1" si="152"/>
        <v>20.400000000000023</v>
      </c>
      <c r="D388" s="306">
        <f t="shared" ca="1" si="153"/>
        <v>-0.50112991255299855</v>
      </c>
      <c r="E388" s="307">
        <f t="shared" ca="1" si="154"/>
        <v>-8.896382127945472</v>
      </c>
      <c r="F388" s="304">
        <f t="shared" ca="1" si="155"/>
        <v>8.9104851807117083</v>
      </c>
      <c r="G388" s="306">
        <f t="shared" ca="1" si="156"/>
        <v>19.245704336218648</v>
      </c>
      <c r="H388" s="307">
        <f t="shared" ca="1" si="157"/>
        <v>-36.068148065596922</v>
      </c>
      <c r="I388" s="304">
        <f t="shared" ca="1" si="158"/>
        <v>40.881639403025027</v>
      </c>
      <c r="J388" s="306">
        <f t="shared" ca="1" si="159"/>
        <v>615.06673864491086</v>
      </c>
      <c r="K388" s="307">
        <f t="shared" ca="1" si="160"/>
        <v>1986.8637571088934</v>
      </c>
      <c r="L388" s="304">
        <f t="shared" ref="L388:L451" ca="1" si="174">SQRT(pos_x^2+pos_z^2)</f>
        <v>2079.8881417759358</v>
      </c>
      <c r="M388" s="306">
        <f t="shared" ca="1" si="161"/>
        <v>-1.0806370106568139</v>
      </c>
      <c r="N388" s="304">
        <f t="shared" ca="1" si="162"/>
        <v>-61.915939896269201</v>
      </c>
      <c r="P388" s="310">
        <f t="shared" ca="1" si="163"/>
        <v>23</v>
      </c>
      <c r="Q388" s="304">
        <f t="shared" ca="1" si="164"/>
        <v>0</v>
      </c>
      <c r="R388" s="306">
        <f t="shared" ca="1" si="165"/>
        <v>0</v>
      </c>
      <c r="S388" s="307">
        <f t="shared" ca="1" si="166"/>
        <v>4.7590000000000039</v>
      </c>
      <c r="T388" s="304">
        <f t="shared" ref="T388:T451" ca="1" si="175">m*g</f>
        <v>46.68579000000004</v>
      </c>
      <c r="U388" s="311">
        <f t="shared" ref="U388:U451" ca="1" si="176">IF(pos_xz&lt;L_rampe,Poids*COS(Beta),0)</f>
        <v>0</v>
      </c>
      <c r="V388" s="306">
        <f t="shared" ref="V388:V451" ca="1" si="177">Rho_moyen*(20000-Alt_rampe-pos_z)/(20000+Alt_rampe+pos_z)</f>
        <v>1.0036034307260895</v>
      </c>
      <c r="W388" s="304">
        <f t="shared" ref="W388:W451" ca="1" si="178">1/2*Rho*Sref*Cx*vit_xz^2</f>
        <v>5.1501773214155735</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7.559047468339287</v>
      </c>
      <c r="AH388" s="304">
        <f t="shared" ca="1" si="173"/>
        <v>-1.0420310961736319</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-0.50946222002317154</v>
      </c>
      <c r="E389" s="307">
        <f t="shared" ref="E389:E452" ca="1" si="183">IF(AND(L388&lt;L_rampe,Poussee&lt;Poids*SIN(M388)),0,(-W388+Poussee)/m*SIN(M388)+U388/m*COS(M388)-Poids/m)</f>
        <v>-8.8552228474152166</v>
      </c>
      <c r="F389" s="304">
        <f t="shared" ref="F389:F452" ca="1" si="184">SQRT(acc_x^2+acc_z^2)</f>
        <v>8.8698660323037242</v>
      </c>
      <c r="G389" s="306">
        <f t="shared" ref="G389:G452" ca="1" si="185">G388+acc_x*pas</f>
        <v>19.194758114216331</v>
      </c>
      <c r="H389" s="307">
        <f t="shared" ref="H389:H452" ca="1" si="186">H388+acc_z*pas</f>
        <v>-36.953670350338442</v>
      </c>
      <c r="I389" s="304">
        <f t="shared" ref="I389:I452" ca="1" si="187">SQRT(vit_x^2+vit_z^2)</f>
        <v>41.641475615361621</v>
      </c>
      <c r="J389" s="306">
        <f t="shared" ref="J389:J452" ca="1" si="188">J388+0.5*(vit_x+G388)*pas*(K388&gt;=0)</f>
        <v>616.98876176743261</v>
      </c>
      <c r="K389" s="307">
        <f t="shared" ref="K389:K452" ca="1" si="189">K388+0.5*(vit_z+H388)*pas</f>
        <v>1983.2126661880966</v>
      </c>
      <c r="L389" s="304">
        <f t="shared" ca="1" si="174"/>
        <v>2076.9707777135932</v>
      </c>
      <c r="M389" s="306">
        <f t="shared" ref="M389:M452" ca="1" si="190">IF(AND(L388&gt;L_rampe,G389&gt;0),ATAN2(G389,H389),$M$4)</f>
        <v>-1.0917276684766741</v>
      </c>
      <c r="N389" s="304">
        <f t="shared" ref="N389:N452" ca="1" si="191">DEGREES(Beta)</f>
        <v>-62.551387781370956</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4.7590000000000039</v>
      </c>
      <c r="T389" s="304">
        <f t="shared" ca="1" si="175"/>
        <v>46.68579000000004</v>
      </c>
      <c r="U389" s="311">
        <f t="shared" ca="1" si="176"/>
        <v>0</v>
      </c>
      <c r="V389" s="306">
        <f t="shared" ca="1" si="177"/>
        <v>1.0039735692438547</v>
      </c>
      <c r="W389" s="304">
        <f t="shared" ca="1" si="178"/>
        <v>5.3453720667377009</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7.5727523181098633</v>
      </c>
      <c r="AH389" s="304">
        <f t="shared" ref="AH389:AH452" ca="1" si="202">IF(AND(L388&lt;L_rampe,Poussee&lt;Poids*SIN(M388)), g*SIN(M388), (-W388+Poussee)/m)</f>
        <v>-1.0821973778977871</v>
      </c>
    </row>
    <row r="390" spans="1:34" x14ac:dyDescent="0.2">
      <c r="A390" s="347">
        <f t="shared" ca="1" si="180"/>
        <v>0.1</v>
      </c>
      <c r="B390" s="304">
        <f t="shared" ca="1" si="181"/>
        <v>20.600000000000026</v>
      </c>
      <c r="D390" s="306">
        <f t="shared" ca="1" si="182"/>
        <v>-0.51774840283122003</v>
      </c>
      <c r="E390" s="307">
        <f t="shared" ca="1" si="183"/>
        <v>-8.8132328780184643</v>
      </c>
      <c r="F390" s="304">
        <f t="shared" ca="1" si="184"/>
        <v>8.8284277858982279</v>
      </c>
      <c r="G390" s="306">
        <f t="shared" ca="1" si="185"/>
        <v>19.142983273933208</v>
      </c>
      <c r="H390" s="307">
        <f t="shared" ca="1" si="186"/>
        <v>-37.83499363814029</v>
      </c>
      <c r="I390" s="304">
        <f t="shared" ca="1" si="187"/>
        <v>42.402129100131312</v>
      </c>
      <c r="J390" s="306">
        <f t="shared" ca="1" si="188"/>
        <v>618.9056488368401</v>
      </c>
      <c r="K390" s="307">
        <f t="shared" ca="1" si="189"/>
        <v>1979.4732329886726</v>
      </c>
      <c r="L390" s="304">
        <f t="shared" ca="1" si="174"/>
        <v>2073.9716686302099</v>
      </c>
      <c r="M390" s="306">
        <f t="shared" ca="1" si="190"/>
        <v>-1.1023923062372174</v>
      </c>
      <c r="N390" s="304">
        <f t="shared" ca="1" si="191"/>
        <v>-63.162426515085933</v>
      </c>
      <c r="P390" s="310">
        <f t="shared" ca="1" si="192"/>
        <v>23</v>
      </c>
      <c r="Q390" s="304">
        <f t="shared" ca="1" si="193"/>
        <v>0</v>
      </c>
      <c r="R390" s="306">
        <f t="shared" ca="1" si="194"/>
        <v>0</v>
      </c>
      <c r="S390" s="307">
        <f t="shared" ca="1" si="195"/>
        <v>4.7590000000000039</v>
      </c>
      <c r="T390" s="304">
        <f t="shared" ca="1" si="175"/>
        <v>46.68579000000004</v>
      </c>
      <c r="U390" s="311">
        <f t="shared" ca="1" si="176"/>
        <v>0</v>
      </c>
      <c r="V390" s="306">
        <f t="shared" ca="1" si="177"/>
        <v>1.0043527911513646</v>
      </c>
      <c r="W390" s="304">
        <f t="shared" ca="1" si="178"/>
        <v>5.5445340801682725</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7.5824221517792125</v>
      </c>
      <c r="AH390" s="304">
        <f t="shared" ca="1" si="202"/>
        <v>-1.123213294124332</v>
      </c>
    </row>
    <row r="391" spans="1:34" x14ac:dyDescent="0.2">
      <c r="A391" s="347">
        <f t="shared" ca="1" si="180"/>
        <v>0.1</v>
      </c>
      <c r="B391" s="304">
        <f t="shared" ca="1" si="181"/>
        <v>20.700000000000028</v>
      </c>
      <c r="D391" s="306">
        <f t="shared" ca="1" si="182"/>
        <v>-0.52598251624393833</v>
      </c>
      <c r="E391" s="307">
        <f t="shared" ca="1" si="183"/>
        <v>-8.7704261325892308</v>
      </c>
      <c r="F391" s="304">
        <f t="shared" ca="1" si="184"/>
        <v>8.7861841634806623</v>
      </c>
      <c r="G391" s="306">
        <f t="shared" ca="1" si="185"/>
        <v>19.090385022308816</v>
      </c>
      <c r="H391" s="307">
        <f t="shared" ca="1" si="186"/>
        <v>-38.712036251399212</v>
      </c>
      <c r="I391" s="304">
        <f t="shared" ca="1" si="187"/>
        <v>43.163231471121804</v>
      </c>
      <c r="J391" s="306">
        <f t="shared" ca="1" si="188"/>
        <v>620.81731725165218</v>
      </c>
      <c r="K391" s="307">
        <f t="shared" ca="1" si="189"/>
        <v>1975.6458814941957</v>
      </c>
      <c r="L391" s="304">
        <f t="shared" ca="1" si="174"/>
        <v>2070.8913033919757</v>
      </c>
      <c r="M391" s="306">
        <f t="shared" ca="1" si="190"/>
        <v>-1.1126531868109653</v>
      </c>
      <c r="N391" s="304">
        <f t="shared" ca="1" si="191"/>
        <v>-63.750331666049462</v>
      </c>
      <c r="P391" s="310">
        <f t="shared" ca="1" si="192"/>
        <v>23</v>
      </c>
      <c r="Q391" s="304">
        <f t="shared" ca="1" si="193"/>
        <v>0</v>
      </c>
      <c r="R391" s="306">
        <f t="shared" ca="1" si="194"/>
        <v>0</v>
      </c>
      <c r="S391" s="307">
        <f t="shared" ca="1" si="195"/>
        <v>4.7590000000000039</v>
      </c>
      <c r="T391" s="304">
        <f t="shared" ca="1" si="175"/>
        <v>46.68579000000004</v>
      </c>
      <c r="U391" s="311">
        <f t="shared" ca="1" si="176"/>
        <v>0</v>
      </c>
      <c r="V391" s="306">
        <f t="shared" ca="1" si="177"/>
        <v>1.0047410626398543</v>
      </c>
      <c r="W391" s="304">
        <f t="shared" ca="1" si="178"/>
        <v>5.7475861913407149</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7.5883015605095494</v>
      </c>
      <c r="AH391" s="304">
        <f t="shared" ca="1" si="202"/>
        <v>-1.1650628451708904</v>
      </c>
    </row>
    <row r="392" spans="1:34" x14ac:dyDescent="0.2">
      <c r="A392" s="347">
        <f t="shared" ca="1" si="180"/>
        <v>0.1</v>
      </c>
      <c r="B392" s="304">
        <f t="shared" ca="1" si="181"/>
        <v>20.800000000000029</v>
      </c>
      <c r="D392" s="306">
        <f t="shared" ca="1" si="182"/>
        <v>-0.53415896800359453</v>
      </c>
      <c r="E392" s="307">
        <f t="shared" ca="1" si="183"/>
        <v>-8.7268169573740604</v>
      </c>
      <c r="F392" s="304">
        <f t="shared" ca="1" si="184"/>
        <v>8.7431493187872587</v>
      </c>
      <c r="G392" s="306">
        <f t="shared" ca="1" si="185"/>
        <v>19.036969125508456</v>
      </c>
      <c r="H392" s="307">
        <f t="shared" ca="1" si="186"/>
        <v>-39.584717947136618</v>
      </c>
      <c r="I392" s="304">
        <f t="shared" ca="1" si="187"/>
        <v>43.924436119771897</v>
      </c>
      <c r="J392" s="306">
        <f t="shared" ca="1" si="188"/>
        <v>622.723684959043</v>
      </c>
      <c r="K392" s="307">
        <f t="shared" ca="1" si="189"/>
        <v>1971.7310437842689</v>
      </c>
      <c r="L392" s="304">
        <f t="shared" ca="1" si="174"/>
        <v>2067.7301798908802</v>
      </c>
      <c r="M392" s="306">
        <f t="shared" ca="1" si="190"/>
        <v>-1.1225312229674251</v>
      </c>
      <c r="N392" s="304">
        <f t="shared" ca="1" si="191"/>
        <v>-64.31630144769224</v>
      </c>
      <c r="P392" s="310">
        <f t="shared" ca="1" si="192"/>
        <v>23</v>
      </c>
      <c r="Q392" s="304">
        <f t="shared" ca="1" si="193"/>
        <v>0</v>
      </c>
      <c r="R392" s="306">
        <f t="shared" ca="1" si="194"/>
        <v>0</v>
      </c>
      <c r="S392" s="307">
        <f t="shared" ca="1" si="195"/>
        <v>4.7590000000000039</v>
      </c>
      <c r="T392" s="304">
        <f t="shared" ca="1" si="175"/>
        <v>46.68579000000004</v>
      </c>
      <c r="U392" s="311">
        <f t="shared" ca="1" si="176"/>
        <v>0</v>
      </c>
      <c r="V392" s="306">
        <f t="shared" ca="1" si="177"/>
        <v>1.005138349243172</v>
      </c>
      <c r="W392" s="304">
        <f t="shared" ca="1" si="178"/>
        <v>5.9544502547613725</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7.5906168950785231</v>
      </c>
      <c r="AH392" s="304">
        <f t="shared" ca="1" si="202"/>
        <v>-1.2077298153689242</v>
      </c>
    </row>
    <row r="393" spans="1:34" x14ac:dyDescent="0.2">
      <c r="A393" s="347">
        <f t="shared" ca="1" si="180"/>
        <v>0.1</v>
      </c>
      <c r="B393" s="304">
        <f t="shared" ca="1" si="181"/>
        <v>20.900000000000031</v>
      </c>
      <c r="D393" s="306">
        <f t="shared" ca="1" si="182"/>
        <v>-0.54227249546892775</v>
      </c>
      <c r="E393" s="307">
        <f t="shared" ca="1" si="183"/>
        <v>-8.6824200978576691</v>
      </c>
      <c r="F393" s="304">
        <f t="shared" ca="1" si="184"/>
        <v>8.6993378032482944</v>
      </c>
      <c r="G393" s="306">
        <f t="shared" ca="1" si="185"/>
        <v>18.982741875961562</v>
      </c>
      <c r="H393" s="307">
        <f t="shared" ca="1" si="186"/>
        <v>-40.452959956922385</v>
      </c>
      <c r="I393" s="304">
        <f t="shared" ca="1" si="187"/>
        <v>44.685416618912157</v>
      </c>
      <c r="J393" s="306">
        <f t="shared" ca="1" si="188"/>
        <v>624.62467050911653</v>
      </c>
      <c r="K393" s="307">
        <f t="shared" ca="1" si="189"/>
        <v>1967.7291598890658</v>
      </c>
      <c r="L393" s="304">
        <f t="shared" ca="1" si="174"/>
        <v>2064.4888049312235</v>
      </c>
      <c r="M393" s="306">
        <f t="shared" ca="1" si="190"/>
        <v>-1.1320460601172764</v>
      </c>
      <c r="N393" s="304">
        <f t="shared" ca="1" si="191"/>
        <v>-64.861461459132997</v>
      </c>
      <c r="P393" s="310">
        <f t="shared" ca="1" si="192"/>
        <v>23</v>
      </c>
      <c r="Q393" s="304">
        <f t="shared" ca="1" si="193"/>
        <v>0</v>
      </c>
      <c r="R393" s="306">
        <f t="shared" ca="1" si="194"/>
        <v>0</v>
      </c>
      <c r="S393" s="307">
        <f t="shared" ca="1" si="195"/>
        <v>4.7590000000000039</v>
      </c>
      <c r="T393" s="304">
        <f t="shared" ca="1" si="175"/>
        <v>46.68579000000004</v>
      </c>
      <c r="U393" s="311">
        <f t="shared" ca="1" si="176"/>
        <v>0</v>
      </c>
      <c r="V393" s="306">
        <f t="shared" ca="1" si="177"/>
        <v>1.0055446158481063</v>
      </c>
      <c r="W393" s="304">
        <f t="shared" ca="1" si="178"/>
        <v>6.1650472032979682</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7.5895778151681572</v>
      </c>
      <c r="AH393" s="304">
        <f t="shared" ca="1" si="202"/>
        <v>-1.2511977841482176</v>
      </c>
    </row>
    <row r="394" spans="1:34" x14ac:dyDescent="0.2">
      <c r="A394" s="347">
        <f t="shared" ca="1" si="180"/>
        <v>0.1</v>
      </c>
      <c r="B394" s="304">
        <f t="shared" ca="1" si="181"/>
        <v>21.000000000000032</v>
      </c>
      <c r="D394" s="306">
        <f t="shared" ca="1" si="182"/>
        <v>-0.5503181447051223</v>
      </c>
      <c r="E394" s="307">
        <f t="shared" ca="1" si="183"/>
        <v>-8.6372506671169997</v>
      </c>
      <c r="F394" s="304">
        <f t="shared" ca="1" si="184"/>
        <v>8.6547645344633573</v>
      </c>
      <c r="G394" s="306">
        <f t="shared" ca="1" si="185"/>
        <v>18.927710061491048</v>
      </c>
      <c r="H394" s="307">
        <f t="shared" ca="1" si="186"/>
        <v>-41.316685023634086</v>
      </c>
      <c r="I394" s="304">
        <f t="shared" ca="1" si="187"/>
        <v>45.445865263124418</v>
      </c>
      <c r="J394" s="306">
        <f t="shared" ca="1" si="188"/>
        <v>626.52019310598916</v>
      </c>
      <c r="K394" s="307">
        <f t="shared" ca="1" si="189"/>
        <v>1963.6406776400381</v>
      </c>
      <c r="L394" s="304">
        <f t="shared" ca="1" si="174"/>
        <v>2061.1676941122946</v>
      </c>
      <c r="M394" s="306">
        <f t="shared" ca="1" si="190"/>
        <v>-1.1412161554040612</v>
      </c>
      <c r="N394" s="304">
        <f t="shared" ca="1" si="191"/>
        <v>-65.386869216798587</v>
      </c>
      <c r="P394" s="310">
        <f t="shared" ca="1" si="192"/>
        <v>23</v>
      </c>
      <c r="Q394" s="304">
        <f t="shared" ca="1" si="193"/>
        <v>0</v>
      </c>
      <c r="R394" s="306">
        <f t="shared" ca="1" si="194"/>
        <v>0</v>
      </c>
      <c r="S394" s="307">
        <f t="shared" ca="1" si="195"/>
        <v>4.7590000000000039</v>
      </c>
      <c r="T394" s="304">
        <f t="shared" ca="1" si="175"/>
        <v>46.68579000000004</v>
      </c>
      <c r="U394" s="311">
        <f t="shared" ca="1" si="176"/>
        <v>0</v>
      </c>
      <c r="V394" s="306">
        <f t="shared" ca="1" si="177"/>
        <v>1.0059598267050587</v>
      </c>
      <c r="W394" s="304">
        <f t="shared" ca="1" si="178"/>
        <v>6.3792971022874063</v>
      </c>
      <c r="Y394" s="314" t="str">
        <f t="shared" ca="1" si="196"/>
        <v/>
      </c>
      <c r="Z394" s="315" t="str">
        <f t="shared" ca="1" si="197"/>
        <v/>
      </c>
      <c r="AA394" s="316" t="str">
        <f t="shared" ca="1" si="198"/>
        <v/>
      </c>
      <c r="AC394" s="310">
        <f t="shared" ca="1" si="199"/>
        <v>21.000000000000032</v>
      </c>
      <c r="AD394" s="323">
        <f t="shared" ca="1" si="200"/>
        <v>626.52019310598916</v>
      </c>
      <c r="AE394" s="324" t="e">
        <f t="shared" ca="1" si="179"/>
        <v>#N/A</v>
      </c>
      <c r="AG394" s="306">
        <f t="shared" ca="1" si="201"/>
        <v>7.5853787148251373</v>
      </c>
      <c r="AH394" s="304">
        <f t="shared" ca="1" si="202"/>
        <v>-1.2954501372763108</v>
      </c>
    </row>
    <row r="395" spans="1:34" x14ac:dyDescent="0.2">
      <c r="A395" s="347">
        <f t="shared" ca="1" si="180"/>
        <v>0.1</v>
      </c>
      <c r="B395" s="304">
        <f t="shared" ca="1" si="181"/>
        <v>21.100000000000033</v>
      </c>
      <c r="D395" s="306">
        <f t="shared" ca="1" si="182"/>
        <v>-0.55829125135818491</v>
      </c>
      <c r="E395" s="307">
        <f t="shared" ca="1" si="183"/>
        <v>-8.5913241163944818</v>
      </c>
      <c r="F395" s="304">
        <f t="shared" ca="1" si="184"/>
        <v>8.6094447668989957</v>
      </c>
      <c r="G395" s="306">
        <f t="shared" ca="1" si="185"/>
        <v>18.871880936355229</v>
      </c>
      <c r="H395" s="307">
        <f t="shared" ca="1" si="186"/>
        <v>-42.175817435273537</v>
      </c>
      <c r="I395" s="304">
        <f t="shared" ca="1" si="187"/>
        <v>46.205491734311096</v>
      </c>
      <c r="J395" s="306">
        <f t="shared" ca="1" si="188"/>
        <v>628.41017265588152</v>
      </c>
      <c r="K395" s="307">
        <f t="shared" ca="1" si="189"/>
        <v>1959.4660525170927</v>
      </c>
      <c r="L395" s="304">
        <f t="shared" ca="1" si="174"/>
        <v>2057.7673717075781</v>
      </c>
      <c r="M395" s="306">
        <f t="shared" ca="1" si="190"/>
        <v>-1.1500588529119982</v>
      </c>
      <c r="N395" s="304">
        <f t="shared" ca="1" si="191"/>
        <v>-65.893518463514226</v>
      </c>
      <c r="P395" s="310">
        <f t="shared" ca="1" si="192"/>
        <v>23</v>
      </c>
      <c r="Q395" s="304">
        <f t="shared" ca="1" si="193"/>
        <v>0</v>
      </c>
      <c r="R395" s="306">
        <f t="shared" ca="1" si="194"/>
        <v>0</v>
      </c>
      <c r="S395" s="307">
        <f t="shared" ca="1" si="195"/>
        <v>4.7590000000000039</v>
      </c>
      <c r="T395" s="304">
        <f t="shared" ca="1" si="175"/>
        <v>46.68579000000004</v>
      </c>
      <c r="U395" s="311">
        <f t="shared" ca="1" si="176"/>
        <v>0</v>
      </c>
      <c r="V395" s="306">
        <f t="shared" ca="1" si="177"/>
        <v>1.0063839454390286</v>
      </c>
      <c r="W395" s="304">
        <f t="shared" ca="1" si="178"/>
        <v>6.597119204151304</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7.5782000303754389</v>
      </c>
      <c r="AH395" s="304">
        <f t="shared" ca="1" si="202"/>
        <v>-1.3404700782280734</v>
      </c>
    </row>
    <row r="396" spans="1:34" x14ac:dyDescent="0.2">
      <c r="A396" s="347">
        <f t="shared" ca="1" si="180"/>
        <v>0.1</v>
      </c>
      <c r="B396" s="304">
        <f t="shared" ca="1" si="181"/>
        <v>21.200000000000035</v>
      </c>
      <c r="D396" s="306">
        <f t="shared" ca="1" si="182"/>
        <v>-0.5661874231588585</v>
      </c>
      <c r="E396" s="307">
        <f t="shared" ca="1" si="183"/>
        <v>-8.5446562076229444</v>
      </c>
      <c r="F396" s="304">
        <f t="shared" ca="1" si="184"/>
        <v>8.5633940645408</v>
      </c>
      <c r="G396" s="306">
        <f t="shared" ca="1" si="185"/>
        <v>18.815262194039342</v>
      </c>
      <c r="H396" s="307">
        <f t="shared" ca="1" si="186"/>
        <v>-43.030283056035834</v>
      </c>
      <c r="I396" s="304">
        <f t="shared" ca="1" si="187"/>
        <v>46.96402188178746</v>
      </c>
      <c r="J396" s="306">
        <f t="shared" ca="1" si="188"/>
        <v>630.29452981240127</v>
      </c>
      <c r="K396" s="307">
        <f t="shared" ca="1" si="189"/>
        <v>1955.2057474925273</v>
      </c>
      <c r="L396" s="304">
        <f t="shared" ca="1" si="174"/>
        <v>2054.2883705408176</v>
      </c>
      <c r="M396" s="306">
        <f t="shared" ca="1" si="190"/>
        <v>-1.158590454877944</v>
      </c>
      <c r="N396" s="304">
        <f t="shared" ca="1" si="191"/>
        <v>-66.382343248648439</v>
      </c>
      <c r="P396" s="310">
        <f t="shared" ca="1" si="192"/>
        <v>23</v>
      </c>
      <c r="Q396" s="304">
        <f t="shared" ca="1" si="193"/>
        <v>0</v>
      </c>
      <c r="R396" s="306">
        <f t="shared" ca="1" si="194"/>
        <v>0</v>
      </c>
      <c r="S396" s="307">
        <f t="shared" ca="1" si="195"/>
        <v>4.7590000000000039</v>
      </c>
      <c r="T396" s="304">
        <f t="shared" ca="1" si="175"/>
        <v>46.68579000000004</v>
      </c>
      <c r="U396" s="311">
        <f t="shared" ca="1" si="176"/>
        <v>0</v>
      </c>
      <c r="V396" s="306">
        <f t="shared" ca="1" si="177"/>
        <v>1.0068169350608898</v>
      </c>
      <c r="W396" s="304">
        <f t="shared" ca="1" si="178"/>
        <v>6.8184320034133723</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7.5682094378121878</v>
      </c>
      <c r="AH396" s="304">
        <f t="shared" ca="1" si="202"/>
        <v>-1.3862406396619664</v>
      </c>
    </row>
    <row r="397" spans="1:34" x14ac:dyDescent="0.2">
      <c r="A397" s="347">
        <f t="shared" ca="1" si="180"/>
        <v>0.1</v>
      </c>
      <c r="B397" s="304">
        <f t="shared" ca="1" si="181"/>
        <v>21.300000000000036</v>
      </c>
      <c r="D397" s="306">
        <f t="shared" ca="1" si="182"/>
        <v>-0.57400252391151541</v>
      </c>
      <c r="E397" s="307">
        <f t="shared" ca="1" si="183"/>
        <v>-8.4972629876709203</v>
      </c>
      <c r="F397" s="304">
        <f t="shared" ca="1" si="184"/>
        <v>8.5166282752682658</v>
      </c>
      <c r="G397" s="306">
        <f t="shared" ca="1" si="185"/>
        <v>18.757861941648191</v>
      </c>
      <c r="H397" s="307">
        <f t="shared" ca="1" si="186"/>
        <v>-43.88000935480293</v>
      </c>
      <c r="I397" s="304">
        <f t="shared" ca="1" si="187"/>
        <v>47.721196606953669</v>
      </c>
      <c r="J397" s="306">
        <f t="shared" ca="1" si="188"/>
        <v>632.17318601918566</v>
      </c>
      <c r="K397" s="307">
        <f t="shared" ca="1" si="189"/>
        <v>1950.8602328719853</v>
      </c>
      <c r="L397" s="304">
        <f t="shared" ca="1" si="174"/>
        <v>2050.7312318592567</v>
      </c>
      <c r="M397" s="306">
        <f t="shared" ca="1" si="190"/>
        <v>-1.1668262888861471</v>
      </c>
      <c r="N397" s="304">
        <f t="shared" ca="1" si="191"/>
        <v>-66.854221778088785</v>
      </c>
      <c r="P397" s="310">
        <f t="shared" ca="1" si="192"/>
        <v>23</v>
      </c>
      <c r="Q397" s="304">
        <f t="shared" ca="1" si="193"/>
        <v>0</v>
      </c>
      <c r="R397" s="306">
        <f t="shared" ca="1" si="194"/>
        <v>0</v>
      </c>
      <c r="S397" s="307">
        <f t="shared" ca="1" si="195"/>
        <v>4.7590000000000039</v>
      </c>
      <c r="T397" s="304">
        <f t="shared" ca="1" si="175"/>
        <v>46.68579000000004</v>
      </c>
      <c r="U397" s="311">
        <f t="shared" ca="1" si="176"/>
        <v>0</v>
      </c>
      <c r="V397" s="306">
        <f t="shared" ca="1" si="177"/>
        <v>1.0072587579789343</v>
      </c>
      <c r="W397" s="304">
        <f t="shared" ca="1" si="178"/>
        <v>7.0431532920180464</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7.5555629470317376</v>
      </c>
      <c r="AH397" s="304">
        <f t="shared" ca="1" si="202"/>
        <v>-1.4327446949807452</v>
      </c>
    </row>
    <row r="398" spans="1:34" x14ac:dyDescent="0.2">
      <c r="A398" s="347">
        <f t="shared" ca="1" si="180"/>
        <v>0.1</v>
      </c>
      <c r="B398" s="304">
        <f t="shared" ca="1" si="181"/>
        <v>21.400000000000038</v>
      </c>
      <c r="D398" s="306">
        <f t="shared" ca="1" si="182"/>
        <v>-0.58173265883393366</v>
      </c>
      <c r="E398" s="307">
        <f t="shared" ca="1" si="183"/>
        <v>-8.4491607641086812</v>
      </c>
      <c r="F398" s="304">
        <f t="shared" ca="1" si="184"/>
        <v>8.4691635067524587</v>
      </c>
      <c r="G398" s="306">
        <f t="shared" ca="1" si="185"/>
        <v>18.699688675764797</v>
      </c>
      <c r="H398" s="307">
        <f t="shared" ca="1" si="186"/>
        <v>-44.724925431213798</v>
      </c>
      <c r="I398" s="304">
        <f t="shared" ca="1" si="187"/>
        <v>48.476770843344767</v>
      </c>
      <c r="J398" s="306">
        <f t="shared" ca="1" si="188"/>
        <v>634.04606355005626</v>
      </c>
      <c r="K398" s="307">
        <f t="shared" ca="1" si="189"/>
        <v>1946.4299861326845</v>
      </c>
      <c r="L398" s="304">
        <f t="shared" ca="1" si="174"/>
        <v>2047.0965052043355</v>
      </c>
      <c r="M398" s="306">
        <f t="shared" ca="1" si="190"/>
        <v>-1.1747807710920819</v>
      </c>
      <c r="N398" s="304">
        <f t="shared" ca="1" si="191"/>
        <v>-67.309980036700765</v>
      </c>
      <c r="P398" s="310">
        <f t="shared" ca="1" si="192"/>
        <v>23</v>
      </c>
      <c r="Q398" s="304">
        <f t="shared" ca="1" si="193"/>
        <v>0</v>
      </c>
      <c r="R398" s="306">
        <f t="shared" ca="1" si="194"/>
        <v>0</v>
      </c>
      <c r="S398" s="307">
        <f t="shared" ca="1" si="195"/>
        <v>4.7590000000000039</v>
      </c>
      <c r="T398" s="304">
        <f t="shared" ca="1" si="175"/>
        <v>46.68579000000004</v>
      </c>
      <c r="U398" s="311">
        <f t="shared" ca="1" si="176"/>
        <v>0</v>
      </c>
      <c r="V398" s="306">
        <f t="shared" ca="1" si="177"/>
        <v>1.0077093760106626</v>
      </c>
      <c r="W398" s="304">
        <f t="shared" ca="1" si="178"/>
        <v>7.2712002148546544</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7.5404059003737229</v>
      </c>
      <c r="AH398" s="304">
        <f t="shared" ca="1" si="202"/>
        <v>-1.4799649699554613</v>
      </c>
    </row>
    <row r="399" spans="1:34" x14ac:dyDescent="0.2">
      <c r="A399" s="347">
        <f t="shared" ca="1" si="180"/>
        <v>0.1</v>
      </c>
      <c r="B399" s="304">
        <f t="shared" ca="1" si="181"/>
        <v>21.500000000000039</v>
      </c>
      <c r="D399" s="306">
        <f t="shared" ca="1" si="182"/>
        <v>-0.58937416112423202</v>
      </c>
      <c r="E399" s="307">
        <f t="shared" ca="1" si="183"/>
        <v>-8.4003660823226323</v>
      </c>
      <c r="F399" s="304">
        <f t="shared" ca="1" si="184"/>
        <v>8.4210161037037192</v>
      </c>
      <c r="G399" s="306">
        <f t="shared" ca="1" si="185"/>
        <v>18.640751259652372</v>
      </c>
      <c r="H399" s="307">
        <f t="shared" ca="1" si="186"/>
        <v>-45.564962039446058</v>
      </c>
      <c r="I399" s="304">
        <f t="shared" ca="1" si="187"/>
        <v>49.230512623579209</v>
      </c>
      <c r="J399" s="306">
        <f t="shared" ca="1" si="188"/>
        <v>635.91308554682712</v>
      </c>
      <c r="K399" s="307">
        <f t="shared" ca="1" si="189"/>
        <v>1941.9154917591516</v>
      </c>
      <c r="L399" s="304">
        <f t="shared" ca="1" si="174"/>
        <v>2043.3847482801357</v>
      </c>
      <c r="M399" s="306">
        <f t="shared" ca="1" si="190"/>
        <v>-1.1824674655711078</v>
      </c>
      <c r="N399" s="304">
        <f t="shared" ca="1" si="191"/>
        <v>-67.750395188755462</v>
      </c>
      <c r="P399" s="310">
        <f t="shared" ca="1" si="192"/>
        <v>23</v>
      </c>
      <c r="Q399" s="304">
        <f t="shared" ca="1" si="193"/>
        <v>0</v>
      </c>
      <c r="R399" s="306">
        <f t="shared" ca="1" si="194"/>
        <v>0</v>
      </c>
      <c r="S399" s="307">
        <f t="shared" ca="1" si="195"/>
        <v>4.7590000000000039</v>
      </c>
      <c r="T399" s="304">
        <f t="shared" ca="1" si="175"/>
        <v>46.68579000000004</v>
      </c>
      <c r="U399" s="311">
        <f t="shared" ca="1" si="176"/>
        <v>0</v>
      </c>
      <c r="V399" s="306">
        <f t="shared" ca="1" si="177"/>
        <v>1.0081687503947963</v>
      </c>
      <c r="W399" s="304">
        <f t="shared" ca="1" si="178"/>
        <v>7.5024893253956346</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7.5228738828069162</v>
      </c>
      <c r="AH399" s="304">
        <f t="shared" ca="1" si="202"/>
        <v>-1.5278840543926557</v>
      </c>
    </row>
    <row r="400" spans="1:34" x14ac:dyDescent="0.2">
      <c r="A400" s="347">
        <f t="shared" ca="1" si="180"/>
        <v>0.1</v>
      </c>
      <c r="B400" s="304">
        <f t="shared" ca="1" si="181"/>
        <v>21.600000000000041</v>
      </c>
      <c r="D400" s="306">
        <f t="shared" ca="1" si="182"/>
        <v>-0.59692357964124321</v>
      </c>
      <c r="E400" s="307">
        <f t="shared" ca="1" si="183"/>
        <v>-8.3508957038295506</v>
      </c>
      <c r="F400" s="304">
        <f t="shared" ca="1" si="184"/>
        <v>8.3722026263206608</v>
      </c>
      <c r="G400" s="306">
        <f t="shared" ca="1" si="185"/>
        <v>18.581058901688248</v>
      </c>
      <c r="H400" s="307">
        <f t="shared" ca="1" si="186"/>
        <v>-46.400051609829013</v>
      </c>
      <c r="I400" s="304">
        <f t="shared" ca="1" si="187"/>
        <v>49.982202225420238</v>
      </c>
      <c r="J400" s="306">
        <f t="shared" ca="1" si="188"/>
        <v>637.77417605489416</v>
      </c>
      <c r="K400" s="307">
        <f t="shared" ca="1" si="189"/>
        <v>1937.3172410766879</v>
      </c>
      <c r="L400" s="304">
        <f t="shared" ca="1" si="174"/>
        <v>2039.5965268198238</v>
      </c>
      <c r="M400" s="306">
        <f t="shared" ca="1" si="190"/>
        <v>-1.1898991399228294</v>
      </c>
      <c r="N400" s="304">
        <f t="shared" ca="1" si="191"/>
        <v>-68.176198763824729</v>
      </c>
      <c r="P400" s="310">
        <f t="shared" ca="1" si="192"/>
        <v>23</v>
      </c>
      <c r="Q400" s="304">
        <f t="shared" ca="1" si="193"/>
        <v>0</v>
      </c>
      <c r="R400" s="306">
        <f t="shared" ca="1" si="194"/>
        <v>0</v>
      </c>
      <c r="S400" s="307">
        <f t="shared" ca="1" si="195"/>
        <v>4.7590000000000039</v>
      </c>
      <c r="T400" s="304">
        <f t="shared" ca="1" si="175"/>
        <v>46.68579000000004</v>
      </c>
      <c r="U400" s="311">
        <f t="shared" ca="1" si="176"/>
        <v>0</v>
      </c>
      <c r="V400" s="306">
        <f t="shared" ca="1" si="177"/>
        <v>1.0086368418034997</v>
      </c>
      <c r="W400" s="304">
        <f t="shared" ca="1" si="178"/>
        <v>7.7369366413617993</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7.5030935508547989</v>
      </c>
      <c r="AH400" s="304">
        <f t="shared" ca="1" si="202"/>
        <v>-1.5764844138255156</v>
      </c>
    </row>
    <row r="401" spans="1:34" x14ac:dyDescent="0.2">
      <c r="A401" s="347">
        <f t="shared" ca="1" si="180"/>
        <v>0.1</v>
      </c>
      <c r="B401" s="304">
        <f t="shared" ca="1" si="181"/>
        <v>21.700000000000042</v>
      </c>
      <c r="D401" s="306">
        <f t="shared" ca="1" si="182"/>
        <v>-0.60437766759421352</v>
      </c>
      <c r="E401" s="307">
        <f t="shared" ca="1" si="183"/>
        <v>-8.3007665856625845</v>
      </c>
      <c r="F401" s="304">
        <f t="shared" ca="1" si="184"/>
        <v>8.3227398298120008</v>
      </c>
      <c r="G401" s="306">
        <f t="shared" ca="1" si="185"/>
        <v>18.520621134928827</v>
      </c>
      <c r="H401" s="307">
        <f t="shared" ca="1" si="186"/>
        <v>-47.230128268395269</v>
      </c>
      <c r="I401" s="304">
        <f t="shared" ca="1" si="187"/>
        <v>50.731631389820713</v>
      </c>
      <c r="J401" s="306">
        <f t="shared" ca="1" si="188"/>
        <v>639.629260056725</v>
      </c>
      <c r="K401" s="307">
        <f t="shared" ca="1" si="189"/>
        <v>1932.6357320827767</v>
      </c>
      <c r="L401" s="304">
        <f t="shared" ca="1" si="174"/>
        <v>2035.732414450348</v>
      </c>
      <c r="M401" s="306">
        <f t="shared" ca="1" si="190"/>
        <v>-1.1970878172859547</v>
      </c>
      <c r="N401" s="304">
        <f t="shared" ca="1" si="191"/>
        <v>-68.588079637013038</v>
      </c>
      <c r="P401" s="310">
        <f t="shared" ca="1" si="192"/>
        <v>23</v>
      </c>
      <c r="Q401" s="304">
        <f t="shared" ca="1" si="193"/>
        <v>0</v>
      </c>
      <c r="R401" s="306">
        <f t="shared" ca="1" si="194"/>
        <v>0</v>
      </c>
      <c r="S401" s="307">
        <f t="shared" ca="1" si="195"/>
        <v>4.7590000000000039</v>
      </c>
      <c r="T401" s="304">
        <f t="shared" ca="1" si="175"/>
        <v>46.68579000000004</v>
      </c>
      <c r="U401" s="311">
        <f t="shared" ca="1" si="176"/>
        <v>0</v>
      </c>
      <c r="V401" s="306">
        <f t="shared" ca="1" si="177"/>
        <v>1.0091136103547933</v>
      </c>
      <c r="W401" s="304">
        <f t="shared" ca="1" si="178"/>
        <v>7.9744577003311674</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7.4811833870193398</v>
      </c>
      <c r="AH401" s="304">
        <f t="shared" ca="1" si="202"/>
        <v>-1.6257484012107151</v>
      </c>
    </row>
    <row r="402" spans="1:34" x14ac:dyDescent="0.2">
      <c r="A402" s="347">
        <f t="shared" ca="1" si="180"/>
        <v>0.1</v>
      </c>
      <c r="B402" s="304">
        <f t="shared" ca="1" si="181"/>
        <v>21.800000000000043</v>
      </c>
      <c r="D402" s="306">
        <f t="shared" ca="1" si="182"/>
        <v>-0.61173337214672263</v>
      </c>
      <c r="E402" s="307">
        <f t="shared" ca="1" si="183"/>
        <v>-8.2499958607188084</v>
      </c>
      <c r="F402" s="304">
        <f t="shared" ca="1" si="184"/>
        <v>8.2726446448808293</v>
      </c>
      <c r="G402" s="306">
        <f t="shared" ca="1" si="185"/>
        <v>18.459447797714155</v>
      </c>
      <c r="H402" s="307">
        <f t="shared" ca="1" si="186"/>
        <v>-48.055127854467152</v>
      </c>
      <c r="I402" s="304">
        <f t="shared" ca="1" si="187"/>
        <v>51.478602604438663</v>
      </c>
      <c r="J402" s="306">
        <f t="shared" ca="1" si="188"/>
        <v>641.4782635033572</v>
      </c>
      <c r="K402" s="307">
        <f t="shared" ca="1" si="189"/>
        <v>1927.8714692766337</v>
      </c>
      <c r="L402" s="304">
        <f t="shared" ca="1" si="174"/>
        <v>2031.7929925556218</v>
      </c>
      <c r="M402" s="306">
        <f t="shared" ca="1" si="190"/>
        <v>-1.2040448249336795</v>
      </c>
      <c r="N402" s="304">
        <f t="shared" ca="1" si="191"/>
        <v>-68.986686813267909</v>
      </c>
      <c r="P402" s="310">
        <f t="shared" ca="1" si="192"/>
        <v>23</v>
      </c>
      <c r="Q402" s="304">
        <f t="shared" ca="1" si="193"/>
        <v>0</v>
      </c>
      <c r="R402" s="306">
        <f t="shared" ca="1" si="194"/>
        <v>0</v>
      </c>
      <c r="S402" s="307">
        <f t="shared" ca="1" si="195"/>
        <v>4.7590000000000039</v>
      </c>
      <c r="T402" s="304">
        <f t="shared" ca="1" si="175"/>
        <v>46.68579000000004</v>
      </c>
      <c r="U402" s="311">
        <f t="shared" ca="1" si="176"/>
        <v>0</v>
      </c>
      <c r="V402" s="306">
        <f t="shared" ca="1" si="177"/>
        <v>1.0095990156251329</v>
      </c>
      <c r="W402" s="304">
        <f t="shared" ca="1" si="178"/>
        <v>8.2149676152117248</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7.457254386072572</v>
      </c>
      <c r="AH402" s="304">
        <f t="shared" ca="1" si="202"/>
        <v>-1.6756582686133981</v>
      </c>
    </row>
    <row r="403" spans="1:34" x14ac:dyDescent="0.2">
      <c r="A403" s="347">
        <f t="shared" ca="1" si="180"/>
        <v>0.1</v>
      </c>
      <c r="B403" s="304">
        <f t="shared" ca="1" si="181"/>
        <v>21.900000000000045</v>
      </c>
      <c r="D403" s="306">
        <f t="shared" ca="1" si="182"/>
        <v>-0.61898782484818637</v>
      </c>
      <c r="E403" s="307">
        <f t="shared" ca="1" si="183"/>
        <v>-8.1986008189734942</v>
      </c>
      <c r="F403" s="304">
        <f t="shared" ca="1" si="184"/>
        <v>8.2219341590761452</v>
      </c>
      <c r="G403" s="306">
        <f t="shared" ca="1" si="185"/>
        <v>18.397549015229337</v>
      </c>
      <c r="H403" s="307">
        <f t="shared" ca="1" si="186"/>
        <v>-48.874987936364498</v>
      </c>
      <c r="I403" s="304">
        <f t="shared" ca="1" si="187"/>
        <v>52.222928446684612</v>
      </c>
      <c r="J403" s="306">
        <f t="shared" ca="1" si="188"/>
        <v>643.3211133440044</v>
      </c>
      <c r="K403" s="307">
        <f t="shared" ca="1" si="189"/>
        <v>1923.024963487092</v>
      </c>
      <c r="L403" s="304">
        <f t="shared" ca="1" si="174"/>
        <v>2027.7788501384221</v>
      </c>
      <c r="M403" s="306">
        <f t="shared" ca="1" si="190"/>
        <v>-1.2107808396281623</v>
      </c>
      <c r="N403" s="304">
        <f t="shared" ca="1" si="191"/>
        <v>-69.372632025999877</v>
      </c>
      <c r="P403" s="310">
        <f t="shared" ca="1" si="192"/>
        <v>23</v>
      </c>
      <c r="Q403" s="304">
        <f t="shared" ca="1" si="193"/>
        <v>0</v>
      </c>
      <c r="R403" s="306">
        <f t="shared" ca="1" si="194"/>
        <v>0</v>
      </c>
      <c r="S403" s="307">
        <f t="shared" ca="1" si="195"/>
        <v>4.7590000000000039</v>
      </c>
      <c r="T403" s="304">
        <f t="shared" ca="1" si="175"/>
        <v>46.68579000000004</v>
      </c>
      <c r="U403" s="311">
        <f t="shared" ca="1" si="176"/>
        <v>0</v>
      </c>
      <c r="V403" s="306">
        <f t="shared" ca="1" si="177"/>
        <v>1.0100930166621507</v>
      </c>
      <c r="W403" s="304">
        <f t="shared" ca="1" si="178"/>
        <v>8.458381129501868</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7.4314106791686534</v>
      </c>
      <c r="AH403" s="304">
        <f t="shared" ca="1" si="202"/>
        <v>-1.7261961788635676</v>
      </c>
    </row>
    <row r="404" spans="1:34" x14ac:dyDescent="0.2">
      <c r="A404" s="347">
        <f t="shared" ca="1" si="180"/>
        <v>0.1</v>
      </c>
      <c r="B404" s="304">
        <f t="shared" ca="1" si="181"/>
        <v>22.000000000000046</v>
      </c>
      <c r="D404" s="306">
        <f t="shared" ca="1" si="182"/>
        <v>-0.62613833281415809</v>
      </c>
      <c r="E404" s="307">
        <f t="shared" ca="1" si="183"/>
        <v>-8.1465988894795256</v>
      </c>
      <c r="F404" s="304">
        <f t="shared" ca="1" si="184"/>
        <v>8.1706255989298846</v>
      </c>
      <c r="G404" s="306">
        <f t="shared" ca="1" si="185"/>
        <v>18.334935181947923</v>
      </c>
      <c r="H404" s="307">
        <f t="shared" ca="1" si="186"/>
        <v>-49.689647825312449</v>
      </c>
      <c r="I404" s="304">
        <f t="shared" ca="1" si="187"/>
        <v>52.964430980893304</v>
      </c>
      <c r="J404" s="306">
        <f t="shared" ca="1" si="188"/>
        <v>645.15773755386329</v>
      </c>
      <c r="K404" s="307">
        <f t="shared" ca="1" si="189"/>
        <v>1918.0967316990082</v>
      </c>
      <c r="L404" s="304">
        <f t="shared" ca="1" si="174"/>
        <v>2023.6905836812198</v>
      </c>
      <c r="M404" s="306">
        <f t="shared" ca="1" si="190"/>
        <v>-1.2173059299161164</v>
      </c>
      <c r="N404" s="304">
        <f t="shared" ca="1" si="191"/>
        <v>-69.746492160441449</v>
      </c>
      <c r="P404" s="310">
        <f t="shared" ca="1" si="192"/>
        <v>23</v>
      </c>
      <c r="Q404" s="304">
        <f t="shared" ca="1" si="193"/>
        <v>0</v>
      </c>
      <c r="R404" s="306">
        <f t="shared" ca="1" si="194"/>
        <v>0</v>
      </c>
      <c r="S404" s="307">
        <f t="shared" ca="1" si="195"/>
        <v>4.7590000000000039</v>
      </c>
      <c r="T404" s="304">
        <f t="shared" ca="1" si="175"/>
        <v>46.68579000000004</v>
      </c>
      <c r="U404" s="311">
        <f t="shared" ca="1" si="176"/>
        <v>0</v>
      </c>
      <c r="V404" s="306">
        <f t="shared" ca="1" si="177"/>
        <v>1.0105955719975377</v>
      </c>
      <c r="W404" s="304">
        <f t="shared" ca="1" si="178"/>
        <v>8.7046126722656147</v>
      </c>
      <c r="Y404" s="314" t="str">
        <f t="shared" ca="1" si="196"/>
        <v/>
      </c>
      <c r="Z404" s="315" t="str">
        <f t="shared" ca="1" si="197"/>
        <v/>
      </c>
      <c r="AA404" s="316" t="str">
        <f t="shared" ca="1" si="198"/>
        <v/>
      </c>
      <c r="AC404" s="310">
        <f t="shared" ca="1" si="199"/>
        <v>22.000000000000046</v>
      </c>
      <c r="AD404" s="323">
        <f t="shared" ca="1" si="200"/>
        <v>645.15773755386329</v>
      </c>
      <c r="AE404" s="324" t="e">
        <f t="shared" ca="1" si="179"/>
        <v>#N/A</v>
      </c>
      <c r="AG404" s="306">
        <f t="shared" ca="1" si="201"/>
        <v>7.4037501013024105</v>
      </c>
      <c r="AH404" s="304">
        <f t="shared" ca="1" si="202"/>
        <v>-1.7773442171678633</v>
      </c>
    </row>
    <row r="405" spans="1:34" x14ac:dyDescent="0.2">
      <c r="A405" s="347">
        <f t="shared" ca="1" si="180"/>
        <v>0.1</v>
      </c>
      <c r="B405" s="304">
        <f t="shared" ca="1" si="181"/>
        <v>22.100000000000048</v>
      </c>
      <c r="D405" s="306">
        <f t="shared" ca="1" si="182"/>
        <v>-0.6331823705838876</v>
      </c>
      <c r="E405" s="307">
        <f t="shared" ca="1" si="183"/>
        <v>-8.0940076230819145</v>
      </c>
      <c r="F405" s="304">
        <f t="shared" ca="1" si="184"/>
        <v>8.1187363128091778</v>
      </c>
      <c r="G405" s="306">
        <f t="shared" ca="1" si="185"/>
        <v>18.271616944889534</v>
      </c>
      <c r="H405" s="307">
        <f t="shared" ca="1" si="186"/>
        <v>-50.499048587620642</v>
      </c>
      <c r="I405" s="304">
        <f t="shared" ca="1" si="187"/>
        <v>53.702941204701666</v>
      </c>
      <c r="J405" s="306">
        <f t="shared" ca="1" si="188"/>
        <v>646.98806516020511</v>
      </c>
      <c r="K405" s="307">
        <f t="shared" ca="1" si="189"/>
        <v>1913.0872968783615</v>
      </c>
      <c r="L405" s="304">
        <f t="shared" ca="1" si="174"/>
        <v>2019.5287970061486</v>
      </c>
      <c r="M405" s="306">
        <f t="shared" ca="1" si="190"/>
        <v>-1.223629595547173</v>
      </c>
      <c r="N405" s="304">
        <f t="shared" ca="1" si="191"/>
        <v>-70.108811512152926</v>
      </c>
      <c r="P405" s="310">
        <f t="shared" ca="1" si="192"/>
        <v>23</v>
      </c>
      <c r="Q405" s="304">
        <f t="shared" ca="1" si="193"/>
        <v>0</v>
      </c>
      <c r="R405" s="306">
        <f t="shared" ca="1" si="194"/>
        <v>0</v>
      </c>
      <c r="S405" s="307">
        <f t="shared" ca="1" si="195"/>
        <v>4.7590000000000039</v>
      </c>
      <c r="T405" s="304">
        <f t="shared" ca="1" si="175"/>
        <v>46.68579000000004</v>
      </c>
      <c r="U405" s="311">
        <f t="shared" ca="1" si="176"/>
        <v>0</v>
      </c>
      <c r="V405" s="306">
        <f t="shared" ca="1" si="177"/>
        <v>1.0111066396600499</v>
      </c>
      <c r="W405" s="304">
        <f t="shared" ca="1" si="178"/>
        <v>8.953576412752664</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7.3743647072169374</v>
      </c>
      <c r="AH405" s="304">
        <f t="shared" ca="1" si="202"/>
        <v>-1.829084402661401</v>
      </c>
    </row>
    <row r="406" spans="1:34" x14ac:dyDescent="0.2">
      <c r="A406" s="347">
        <f t="shared" ca="1" si="180"/>
        <v>0.1</v>
      </c>
      <c r="B406" s="304">
        <f t="shared" ca="1" si="181"/>
        <v>22.200000000000049</v>
      </c>
      <c r="D406" s="306">
        <f t="shared" ca="1" si="182"/>
        <v>-0.64011757259027102</v>
      </c>
      <c r="E406" s="307">
        <f t="shared" ca="1" si="183"/>
        <v>-8.0408446757873246</v>
      </c>
      <c r="F406" s="304">
        <f t="shared" ca="1" si="184"/>
        <v>8.066283754423484</v>
      </c>
      <c r="G406" s="306">
        <f t="shared" ca="1" si="185"/>
        <v>18.207605187630506</v>
      </c>
      <c r="H406" s="307">
        <f t="shared" ca="1" si="186"/>
        <v>-51.303133055199375</v>
      </c>
      <c r="I406" s="304">
        <f t="shared" ca="1" si="187"/>
        <v>54.438298540164901</v>
      </c>
      <c r="J406" s="306">
        <f t="shared" ca="1" si="188"/>
        <v>648.81202626683114</v>
      </c>
      <c r="K406" s="307">
        <f t="shared" ca="1" si="189"/>
        <v>1907.9971877962205</v>
      </c>
      <c r="L406" s="304">
        <f t="shared" ca="1" si="174"/>
        <v>2015.2941011343125</v>
      </c>
      <c r="M406" s="306">
        <f t="shared" ca="1" si="190"/>
        <v>-1.2297608041935033</v>
      </c>
      <c r="N406" s="304">
        <f t="shared" ca="1" si="191"/>
        <v>-70.460103890901763</v>
      </c>
      <c r="P406" s="310">
        <f t="shared" ca="1" si="192"/>
        <v>23</v>
      </c>
      <c r="Q406" s="304">
        <f t="shared" ca="1" si="193"/>
        <v>0</v>
      </c>
      <c r="R406" s="306">
        <f t="shared" ca="1" si="194"/>
        <v>0</v>
      </c>
      <c r="S406" s="307">
        <f t="shared" ca="1" si="195"/>
        <v>4.7590000000000039</v>
      </c>
      <c r="T406" s="304">
        <f t="shared" ca="1" si="175"/>
        <v>46.68579000000004</v>
      </c>
      <c r="U406" s="311">
        <f t="shared" ca="1" si="176"/>
        <v>0</v>
      </c>
      <c r="V406" s="306">
        <f t="shared" ca="1" si="177"/>
        <v>1.0116261771886339</v>
      </c>
      <c r="W406" s="304">
        <f t="shared" ca="1" si="178"/>
        <v>9.2051863145967374</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7.3433412404515899</v>
      </c>
      <c r="AH406" s="304">
        <f t="shared" ca="1" si="202"/>
        <v>-1.8813986998849876</v>
      </c>
    </row>
    <row r="407" spans="1:34" x14ac:dyDescent="0.2">
      <c r="A407" s="347">
        <f t="shared" ca="1" si="180"/>
        <v>0.1</v>
      </c>
      <c r="B407" s="304">
        <f t="shared" ca="1" si="181"/>
        <v>22.30000000000005</v>
      </c>
      <c r="D407" s="306">
        <f t="shared" ca="1" si="182"/>
        <v>-0.64694172618344559</v>
      </c>
      <c r="E407" s="307">
        <f t="shared" ca="1" si="183"/>
        <v>-7.9871277927369775</v>
      </c>
      <c r="F407" s="304">
        <f t="shared" ca="1" si="184"/>
        <v>8.0132854669348124</v>
      </c>
      <c r="G407" s="306">
        <f t="shared" ca="1" si="185"/>
        <v>18.14291101501216</v>
      </c>
      <c r="H407" s="307">
        <f t="shared" ca="1" si="186"/>
        <v>-52.101845834473075</v>
      </c>
      <c r="I407" s="304">
        <f t="shared" ca="1" si="187"/>
        <v>55.170350365552771</v>
      </c>
      <c r="J407" s="306">
        <f t="shared" ca="1" si="188"/>
        <v>650.62955207696325</v>
      </c>
      <c r="K407" s="307">
        <f t="shared" ca="1" si="189"/>
        <v>1902.8269388517369</v>
      </c>
      <c r="L407" s="304">
        <f t="shared" ca="1" si="174"/>
        <v>2010.9871141446285</v>
      </c>
      <c r="M407" s="306">
        <f t="shared" ca="1" si="190"/>
        <v>-1.2357080256439816</v>
      </c>
      <c r="N407" s="304">
        <f t="shared" ca="1" si="191"/>
        <v>-70.800854579843843</v>
      </c>
      <c r="P407" s="310">
        <f t="shared" ca="1" si="192"/>
        <v>23</v>
      </c>
      <c r="Q407" s="304">
        <f t="shared" ca="1" si="193"/>
        <v>0</v>
      </c>
      <c r="R407" s="306">
        <f t="shared" ca="1" si="194"/>
        <v>0</v>
      </c>
      <c r="S407" s="307">
        <f t="shared" ca="1" si="195"/>
        <v>4.7590000000000039</v>
      </c>
      <c r="T407" s="304">
        <f t="shared" ca="1" si="175"/>
        <v>46.68579000000004</v>
      </c>
      <c r="U407" s="311">
        <f t="shared" ca="1" si="176"/>
        <v>0</v>
      </c>
      <c r="V407" s="306">
        <f t="shared" ca="1" si="177"/>
        <v>1.0121541416456465</v>
      </c>
      <c r="W407" s="304">
        <f t="shared" ca="1" si="178"/>
        <v>9.4593561895281564</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7.3107615598286513</v>
      </c>
      <c r="AH407" s="304">
        <f t="shared" ca="1" si="202"/>
        <v>-1.9342690301737193</v>
      </c>
    </row>
    <row r="408" spans="1:34" x14ac:dyDescent="0.2">
      <c r="A408" s="347">
        <f t="shared" ca="1" si="180"/>
        <v>0.1</v>
      </c>
      <c r="B408" s="304">
        <f t="shared" ca="1" si="181"/>
        <v>22.400000000000052</v>
      </c>
      <c r="D408" s="306">
        <f t="shared" ca="1" si="182"/>
        <v>-0.65365276515484505</v>
      </c>
      <c r="E408" s="307">
        <f t="shared" ca="1" si="183"/>
        <v>-7.932874792738879</v>
      </c>
      <c r="F408" s="304">
        <f t="shared" ca="1" si="184"/>
        <v>7.9597590676267638</v>
      </c>
      <c r="G408" s="306">
        <f t="shared" ca="1" si="185"/>
        <v>18.077545738496674</v>
      </c>
      <c r="H408" s="307">
        <f t="shared" ca="1" si="186"/>
        <v>-52.89513331374696</v>
      </c>
      <c r="I408" s="304">
        <f t="shared" ca="1" si="187"/>
        <v>55.89895158414425</v>
      </c>
      <c r="J408" s="306">
        <f t="shared" ca="1" si="188"/>
        <v>652.44057491463866</v>
      </c>
      <c r="K408" s="307">
        <f t="shared" ca="1" si="189"/>
        <v>1897.577089894326</v>
      </c>
      <c r="L408" s="304">
        <f t="shared" ca="1" si="174"/>
        <v>2006.6084610323867</v>
      </c>
      <c r="M408" s="306">
        <f t="shared" ca="1" si="190"/>
        <v>-1.2414792636395691</v>
      </c>
      <c r="N408" s="304">
        <f t="shared" ca="1" si="191"/>
        <v>-71.131522159556553</v>
      </c>
      <c r="P408" s="310">
        <f t="shared" ca="1" si="192"/>
        <v>23</v>
      </c>
      <c r="Q408" s="304">
        <f t="shared" ca="1" si="193"/>
        <v>0</v>
      </c>
      <c r="R408" s="306">
        <f t="shared" ca="1" si="194"/>
        <v>0</v>
      </c>
      <c r="S408" s="307">
        <f t="shared" ca="1" si="195"/>
        <v>4.7590000000000039</v>
      </c>
      <c r="T408" s="304">
        <f t="shared" ca="1" si="175"/>
        <v>46.68579000000004</v>
      </c>
      <c r="U408" s="311">
        <f t="shared" ca="1" si="176"/>
        <v>0</v>
      </c>
      <c r="V408" s="306">
        <f t="shared" ca="1" si="177"/>
        <v>1.0126904896301687</v>
      </c>
      <c r="W408" s="304">
        <f t="shared" ca="1" si="178"/>
        <v>9.7159997505399769</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7.2767030273057678</v>
      </c>
      <c r="AH408" s="304">
        <f t="shared" ca="1" si="202"/>
        <v>-1.9876772829435068</v>
      </c>
    </row>
    <row r="409" spans="1:34" x14ac:dyDescent="0.2">
      <c r="A409" s="347">
        <f t="shared" ca="1" si="180"/>
        <v>0.1</v>
      </c>
      <c r="B409" s="304">
        <f t="shared" ca="1" si="181"/>
        <v>22.500000000000053</v>
      </c>
      <c r="D409" s="306">
        <f t="shared" ca="1" si="182"/>
        <v>-0.66024876371364893</v>
      </c>
      <c r="E409" s="307">
        <f t="shared" ca="1" si="183"/>
        <v>-7.8781035533214849</v>
      </c>
      <c r="F409" s="304">
        <f t="shared" ca="1" si="184"/>
        <v>7.9057222330943304</v>
      </c>
      <c r="G409" s="306">
        <f t="shared" ca="1" si="185"/>
        <v>18.011520862125309</v>
      </c>
      <c r="H409" s="307">
        <f t="shared" ca="1" si="186"/>
        <v>-53.682943669079108</v>
      </c>
      <c r="I409" s="304">
        <f t="shared" ca="1" si="187"/>
        <v>56.623964226679647</v>
      </c>
      <c r="J409" s="306">
        <f t="shared" ca="1" si="188"/>
        <v>654.24502824466981</v>
      </c>
      <c r="K409" s="307">
        <f t="shared" ca="1" si="189"/>
        <v>1892.2481860451846</v>
      </c>
      <c r="L409" s="304">
        <f t="shared" ca="1" si="174"/>
        <v>2002.158773567711</v>
      </c>
      <c r="M409" s="306">
        <f t="shared" ca="1" si="190"/>
        <v>-1.2470820855090543</v>
      </c>
      <c r="N409" s="304">
        <f t="shared" ca="1" si="191"/>
        <v>-71.452540206041647</v>
      </c>
      <c r="P409" s="310">
        <f t="shared" ca="1" si="192"/>
        <v>23</v>
      </c>
      <c r="Q409" s="304">
        <f t="shared" ca="1" si="193"/>
        <v>0</v>
      </c>
      <c r="R409" s="306">
        <f t="shared" ca="1" si="194"/>
        <v>0</v>
      </c>
      <c r="S409" s="307">
        <f t="shared" ca="1" si="195"/>
        <v>4.7590000000000039</v>
      </c>
      <c r="T409" s="304">
        <f t="shared" ca="1" si="175"/>
        <v>46.68579000000004</v>
      </c>
      <c r="U409" s="311">
        <f t="shared" ca="1" si="176"/>
        <v>0</v>
      </c>
      <c r="V409" s="306">
        <f t="shared" ca="1" si="177"/>
        <v>1.0132351772913921</v>
      </c>
      <c r="W409" s="304">
        <f t="shared" ca="1" si="178"/>
        <v>9.9750306644492852</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7.2412388607739029</v>
      </c>
      <c r="AH409" s="304">
        <f t="shared" ca="1" si="202"/>
        <v>-2.0416053268627796</v>
      </c>
    </row>
    <row r="410" spans="1:34" x14ac:dyDescent="0.2">
      <c r="A410" s="347">
        <f t="shared" ca="1" si="180"/>
        <v>0.1</v>
      </c>
      <c r="B410" s="304">
        <f t="shared" ca="1" si="181"/>
        <v>22.600000000000055</v>
      </c>
      <c r="D410" s="306">
        <f t="shared" ca="1" si="182"/>
        <v>-0.66672793087215931</v>
      </c>
      <c r="E410" s="307">
        <f t="shared" ca="1" si="183"/>
        <v>-7.8228319962766069</v>
      </c>
      <c r="F410" s="304">
        <f t="shared" ca="1" si="184"/>
        <v>7.8511926849220881</v>
      </c>
      <c r="G410" s="306">
        <f t="shared" ca="1" si="185"/>
        <v>17.944848069038095</v>
      </c>
      <c r="H410" s="307">
        <f t="shared" ca="1" si="186"/>
        <v>-54.465226868706772</v>
      </c>
      <c r="I410" s="304">
        <f t="shared" ca="1" si="187"/>
        <v>57.345257084440362</v>
      </c>
      <c r="J410" s="306">
        <f t="shared" ca="1" si="188"/>
        <v>656.04284669122796</v>
      </c>
      <c r="K410" s="307">
        <f t="shared" ca="1" si="189"/>
        <v>1886.8407775182955</v>
      </c>
      <c r="L410" s="304">
        <f t="shared" ca="1" si="174"/>
        <v>1997.6386901540968</v>
      </c>
      <c r="M410" s="306">
        <f t="shared" ca="1" si="190"/>
        <v>-1.2525236497561907</v>
      </c>
      <c r="N410" s="304">
        <f t="shared" ca="1" si="191"/>
        <v>-71.764318871351847</v>
      </c>
      <c r="P410" s="310">
        <f t="shared" ca="1" si="192"/>
        <v>23</v>
      </c>
      <c r="Q410" s="304">
        <f t="shared" ca="1" si="193"/>
        <v>0</v>
      </c>
      <c r="R410" s="306">
        <f t="shared" ca="1" si="194"/>
        <v>0</v>
      </c>
      <c r="S410" s="307">
        <f t="shared" ca="1" si="195"/>
        <v>4.7590000000000039</v>
      </c>
      <c r="T410" s="304">
        <f t="shared" ca="1" si="175"/>
        <v>46.68579000000004</v>
      </c>
      <c r="U410" s="311">
        <f t="shared" ca="1" si="176"/>
        <v>0</v>
      </c>
      <c r="V410" s="306">
        <f t="shared" ca="1" si="177"/>
        <v>1.0137881603420706</v>
      </c>
      <c r="W410" s="304">
        <f t="shared" ca="1" si="178"/>
        <v>10.236362603798435</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7.2044384550580345</v>
      </c>
      <c r="AH410" s="304">
        <f t="shared" ca="1" si="202"/>
        <v>-2.0960350208970953</v>
      </c>
    </row>
    <row r="411" spans="1:34" x14ac:dyDescent="0.2">
      <c r="A411" s="347">
        <f t="shared" ca="1" si="180"/>
        <v>0.1</v>
      </c>
      <c r="B411" s="304">
        <f t="shared" ca="1" si="181"/>
        <v>22.700000000000056</v>
      </c>
      <c r="D411" s="306">
        <f t="shared" ca="1" si="182"/>
        <v>-0.67308860520086911</v>
      </c>
      <c r="E411" s="307">
        <f t="shared" ca="1" si="183"/>
        <v>-7.7670780736639689</v>
      </c>
      <c r="F411" s="304">
        <f t="shared" ca="1" si="184"/>
        <v>7.7961881758230307</v>
      </c>
      <c r="G411" s="306">
        <f t="shared" ca="1" si="185"/>
        <v>17.877539208518009</v>
      </c>
      <c r="H411" s="307">
        <f t="shared" ca="1" si="186"/>
        <v>-55.241934676073171</v>
      </c>
      <c r="I411" s="304">
        <f t="shared" ca="1" si="187"/>
        <v>58.062705370208455</v>
      </c>
      <c r="J411" s="306">
        <f t="shared" ca="1" si="188"/>
        <v>657.83396605510575</v>
      </c>
      <c r="K411" s="307">
        <f t="shared" ca="1" si="189"/>
        <v>1881.3554194410565</v>
      </c>
      <c r="L411" s="304">
        <f t="shared" ca="1" si="174"/>
        <v>1993.0488556871915</v>
      </c>
      <c r="M411" s="306">
        <f t="shared" ca="1" si="190"/>
        <v>-1.2578107317408915</v>
      </c>
      <c r="N411" s="304">
        <f t="shared" ca="1" si="191"/>
        <v>-72.067246355014859</v>
      </c>
      <c r="P411" s="310">
        <f t="shared" ca="1" si="192"/>
        <v>23</v>
      </c>
      <c r="Q411" s="304">
        <f t="shared" ca="1" si="193"/>
        <v>0</v>
      </c>
      <c r="R411" s="306">
        <f t="shared" ca="1" si="194"/>
        <v>0</v>
      </c>
      <c r="S411" s="307">
        <f t="shared" ca="1" si="195"/>
        <v>4.7590000000000039</v>
      </c>
      <c r="T411" s="304">
        <f t="shared" ca="1" si="175"/>
        <v>46.68579000000004</v>
      </c>
      <c r="U411" s="311">
        <f t="shared" ca="1" si="176"/>
        <v>0</v>
      </c>
      <c r="V411" s="306">
        <f t="shared" ca="1" si="177"/>
        <v>1.0143493940720274</v>
      </c>
      <c r="W411" s="304">
        <f t="shared" ca="1" si="178"/>
        <v>10.499909298043406</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7.166367674079912</v>
      </c>
      <c r="AH411" s="304">
        <f t="shared" ca="1" si="202"/>
        <v>-2.1509482252150507</v>
      </c>
    </row>
    <row r="412" spans="1:34" x14ac:dyDescent="0.2">
      <c r="A412" s="347">
        <f t="shared" ca="1" si="180"/>
        <v>0.1</v>
      </c>
      <c r="B412" s="304">
        <f t="shared" ca="1" si="181"/>
        <v>22.800000000000058</v>
      </c>
      <c r="D412" s="306">
        <f t="shared" ca="1" si="182"/>
        <v>-0.67932924991777588</v>
      </c>
      <c r="E412" s="307">
        <f t="shared" ca="1" si="183"/>
        <v>-7.7108597542539261</v>
      </c>
      <c r="F412" s="304">
        <f t="shared" ca="1" si="184"/>
        <v>7.7407264762144106</v>
      </c>
      <c r="G412" s="306">
        <f t="shared" ca="1" si="185"/>
        <v>17.809606283526232</v>
      </c>
      <c r="H412" s="307">
        <f t="shared" ca="1" si="186"/>
        <v>-56.013020651498564</v>
      </c>
      <c r="I412" s="304">
        <f t="shared" ca="1" si="187"/>
        <v>58.776190404613857</v>
      </c>
      <c r="J412" s="306">
        <f t="shared" ca="1" si="188"/>
        <v>659.61832332970801</v>
      </c>
      <c r="K412" s="307">
        <f t="shared" ca="1" si="189"/>
        <v>1875.7926716746779</v>
      </c>
      <c r="L412" s="304">
        <f t="shared" ca="1" si="174"/>
        <v>1988.3899214139869</v>
      </c>
      <c r="M412" s="306">
        <f t="shared" ca="1" si="190"/>
        <v>-1.2629497475886871</v>
      </c>
      <c r="N412" s="304">
        <f t="shared" ca="1" si="191"/>
        <v>-72.36169027394439</v>
      </c>
      <c r="P412" s="310">
        <f t="shared" ca="1" si="192"/>
        <v>23</v>
      </c>
      <c r="Q412" s="304">
        <f t="shared" ca="1" si="193"/>
        <v>0</v>
      </c>
      <c r="R412" s="306">
        <f t="shared" ca="1" si="194"/>
        <v>0</v>
      </c>
      <c r="S412" s="307">
        <f t="shared" ca="1" si="195"/>
        <v>4.7590000000000039</v>
      </c>
      <c r="T412" s="304">
        <f t="shared" ca="1" si="175"/>
        <v>46.68579000000004</v>
      </c>
      <c r="U412" s="311">
        <f t="shared" ca="1" si="176"/>
        <v>0</v>
      </c>
      <c r="V412" s="306">
        <f t="shared" ca="1" si="177"/>
        <v>1.0149188333617014</v>
      </c>
      <c r="W412" s="304">
        <f t="shared" ca="1" si="178"/>
        <v>10.765584583979216</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7.1270891168685671</v>
      </c>
      <c r="AH412" s="304">
        <f t="shared" ca="1" si="202"/>
        <v>-2.2063268119443995</v>
      </c>
    </row>
    <row r="413" spans="1:34" x14ac:dyDescent="0.2">
      <c r="A413" s="347">
        <f t="shared" ca="1" si="180"/>
        <v>0.1</v>
      </c>
      <c r="B413" s="304">
        <f t="shared" ca="1" si="181"/>
        <v>22.900000000000059</v>
      </c>
      <c r="D413" s="306">
        <f t="shared" ca="1" si="182"/>
        <v>-0.68544844827997309</v>
      </c>
      <c r="E413" s="307">
        <f t="shared" ca="1" si="183"/>
        <v>-7.6541950103884098</v>
      </c>
      <c r="F413" s="304">
        <f t="shared" ca="1" si="184"/>
        <v>7.6848253612105104</v>
      </c>
      <c r="G413" s="306">
        <f t="shared" ca="1" si="185"/>
        <v>17.741061438698235</v>
      </c>
      <c r="H413" s="307">
        <f t="shared" ca="1" si="186"/>
        <v>-56.778440152537407</v>
      </c>
      <c r="I413" s="304">
        <f t="shared" ca="1" si="187"/>
        <v>59.485599325609364</v>
      </c>
      <c r="J413" s="306">
        <f t="shared" ca="1" si="188"/>
        <v>661.39585671581926</v>
      </c>
      <c r="K413" s="307">
        <f t="shared" ca="1" si="189"/>
        <v>1870.153098634476</v>
      </c>
      <c r="L413" s="304">
        <f t="shared" ca="1" si="174"/>
        <v>1983.6625447925826</v>
      </c>
      <c r="M413" s="306">
        <f t="shared" ca="1" si="190"/>
        <v>-1.2679467764542951</v>
      </c>
      <c r="N413" s="304">
        <f t="shared" ca="1" si="191"/>
        <v>-72.647998938048772</v>
      </c>
      <c r="P413" s="310">
        <f t="shared" ca="1" si="192"/>
        <v>23</v>
      </c>
      <c r="Q413" s="304">
        <f t="shared" ca="1" si="193"/>
        <v>0</v>
      </c>
      <c r="R413" s="306">
        <f t="shared" ca="1" si="194"/>
        <v>0</v>
      </c>
      <c r="S413" s="307">
        <f t="shared" ca="1" si="195"/>
        <v>4.7590000000000039</v>
      </c>
      <c r="T413" s="304">
        <f t="shared" ca="1" si="175"/>
        <v>46.68579000000004</v>
      </c>
      <c r="U413" s="311">
        <f t="shared" ca="1" si="176"/>
        <v>0</v>
      </c>
      <c r="V413" s="306">
        <f t="shared" ca="1" si="177"/>
        <v>1.0154964326957294</v>
      </c>
      <c r="W413" s="304">
        <f t="shared" ca="1" si="178"/>
        <v>11.033302455354976</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7.0866623598535599</v>
      </c>
      <c r="AH413" s="304">
        <f t="shared" ca="1" si="202"/>
        <v>-2.2621526757678518</v>
      </c>
    </row>
    <row r="414" spans="1:34" x14ac:dyDescent="0.2">
      <c r="A414" s="347">
        <f t="shared" ca="1" si="180"/>
        <v>0.1</v>
      </c>
      <c r="B414" s="304">
        <f t="shared" ca="1" si="181"/>
        <v>23.00000000000006</v>
      </c>
      <c r="D414" s="306">
        <f t="shared" ca="1" si="182"/>
        <v>-0.69144489924866159</v>
      </c>
      <c r="E414" s="307">
        <f t="shared" ca="1" si="183"/>
        <v>-7.5971018052430548</v>
      </c>
      <c r="F414" s="304">
        <f t="shared" ca="1" si="184"/>
        <v>7.6285025980151753</v>
      </c>
      <c r="G414" s="306">
        <f t="shared" ca="1" si="185"/>
        <v>17.671916948773369</v>
      </c>
      <c r="H414" s="307">
        <f t="shared" ca="1" si="186"/>
        <v>-57.538150333061715</v>
      </c>
      <c r="I414" s="304">
        <f t="shared" ca="1" si="187"/>
        <v>60.190824819023312</v>
      </c>
      <c r="J414" s="306">
        <f t="shared" ca="1" si="188"/>
        <v>663.16650563519283</v>
      </c>
      <c r="K414" s="307">
        <f t="shared" ca="1" si="189"/>
        <v>1864.437269110196</v>
      </c>
      <c r="L414" s="304">
        <f t="shared" ca="1" si="174"/>
        <v>1978.8673893526766</v>
      </c>
      <c r="M414" s="306">
        <f t="shared" ca="1" si="190"/>
        <v>-1.2728075812569855</v>
      </c>
      <c r="N414" s="304">
        <f t="shared" ca="1" si="191"/>
        <v>-72.926502538279848</v>
      </c>
      <c r="P414" s="310">
        <f t="shared" ca="1" si="192"/>
        <v>23</v>
      </c>
      <c r="Q414" s="304">
        <f t="shared" ca="1" si="193"/>
        <v>0</v>
      </c>
      <c r="R414" s="306">
        <f t="shared" ca="1" si="194"/>
        <v>0</v>
      </c>
      <c r="S414" s="307">
        <f t="shared" ca="1" si="195"/>
        <v>4.7590000000000039</v>
      </c>
      <c r="T414" s="304">
        <f t="shared" ca="1" si="175"/>
        <v>46.68579000000004</v>
      </c>
      <c r="U414" s="311">
        <f t="shared" ca="1" si="176"/>
        <v>0</v>
      </c>
      <c r="V414" s="306">
        <f t="shared" ca="1" si="177"/>
        <v>1.016082146176549</v>
      </c>
      <c r="W414" s="304">
        <f t="shared" ca="1" si="178"/>
        <v>11.302977111633648</v>
      </c>
      <c r="Y414" s="314" t="str">
        <f t="shared" ca="1" si="196"/>
        <v/>
      </c>
      <c r="Z414" s="315" t="str">
        <f t="shared" ca="1" si="197"/>
        <v/>
      </c>
      <c r="AA414" s="316" t="str">
        <f t="shared" ca="1" si="198"/>
        <v/>
      </c>
      <c r="AC414" s="310">
        <f t="shared" ca="1" si="199"/>
        <v>23.00000000000006</v>
      </c>
      <c r="AD414" s="323">
        <f t="shared" ca="1" si="200"/>
        <v>663.16650563519283</v>
      </c>
      <c r="AE414" s="324" t="e">
        <f t="shared" ca="1" si="179"/>
        <v>#N/A</v>
      </c>
      <c r="AG414" s="306">
        <f t="shared" ca="1" si="201"/>
        <v>7.0451441776473782</v>
      </c>
      <c r="AH414" s="304">
        <f t="shared" ca="1" si="202"/>
        <v>-2.3184077443485958</v>
      </c>
    </row>
    <row r="415" spans="1:34" x14ac:dyDescent="0.2">
      <c r="A415" s="347">
        <f t="shared" ca="1" si="180"/>
        <v>0.1</v>
      </c>
      <c r="B415" s="304">
        <f t="shared" ca="1" si="181"/>
        <v>23.100000000000062</v>
      </c>
      <c r="D415" s="306">
        <f t="shared" ca="1" si="182"/>
        <v>-0.69731741340157516</v>
      </c>
      <c r="E415" s="307">
        <f t="shared" ca="1" si="183"/>
        <v>-7.5395980804761251</v>
      </c>
      <c r="F415" s="304">
        <f t="shared" ca="1" si="184"/>
        <v>7.5717759336995929</v>
      </c>
      <c r="G415" s="306">
        <f t="shared" ca="1" si="185"/>
        <v>17.602185207433212</v>
      </c>
      <c r="H415" s="307">
        <f t="shared" ca="1" si="186"/>
        <v>-58.292110141109326</v>
      </c>
      <c r="I415" s="304">
        <f t="shared" ca="1" si="187"/>
        <v>60.891764868330114</v>
      </c>
      <c r="J415" s="306">
        <f t="shared" ca="1" si="188"/>
        <v>664.93021074300316</v>
      </c>
      <c r="K415" s="307">
        <f t="shared" ca="1" si="189"/>
        <v>1858.6457560864874</v>
      </c>
      <c r="L415" s="304">
        <f t="shared" ca="1" si="174"/>
        <v>1974.0051245569362</v>
      </c>
      <c r="M415" s="306">
        <f t="shared" ca="1" si="190"/>
        <v>-1.2775376279975494</v>
      </c>
      <c r="N415" s="304">
        <f t="shared" ca="1" si="191"/>
        <v>-73.197514253413786</v>
      </c>
      <c r="P415" s="310">
        <f t="shared" ca="1" si="192"/>
        <v>23</v>
      </c>
      <c r="Q415" s="304">
        <f t="shared" ca="1" si="193"/>
        <v>0</v>
      </c>
      <c r="R415" s="306">
        <f t="shared" ca="1" si="194"/>
        <v>0</v>
      </c>
      <c r="S415" s="307">
        <f t="shared" ca="1" si="195"/>
        <v>4.7590000000000039</v>
      </c>
      <c r="T415" s="304">
        <f t="shared" ca="1" si="175"/>
        <v>46.68579000000004</v>
      </c>
      <c r="U415" s="311">
        <f t="shared" ca="1" si="176"/>
        <v>0</v>
      </c>
      <c r="V415" s="306">
        <f t="shared" ca="1" si="177"/>
        <v>1.0166759275380117</v>
      </c>
      <c r="W415" s="304">
        <f t="shared" ca="1" si="178"/>
        <v>11.574523005854088</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7.0025887443150658</v>
      </c>
      <c r="AH415" s="304">
        <f t="shared" ca="1" si="202"/>
        <v>-2.3750739885760956</v>
      </c>
    </row>
    <row r="416" spans="1:34" x14ac:dyDescent="0.2">
      <c r="A416" s="347">
        <f t="shared" ca="1" si="180"/>
        <v>0.1</v>
      </c>
      <c r="B416" s="304">
        <f t="shared" ca="1" si="181"/>
        <v>23.200000000000063</v>
      </c>
      <c r="D416" s="306">
        <f t="shared" ca="1" si="182"/>
        <v>-0.70306490906935182</v>
      </c>
      <c r="E416" s="307">
        <f t="shared" ca="1" si="183"/>
        <v>-7.4817017442520193</v>
      </c>
      <c r="F416" s="304">
        <f t="shared" ca="1" si="184"/>
        <v>7.5146630833529988</v>
      </c>
      <c r="G416" s="306">
        <f t="shared" ca="1" si="185"/>
        <v>17.531878716526275</v>
      </c>
      <c r="H416" s="307">
        <f t="shared" ca="1" si="186"/>
        <v>-59.040280315534531</v>
      </c>
      <c r="I416" s="304">
        <f t="shared" ca="1" si="187"/>
        <v>61.588322521951198</v>
      </c>
      <c r="J416" s="306">
        <f t="shared" ca="1" si="188"/>
        <v>666.68691393920108</v>
      </c>
      <c r="K416" s="307">
        <f t="shared" ca="1" si="189"/>
        <v>1852.7791365636551</v>
      </c>
      <c r="L416" s="304">
        <f t="shared" ca="1" si="174"/>
        <v>1969.076425663397</v>
      </c>
      <c r="M416" s="306">
        <f t="shared" ca="1" si="190"/>
        <v>-1.2821421037591396</v>
      </c>
      <c r="N416" s="304">
        <f t="shared" ca="1" si="191"/>
        <v>-73.461331281423185</v>
      </c>
      <c r="P416" s="310">
        <f t="shared" ca="1" si="192"/>
        <v>23</v>
      </c>
      <c r="Q416" s="304">
        <f t="shared" ca="1" si="193"/>
        <v>0</v>
      </c>
      <c r="R416" s="306">
        <f t="shared" ca="1" si="194"/>
        <v>0</v>
      </c>
      <c r="S416" s="307">
        <f t="shared" ca="1" si="195"/>
        <v>4.7590000000000039</v>
      </c>
      <c r="T416" s="304">
        <f t="shared" ca="1" si="175"/>
        <v>46.68579000000004</v>
      </c>
      <c r="U416" s="311">
        <f t="shared" ca="1" si="176"/>
        <v>0</v>
      </c>
      <c r="V416" s="306">
        <f t="shared" ca="1" si="177"/>
        <v>1.0172777301590044</v>
      </c>
      <c r="W416" s="304">
        <f t="shared" ca="1" si="178"/>
        <v>11.847854891555627</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6.9590478169400996</v>
      </c>
      <c r="AH416" s="304">
        <f t="shared" ca="1" si="202"/>
        <v>-2.4321334326232567</v>
      </c>
    </row>
    <row r="417" spans="1:34" x14ac:dyDescent="0.2">
      <c r="A417" s="347">
        <f t="shared" ca="1" si="180"/>
        <v>0.1</v>
      </c>
      <c r="B417" s="304">
        <f t="shared" ca="1" si="181"/>
        <v>23.300000000000065</v>
      </c>
      <c r="D417" s="306">
        <f t="shared" ca="1" si="182"/>
        <v>-0.70868640867472621</v>
      </c>
      <c r="E417" s="307">
        <f t="shared" ca="1" si="183"/>
        <v>-7.4234306596289539</v>
      </c>
      <c r="F417" s="304">
        <f t="shared" ca="1" si="184"/>
        <v>7.4571817185958027</v>
      </c>
      <c r="G417" s="306">
        <f t="shared" ca="1" si="185"/>
        <v>17.461010075658802</v>
      </c>
      <c r="H417" s="307">
        <f t="shared" ca="1" si="186"/>
        <v>-59.782623381497423</v>
      </c>
      <c r="I417" s="304">
        <f t="shared" ca="1" si="187"/>
        <v>62.280405676554651</v>
      </c>
      <c r="J417" s="306">
        <f t="shared" ca="1" si="188"/>
        <v>668.43655837881033</v>
      </c>
      <c r="K417" s="307">
        <f t="shared" ca="1" si="189"/>
        <v>1846.8379913788035</v>
      </c>
      <c r="L417" s="304">
        <f t="shared" ca="1" si="174"/>
        <v>1964.0819735890359</v>
      </c>
      <c r="M417" s="306">
        <f t="shared" ca="1" si="190"/>
        <v>-1.2866259334870735</v>
      </c>
      <c r="N417" s="304">
        <f t="shared" ca="1" si="191"/>
        <v>-73.71823580088909</v>
      </c>
      <c r="P417" s="310">
        <f t="shared" ca="1" si="192"/>
        <v>23</v>
      </c>
      <c r="Q417" s="304">
        <f t="shared" ca="1" si="193"/>
        <v>0</v>
      </c>
      <c r="R417" s="306">
        <f t="shared" ca="1" si="194"/>
        <v>0</v>
      </c>
      <c r="S417" s="307">
        <f t="shared" ca="1" si="195"/>
        <v>4.7590000000000039</v>
      </c>
      <c r="T417" s="304">
        <f t="shared" ca="1" si="175"/>
        <v>46.68579000000004</v>
      </c>
      <c r="U417" s="311">
        <f t="shared" ca="1" si="176"/>
        <v>0</v>
      </c>
      <c r="V417" s="306">
        <f t="shared" ca="1" si="177"/>
        <v>1.0178875070770594</v>
      </c>
      <c r="W417" s="304">
        <f t="shared" ca="1" si="178"/>
        <v>12.12288786872773</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6.9145709031238489</v>
      </c>
      <c r="AH417" s="304">
        <f t="shared" ca="1" si="202"/>
        <v>-2.4895681638066018</v>
      </c>
    </row>
    <row r="418" spans="1:34" x14ac:dyDescent="0.2">
      <c r="A418" s="347">
        <f t="shared" ca="1" si="180"/>
        <v>0.1</v>
      </c>
      <c r="B418" s="304">
        <f t="shared" ca="1" si="181"/>
        <v>23.400000000000066</v>
      </c>
      <c r="D418" s="306">
        <f t="shared" ca="1" si="182"/>
        <v>-0.71418103525549548</v>
      </c>
      <c r="E418" s="307">
        <f t="shared" ca="1" si="183"/>
        <v>-7.3648026333020535</v>
      </c>
      <c r="F418" s="304">
        <f t="shared" ca="1" si="184"/>
        <v>7.3993494564462541</v>
      </c>
      <c r="G418" s="306">
        <f t="shared" ca="1" si="185"/>
        <v>17.389591972133253</v>
      </c>
      <c r="H418" s="307">
        <f t="shared" ca="1" si="186"/>
        <v>-60.519103644827631</v>
      </c>
      <c r="I418" s="304">
        <f t="shared" ca="1" si="187"/>
        <v>62.967926874962863</v>
      </c>
      <c r="J418" s="306">
        <f t="shared" ca="1" si="188"/>
        <v>670.17908848119998</v>
      </c>
      <c r="K418" s="307">
        <f t="shared" ca="1" si="189"/>
        <v>1840.8229050274872</v>
      </c>
      <c r="L418" s="304">
        <f t="shared" ca="1" si="174"/>
        <v>1959.0224547746586</v>
      </c>
      <c r="M418" s="306">
        <f t="shared" ca="1" si="190"/>
        <v>-1.2909937956359254</v>
      </c>
      <c r="N418" s="304">
        <f t="shared" ca="1" si="191"/>
        <v>-73.968495867513241</v>
      </c>
      <c r="P418" s="310">
        <f t="shared" ca="1" si="192"/>
        <v>23</v>
      </c>
      <c r="Q418" s="304">
        <f t="shared" ca="1" si="193"/>
        <v>0</v>
      </c>
      <c r="R418" s="306">
        <f t="shared" ca="1" si="194"/>
        <v>0</v>
      </c>
      <c r="S418" s="307">
        <f t="shared" ca="1" si="195"/>
        <v>4.7590000000000039</v>
      </c>
      <c r="T418" s="304">
        <f t="shared" ca="1" si="175"/>
        <v>46.68579000000004</v>
      </c>
      <c r="U418" s="311">
        <f t="shared" ca="1" si="176"/>
        <v>0</v>
      </c>
      <c r="V418" s="306">
        <f t="shared" ca="1" si="177"/>
        <v>1.0185052110019541</v>
      </c>
      <c r="W418" s="304">
        <f t="shared" ca="1" si="178"/>
        <v>12.399537428749818</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6.8692054139006267</v>
      </c>
      <c r="AH418" s="304">
        <f t="shared" ca="1" si="202"/>
        <v>-2.5473603422415887</v>
      </c>
    </row>
    <row r="419" spans="1:34" x14ac:dyDescent="0.2">
      <c r="A419" s="347">
        <f t="shared" ca="1" si="180"/>
        <v>0.1</v>
      </c>
      <c r="B419" s="304">
        <f t="shared" ca="1" si="181"/>
        <v>23.500000000000068</v>
      </c>
      <c r="D419" s="306">
        <f t="shared" ca="1" si="182"/>
        <v>-0.71954800915410067</v>
      </c>
      <c r="E419" s="307">
        <f t="shared" ca="1" si="183"/>
        <v>-7.3058354046944105</v>
      </c>
      <c r="F419" s="304">
        <f t="shared" ca="1" si="184"/>
        <v>7.3411838485331486</v>
      </c>
      <c r="G419" s="306">
        <f t="shared" ca="1" si="185"/>
        <v>17.317637171217843</v>
      </c>
      <c r="H419" s="307">
        <f t="shared" ca="1" si="186"/>
        <v>-61.24968718529707</v>
      </c>
      <c r="I419" s="304">
        <f t="shared" ca="1" si="187"/>
        <v>63.650803117405282</v>
      </c>
      <c r="J419" s="306">
        <f t="shared" ca="1" si="188"/>
        <v>671.91444993836751</v>
      </c>
      <c r="K419" s="307">
        <f t="shared" ca="1" si="189"/>
        <v>1834.734465485981</v>
      </c>
      <c r="L419" s="304">
        <f t="shared" ca="1" si="174"/>
        <v>1953.8985610512402</v>
      </c>
      <c r="M419" s="306">
        <f t="shared" ca="1" si="190"/>
        <v>-1.2952501367658347</v>
      </c>
      <c r="N419" s="304">
        <f t="shared" ca="1" si="191"/>
        <v>-74.212366250424992</v>
      </c>
      <c r="P419" s="310">
        <f t="shared" ca="1" si="192"/>
        <v>23</v>
      </c>
      <c r="Q419" s="304">
        <f t="shared" ca="1" si="193"/>
        <v>0</v>
      </c>
      <c r="R419" s="306">
        <f t="shared" ca="1" si="194"/>
        <v>0</v>
      </c>
      <c r="S419" s="307">
        <f t="shared" ca="1" si="195"/>
        <v>4.7590000000000039</v>
      </c>
      <c r="T419" s="304">
        <f t="shared" ca="1" si="175"/>
        <v>46.68579000000004</v>
      </c>
      <c r="U419" s="311">
        <f t="shared" ca="1" si="176"/>
        <v>0</v>
      </c>
      <c r="V419" s="306">
        <f t="shared" ca="1" si="177"/>
        <v>1.0191307943292818</v>
      </c>
      <c r="W419" s="304">
        <f t="shared" ca="1" si="178"/>
        <v>12.677719498288692</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6.8229968034096089</v>
      </c>
      <c r="AH419" s="304">
        <f t="shared" ca="1" si="202"/>
        <v>-2.6054922102857341</v>
      </c>
    </row>
    <row r="420" spans="1:34" x14ac:dyDescent="0.2">
      <c r="A420" s="347">
        <f t="shared" ca="1" si="180"/>
        <v>0.1</v>
      </c>
      <c r="B420" s="304">
        <f t="shared" ca="1" si="181"/>
        <v>23.600000000000069</v>
      </c>
      <c r="D420" s="306">
        <f t="shared" ca="1" si="182"/>
        <v>-0.72478664485839706</v>
      </c>
      <c r="E420" s="307">
        <f t="shared" ca="1" si="183"/>
        <v>-7.2465466353897554</v>
      </c>
      <c r="F420" s="304">
        <f t="shared" ca="1" si="184"/>
        <v>7.2827023706481153</v>
      </c>
      <c r="G420" s="306">
        <f t="shared" ca="1" si="185"/>
        <v>17.245158506732004</v>
      </c>
      <c r="H420" s="307">
        <f t="shared" ca="1" si="186"/>
        <v>-61.974341848836048</v>
      </c>
      <c r="I420" s="304">
        <f t="shared" ca="1" si="187"/>
        <v>64.328955684968975</v>
      </c>
      <c r="J420" s="306">
        <f t="shared" ca="1" si="188"/>
        <v>673.64258972226503</v>
      </c>
      <c r="K420" s="307">
        <f t="shared" ca="1" si="189"/>
        <v>1828.5732640342744</v>
      </c>
      <c r="L420" s="304">
        <f t="shared" ca="1" si="174"/>
        <v>1948.710989507854</v>
      </c>
      <c r="M420" s="306">
        <f t="shared" ca="1" si="190"/>
        <v>-1.2993991851639914</v>
      </c>
      <c r="N420" s="304">
        <f t="shared" ca="1" si="191"/>
        <v>-74.450089212634879</v>
      </c>
      <c r="P420" s="310">
        <f t="shared" ca="1" si="192"/>
        <v>23</v>
      </c>
      <c r="Q420" s="304">
        <f t="shared" ca="1" si="193"/>
        <v>0</v>
      </c>
      <c r="R420" s="306">
        <f t="shared" ca="1" si="194"/>
        <v>0</v>
      </c>
      <c r="S420" s="307">
        <f t="shared" ca="1" si="195"/>
        <v>4.7590000000000039</v>
      </c>
      <c r="T420" s="304">
        <f t="shared" ca="1" si="175"/>
        <v>46.68579000000004</v>
      </c>
      <c r="U420" s="311">
        <f t="shared" ca="1" si="176"/>
        <v>0</v>
      </c>
      <c r="V420" s="306">
        <f t="shared" ca="1" si="177"/>
        <v>1.0197642091539978</v>
      </c>
      <c r="W420" s="304">
        <f t="shared" ca="1" si="178"/>
        <v>12.957350482123523</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6.7759886965377412</v>
      </c>
      <c r="AH420" s="304">
        <f t="shared" ca="1" si="202"/>
        <v>-2.6639461017626984</v>
      </c>
    </row>
    <row r="421" spans="1:34" x14ac:dyDescent="0.2">
      <c r="A421" s="347">
        <f t="shared" ca="1" si="180"/>
        <v>0.1</v>
      </c>
      <c r="B421" s="304">
        <f t="shared" ca="1" si="181"/>
        <v>23.70000000000007</v>
      </c>
      <c r="D421" s="306">
        <f t="shared" ca="1" si="182"/>
        <v>-0.72989634797971226</v>
      </c>
      <c r="E421" s="307">
        <f t="shared" ca="1" si="183"/>
        <v>-7.1869538989013471</v>
      </c>
      <c r="F421" s="304">
        <f t="shared" ca="1" si="184"/>
        <v>7.2239224126320316</v>
      </c>
      <c r="G421" s="306">
        <f t="shared" ca="1" si="185"/>
        <v>17.172168871934034</v>
      </c>
      <c r="H421" s="307">
        <f t="shared" ca="1" si="186"/>
        <v>-62.693037238726184</v>
      </c>
      <c r="I421" s="304">
        <f t="shared" ca="1" si="187"/>
        <v>65.002309974204209</v>
      </c>
      <c r="J421" s="306">
        <f t="shared" ca="1" si="188"/>
        <v>675.36345609119837</v>
      </c>
      <c r="K421" s="307">
        <f t="shared" ca="1" si="189"/>
        <v>1822.3398950798962</v>
      </c>
      <c r="L421" s="304">
        <f t="shared" ca="1" si="174"/>
        <v>1943.4604423613196</v>
      </c>
      <c r="M421" s="306">
        <f t="shared" ca="1" si="190"/>
        <v>-1.303444963561655</v>
      </c>
      <c r="N421" s="304">
        <f t="shared" ca="1" si="191"/>
        <v>-74.681895239666204</v>
      </c>
      <c r="P421" s="310">
        <f t="shared" ca="1" si="192"/>
        <v>23</v>
      </c>
      <c r="Q421" s="304">
        <f t="shared" ca="1" si="193"/>
        <v>0</v>
      </c>
      <c r="R421" s="306">
        <f t="shared" ca="1" si="194"/>
        <v>0</v>
      </c>
      <c r="S421" s="307">
        <f t="shared" ca="1" si="195"/>
        <v>4.7590000000000039</v>
      </c>
      <c r="T421" s="304">
        <f t="shared" ca="1" si="175"/>
        <v>46.68579000000004</v>
      </c>
      <c r="U421" s="311">
        <f t="shared" ca="1" si="176"/>
        <v>0</v>
      </c>
      <c r="V421" s="306">
        <f t="shared" ca="1" si="177"/>
        <v>1.0204054072839197</v>
      </c>
      <c r="W421" s="304">
        <f t="shared" ca="1" si="178"/>
        <v>13.238347304870516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6.7282230056328149</v>
      </c>
      <c r="AH421" s="304">
        <f t="shared" ca="1" si="202"/>
        <v>-2.7227044509610239</v>
      </c>
    </row>
    <row r="422" spans="1:34" x14ac:dyDescent="0.2">
      <c r="A422" s="347">
        <f t="shared" ca="1" si="180"/>
        <v>0.1</v>
      </c>
      <c r="B422" s="304">
        <f t="shared" ca="1" si="181"/>
        <v>23.800000000000072</v>
      </c>
      <c r="D422" s="306">
        <f t="shared" ca="1" si="182"/>
        <v>-0.73487661235569945</v>
      </c>
      <c r="E422" s="307">
        <f t="shared" ca="1" si="183"/>
        <v>-7.1270746707724442</v>
      </c>
      <c r="F422" s="304">
        <f t="shared" ca="1" si="184"/>
        <v>7.164861268590867</v>
      </c>
      <c r="G422" s="306">
        <f t="shared" ca="1" si="185"/>
        <v>17.098681210698462</v>
      </c>
      <c r="H422" s="307">
        <f t="shared" ca="1" si="186"/>
        <v>-63.405744705803428</v>
      </c>
      <c r="I422" s="304">
        <f t="shared" ca="1" si="187"/>
        <v>65.670795341937279</v>
      </c>
      <c r="J422" s="306">
        <f t="shared" ca="1" si="188"/>
        <v>677.07699859533</v>
      </c>
      <c r="K422" s="307">
        <f t="shared" ca="1" si="189"/>
        <v>1816.0349559826698</v>
      </c>
      <c r="L422" s="304">
        <f t="shared" ca="1" si="174"/>
        <v>1938.1476268276981</v>
      </c>
      <c r="M422" s="306">
        <f t="shared" ca="1" si="190"/>
        <v>-1.3073913010118481</v>
      </c>
      <c r="N422" s="304">
        <f t="shared" ca="1" si="191"/>
        <v>-74.908003720096687</v>
      </c>
      <c r="P422" s="310">
        <f t="shared" ca="1" si="192"/>
        <v>23</v>
      </c>
      <c r="Q422" s="304">
        <f t="shared" ca="1" si="193"/>
        <v>0</v>
      </c>
      <c r="R422" s="306">
        <f t="shared" ca="1" si="194"/>
        <v>0</v>
      </c>
      <c r="S422" s="307">
        <f t="shared" ca="1" si="195"/>
        <v>4.7590000000000039</v>
      </c>
      <c r="T422" s="304">
        <f t="shared" ca="1" si="175"/>
        <v>46.68579000000004</v>
      </c>
      <c r="U422" s="311">
        <f t="shared" ca="1" si="176"/>
        <v>0</v>
      </c>
      <c r="V422" s="306">
        <f t="shared" ca="1" si="177"/>
        <v>1.0210543402531818</v>
      </c>
      <c r="W422" s="304">
        <f t="shared" ca="1" si="178"/>
        <v>13.520627451581811</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6.6797400372820785</v>
      </c>
      <c r="AH422" s="304">
        <f t="shared" ca="1" si="202"/>
        <v>-2.7817498014016611</v>
      </c>
    </row>
    <row r="423" spans="1:34" x14ac:dyDescent="0.2">
      <c r="A423" s="347">
        <f t="shared" ca="1" si="180"/>
        <v>0.1</v>
      </c>
      <c r="B423" s="304">
        <f t="shared" ca="1" si="181"/>
        <v>23.900000000000073</v>
      </c>
      <c r="D423" s="306">
        <f t="shared" ca="1" si="182"/>
        <v>-0.73972701726675505</v>
      </c>
      <c r="E423" s="307">
        <f t="shared" ca="1" si="183"/>
        <v>-7.066926319004379</v>
      </c>
      <c r="F423" s="304">
        <f t="shared" ca="1" si="184"/>
        <v>7.1055361274369124</v>
      </c>
      <c r="G423" s="306">
        <f t="shared" ca="1" si="185"/>
        <v>17.024708508971788</v>
      </c>
      <c r="H423" s="307">
        <f t="shared" ca="1" si="186"/>
        <v>-64.112437337703867</v>
      </c>
      <c r="I423" s="304">
        <f t="shared" ca="1" si="187"/>
        <v>66.334344959428535</v>
      </c>
      <c r="J423" s="306">
        <f t="shared" ca="1" si="188"/>
        <v>678.78316808131353</v>
      </c>
      <c r="K423" s="307">
        <f t="shared" ca="1" si="189"/>
        <v>1809.6590468804943</v>
      </c>
      <c r="L423" s="304">
        <f t="shared" ca="1" si="174"/>
        <v>1932.7732549957648</v>
      </c>
      <c r="M423" s="306">
        <f t="shared" ca="1" si="190"/>
        <v>-1.3112418439880209</v>
      </c>
      <c r="N423" s="304">
        <f t="shared" ca="1" si="191"/>
        <v>-75.128623581465135</v>
      </c>
      <c r="P423" s="310">
        <f t="shared" ca="1" si="192"/>
        <v>23</v>
      </c>
      <c r="Q423" s="304">
        <f t="shared" ca="1" si="193"/>
        <v>0</v>
      </c>
      <c r="R423" s="306">
        <f t="shared" ca="1" si="194"/>
        <v>0</v>
      </c>
      <c r="S423" s="307">
        <f t="shared" ca="1" si="195"/>
        <v>4.7590000000000039</v>
      </c>
      <c r="T423" s="304">
        <f t="shared" ca="1" si="175"/>
        <v>46.68579000000004</v>
      </c>
      <c r="U423" s="311">
        <f t="shared" ca="1" si="176"/>
        <v>0</v>
      </c>
      <c r="V423" s="306">
        <f t="shared" ca="1" si="177"/>
        <v>1.0217109593356357</v>
      </c>
      <c r="W423" s="304">
        <f t="shared" ca="1" si="178"/>
        <v>13.804109007195571</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6.6305785900579952</v>
      </c>
      <c r="AH423" s="304">
        <f t="shared" ca="1" si="202"/>
        <v>-2.8410648143689432</v>
      </c>
    </row>
    <row r="424" spans="1:34" x14ac:dyDescent="0.2">
      <c r="A424" s="347">
        <f t="shared" ca="1" si="180"/>
        <v>0.1</v>
      </c>
      <c r="B424" s="304">
        <f t="shared" ca="1" si="181"/>
        <v>24.000000000000075</v>
      </c>
      <c r="D424" s="306">
        <f t="shared" ca="1" si="182"/>
        <v>-0.74444722475590996</v>
      </c>
      <c r="E424" s="307">
        <f t="shared" ca="1" si="183"/>
        <v>-7.0065260948086916</v>
      </c>
      <c r="F424" s="304">
        <f t="shared" ca="1" si="184"/>
        <v>7.0459640637518097</v>
      </c>
      <c r="G424" s="306">
        <f t="shared" ca="1" si="185"/>
        <v>16.950263786496198</v>
      </c>
      <c r="H424" s="307">
        <f t="shared" ca="1" si="186"/>
        <v>-64.813089947184736</v>
      </c>
      <c r="I424" s="304">
        <f t="shared" ca="1" si="187"/>
        <v>66.992895675091276</v>
      </c>
      <c r="J424" s="306">
        <f t="shared" ca="1" si="188"/>
        <v>680.48191669608696</v>
      </c>
      <c r="K424" s="307">
        <f t="shared" ca="1" si="189"/>
        <v>1803.21277051625</v>
      </c>
      <c r="L424" s="304">
        <f t="shared" ca="1" si="174"/>
        <v>1927.3380437025753</v>
      </c>
      <c r="M424" s="306">
        <f t="shared" ca="1" si="190"/>
        <v>-1.3150000667594601</v>
      </c>
      <c r="N424" s="304">
        <f t="shared" ca="1" si="191"/>
        <v>-75.343953884738568</v>
      </c>
      <c r="P424" s="310">
        <f t="shared" ca="1" si="192"/>
        <v>23</v>
      </c>
      <c r="Q424" s="304">
        <f t="shared" ca="1" si="193"/>
        <v>0</v>
      </c>
      <c r="R424" s="306">
        <f t="shared" ca="1" si="194"/>
        <v>0</v>
      </c>
      <c r="S424" s="307">
        <f t="shared" ca="1" si="195"/>
        <v>4.7590000000000039</v>
      </c>
      <c r="T424" s="304">
        <f t="shared" ca="1" si="175"/>
        <v>46.68579000000004</v>
      </c>
      <c r="U424" s="311">
        <f t="shared" ca="1" si="176"/>
        <v>0</v>
      </c>
      <c r="V424" s="306">
        <f t="shared" ca="1" si="177"/>
        <v>1.0223752155581884</v>
      </c>
      <c r="W424" s="304">
        <f t="shared" ca="1" si="178"/>
        <v>14.088710694816102</v>
      </c>
      <c r="Y424" s="314" t="str">
        <f t="shared" ca="1" si="196"/>
        <v/>
      </c>
      <c r="Z424" s="315" t="str">
        <f t="shared" ca="1" si="197"/>
        <v/>
      </c>
      <c r="AA424" s="316" t="str">
        <f t="shared" ca="1" si="198"/>
        <v/>
      </c>
      <c r="AC424" s="310">
        <f t="shared" ca="1" si="199"/>
        <v>24.000000000000075</v>
      </c>
      <c r="AD424" s="323">
        <f t="shared" ca="1" si="200"/>
        <v>680.48191669608696</v>
      </c>
      <c r="AE424" s="324" t="e">
        <f t="shared" ca="1" si="179"/>
        <v>#N/A</v>
      </c>
      <c r="AG424" s="306">
        <f t="shared" ca="1" si="201"/>
        <v>6.5807760440480507</v>
      </c>
      <c r="AH424" s="304">
        <f t="shared" ca="1" si="202"/>
        <v>-2.9006322772001596</v>
      </c>
    </row>
    <row r="425" spans="1:34" x14ac:dyDescent="0.2">
      <c r="A425" s="347">
        <f t="shared" ca="1" si="180"/>
        <v>0.1</v>
      </c>
      <c r="B425" s="304">
        <f t="shared" ca="1" si="181"/>
        <v>24.100000000000076</v>
      </c>
      <c r="D425" s="306">
        <f t="shared" ca="1" si="182"/>
        <v>-0.74903697704313854</v>
      </c>
      <c r="E425" s="307">
        <f t="shared" ca="1" si="183"/>
        <v>-6.9458911236802923</v>
      </c>
      <c r="F425" s="304">
        <f t="shared" ca="1" si="184"/>
        <v>6.9861620289683088</v>
      </c>
      <c r="G425" s="306">
        <f t="shared" ca="1" si="185"/>
        <v>16.875360088791883</v>
      </c>
      <c r="H425" s="307">
        <f t="shared" ca="1" si="186"/>
        <v>-65.507679059552771</v>
      </c>
      <c r="I425" s="304">
        <f t="shared" ca="1" si="187"/>
        <v>67.646387885058274</v>
      </c>
      <c r="J425" s="306">
        <f t="shared" ca="1" si="188"/>
        <v>682.17319788985139</v>
      </c>
      <c r="K425" s="307">
        <f t="shared" ca="1" si="189"/>
        <v>1796.696732065913</v>
      </c>
      <c r="L425" s="304">
        <f t="shared" ca="1" si="174"/>
        <v>1921.8427144112491</v>
      </c>
      <c r="M425" s="306">
        <f t="shared" ca="1" si="190"/>
        <v>-1.3186692810950504</v>
      </c>
      <c r="N425" s="304">
        <f t="shared" ca="1" si="191"/>
        <v>-75.554184380296789</v>
      </c>
      <c r="P425" s="310">
        <f t="shared" ca="1" si="192"/>
        <v>23</v>
      </c>
      <c r="Q425" s="304">
        <f t="shared" ca="1" si="193"/>
        <v>0</v>
      </c>
      <c r="R425" s="306">
        <f t="shared" ca="1" si="194"/>
        <v>0</v>
      </c>
      <c r="S425" s="307">
        <f t="shared" ca="1" si="195"/>
        <v>4.7590000000000039</v>
      </c>
      <c r="T425" s="304">
        <f t="shared" ca="1" si="175"/>
        <v>46.68579000000004</v>
      </c>
      <c r="U425" s="311">
        <f t="shared" ca="1" si="176"/>
        <v>0</v>
      </c>
      <c r="V425" s="306">
        <f t="shared" ca="1" si="177"/>
        <v>1.0230470597140675</v>
      </c>
      <c r="W425" s="304">
        <f t="shared" ca="1" si="178"/>
        <v>14.374351912805604</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6.5303684429091664</v>
      </c>
      <c r="AH425" s="304">
        <f t="shared" ca="1" si="202"/>
        <v>-2.9604351113292897</v>
      </c>
    </row>
    <row r="426" spans="1:34" x14ac:dyDescent="0.2">
      <c r="A426" s="347">
        <f t="shared" ca="1" si="180"/>
        <v>0.1</v>
      </c>
      <c r="B426" s="304">
        <f t="shared" ca="1" si="181"/>
        <v>24.200000000000077</v>
      </c>
      <c r="D426" s="306">
        <f t="shared" ca="1" si="182"/>
        <v>-0.75349609402595519</v>
      </c>
      <c r="E426" s="307">
        <f t="shared" ca="1" si="183"/>
        <v>-6.8850383967888078</v>
      </c>
      <c r="F426" s="304">
        <f t="shared" ca="1" si="184"/>
        <v>6.9261468428678699</v>
      </c>
      <c r="G426" s="306">
        <f t="shared" ca="1" si="185"/>
        <v>16.800010479389286</v>
      </c>
      <c r="H426" s="307">
        <f t="shared" ca="1" si="186"/>
        <v>-66.196182899231658</v>
      </c>
      <c r="I426" s="304">
        <f t="shared" ca="1" si="187"/>
        <v>68.294765410945814</v>
      </c>
      <c r="J426" s="306">
        <f t="shared" ca="1" si="188"/>
        <v>683.85696641826041</v>
      </c>
      <c r="K426" s="307">
        <f t="shared" ca="1" si="189"/>
        <v>1790.1115389679737</v>
      </c>
      <c r="L426" s="304">
        <f t="shared" ca="1" si="174"/>
        <v>1916.287993091089</v>
      </c>
      <c r="M426" s="306">
        <f t="shared" ca="1" si="190"/>
        <v>-1.3222526453431072</v>
      </c>
      <c r="N426" s="304">
        <f t="shared" ca="1" si="191"/>
        <v>-75.759496028168499</v>
      </c>
      <c r="P426" s="310">
        <f t="shared" ca="1" si="192"/>
        <v>23</v>
      </c>
      <c r="Q426" s="304">
        <f t="shared" ca="1" si="193"/>
        <v>0</v>
      </c>
      <c r="R426" s="306">
        <f t="shared" ca="1" si="194"/>
        <v>0</v>
      </c>
      <c r="S426" s="307">
        <f t="shared" ca="1" si="195"/>
        <v>4.7590000000000039</v>
      </c>
      <c r="T426" s="304">
        <f t="shared" ca="1" si="175"/>
        <v>46.68579000000004</v>
      </c>
      <c r="U426" s="311">
        <f t="shared" ca="1" si="176"/>
        <v>0</v>
      </c>
      <c r="V426" s="306">
        <f t="shared" ca="1" si="177"/>
        <v>1.0237264423760148</v>
      </c>
      <c r="W426" s="304">
        <f t="shared" ca="1" si="178"/>
        <v>14.660952770670722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6.4793905691181202</v>
      </c>
      <c r="AH426" s="304">
        <f t="shared" ca="1" si="202"/>
        <v>-3.0204563800810238</v>
      </c>
    </row>
    <row r="427" spans="1:34" x14ac:dyDescent="0.2">
      <c r="A427" s="347">
        <f t="shared" ca="1" si="180"/>
        <v>0.1</v>
      </c>
      <c r="B427" s="304">
        <f t="shared" ca="1" si="181"/>
        <v>24.300000000000079</v>
      </c>
      <c r="D427" s="306">
        <f t="shared" ca="1" si="182"/>
        <v>-0.75782447085902771</v>
      </c>
      <c r="E427" s="307">
        <f t="shared" ca="1" si="183"/>
        <v>-6.8239847626856207</v>
      </c>
      <c r="F427" s="304">
        <f t="shared" ca="1" si="184"/>
        <v>6.8659351853915931</v>
      </c>
      <c r="G427" s="306">
        <f t="shared" ca="1" si="185"/>
        <v>16.724228032303383</v>
      </c>
      <c r="H427" s="307">
        <f t="shared" ca="1" si="186"/>
        <v>-66.878581375500218</v>
      </c>
      <c r="I427" s="304">
        <f t="shared" ca="1" si="187"/>
        <v>68.937975384224089</v>
      </c>
      <c r="J427" s="306">
        <f t="shared" ca="1" si="188"/>
        <v>685.53317834384507</v>
      </c>
      <c r="K427" s="307">
        <f t="shared" ca="1" si="189"/>
        <v>1783.457800754237</v>
      </c>
      <c r="L427" s="304">
        <f t="shared" ca="1" si="174"/>
        <v>1910.6746101001484</v>
      </c>
      <c r="M427" s="306">
        <f t="shared" ca="1" si="190"/>
        <v>-1.3257531729314311</v>
      </c>
      <c r="N427" s="304">
        <f t="shared" ca="1" si="191"/>
        <v>-75.960061485048584</v>
      </c>
      <c r="P427" s="310">
        <f t="shared" ca="1" si="192"/>
        <v>23</v>
      </c>
      <c r="Q427" s="304">
        <f t="shared" ca="1" si="193"/>
        <v>0</v>
      </c>
      <c r="R427" s="306">
        <f t="shared" ca="1" si="194"/>
        <v>0</v>
      </c>
      <c r="S427" s="307">
        <f t="shared" ca="1" si="195"/>
        <v>4.7590000000000039</v>
      </c>
      <c r="T427" s="304">
        <f t="shared" ca="1" si="175"/>
        <v>46.68579000000004</v>
      </c>
      <c r="U427" s="311">
        <f t="shared" ca="1" si="176"/>
        <v>0</v>
      </c>
      <c r="V427" s="306">
        <f t="shared" ca="1" si="177"/>
        <v>1.0244133139093929</v>
      </c>
      <c r="W427" s="304">
        <f t="shared" ca="1" si="178"/>
        <v>14.94843412372974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6.4278760130271957</v>
      </c>
      <c r="AH427" s="304">
        <f t="shared" ca="1" si="202"/>
        <v>-3.0806792962115379</v>
      </c>
    </row>
    <row r="428" spans="1:34" x14ac:dyDescent="0.2">
      <c r="A428" s="347">
        <f t="shared" ca="1" si="180"/>
        <v>0.1</v>
      </c>
      <c r="B428" s="304">
        <f t="shared" ca="1" si="181"/>
        <v>24.40000000000008</v>
      </c>
      <c r="D428" s="306">
        <f t="shared" ca="1" si="182"/>
        <v>-0.762022075606273</v>
      </c>
      <c r="E428" s="307">
        <f t="shared" ca="1" si="183"/>
        <v>-6.7627469193241634</v>
      </c>
      <c r="F428" s="304">
        <f t="shared" ca="1" si="184"/>
        <v>6.8055435887620144</v>
      </c>
      <c r="G428" s="306">
        <f t="shared" ca="1" si="185"/>
        <v>16.648025824742756</v>
      </c>
      <c r="H428" s="307">
        <f t="shared" ca="1" si="186"/>
        <v>-67.554856067432638</v>
      </c>
      <c r="I428" s="304">
        <f t="shared" ca="1" si="187"/>
        <v>69.575968136655064</v>
      </c>
      <c r="J428" s="306">
        <f t="shared" ca="1" si="188"/>
        <v>687.20179103669739</v>
      </c>
      <c r="K428" s="307">
        <f t="shared" ca="1" si="189"/>
        <v>1776.7361288820905</v>
      </c>
      <c r="L428" s="304">
        <f t="shared" ca="1" si="174"/>
        <v>1905.0033000703597</v>
      </c>
      <c r="M428" s="306">
        <f t="shared" ca="1" si="190"/>
        <v>-1.3291737403284087</v>
      </c>
      <c r="N428" s="304">
        <f t="shared" ca="1" si="191"/>
        <v>-76.156045560435444</v>
      </c>
      <c r="P428" s="310">
        <f t="shared" ca="1" si="192"/>
        <v>23</v>
      </c>
      <c r="Q428" s="304">
        <f t="shared" ca="1" si="193"/>
        <v>0</v>
      </c>
      <c r="R428" s="306">
        <f t="shared" ca="1" si="194"/>
        <v>0</v>
      </c>
      <c r="S428" s="307">
        <f t="shared" ca="1" si="195"/>
        <v>4.7590000000000039</v>
      </c>
      <c r="T428" s="304">
        <f t="shared" ca="1" si="175"/>
        <v>46.68579000000004</v>
      </c>
      <c r="U428" s="311">
        <f t="shared" ca="1" si="176"/>
        <v>0</v>
      </c>
      <c r="V428" s="306">
        <f t="shared" ca="1" si="177"/>
        <v>1.0251076244852042</v>
      </c>
      <c r="W428" s="304">
        <f t="shared" ca="1" si="178"/>
        <v>15.236717606548087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6.375857236277799</v>
      </c>
      <c r="AH428" s="304">
        <f t="shared" ca="1" si="202"/>
        <v>-3.1410872291930505</v>
      </c>
    </row>
    <row r="429" spans="1:34" x14ac:dyDescent="0.2">
      <c r="A429" s="347">
        <f t="shared" ca="1" si="180"/>
        <v>0.1</v>
      </c>
      <c r="B429" s="304">
        <f t="shared" ca="1" si="181"/>
        <v>24.500000000000082</v>
      </c>
      <c r="D429" s="306">
        <f t="shared" ca="1" si="182"/>
        <v>-0.76608894695961716</v>
      </c>
      <c r="E429" s="307">
        <f t="shared" ca="1" si="183"/>
        <v>-6.7013414063911885</v>
      </c>
      <c r="F429" s="304">
        <f t="shared" ca="1" si="184"/>
        <v>6.744988429913481</v>
      </c>
      <c r="G429" s="306">
        <f t="shared" ca="1" si="185"/>
        <v>16.571416930046794</v>
      </c>
      <c r="H429" s="307">
        <f t="shared" ca="1" si="186"/>
        <v>-68.224990208071759</v>
      </c>
      <c r="I429" s="304">
        <f t="shared" ca="1" si="187"/>
        <v>70.20869709630658</v>
      </c>
      <c r="J429" s="306">
        <f t="shared" ca="1" si="188"/>
        <v>688.86276317443685</v>
      </c>
      <c r="K429" s="307">
        <f t="shared" ca="1" si="189"/>
        <v>1769.9471365683153</v>
      </c>
      <c r="L429" s="304">
        <f t="shared" ca="1" si="174"/>
        <v>1899.2748017953322</v>
      </c>
      <c r="M429" s="306">
        <f t="shared" ca="1" si="190"/>
        <v>-1.3325170945029223</v>
      </c>
      <c r="N429" s="304">
        <f t="shared" ca="1" si="191"/>
        <v>-76.347605644052521</v>
      </c>
      <c r="P429" s="310">
        <f t="shared" ca="1" si="192"/>
        <v>23</v>
      </c>
      <c r="Q429" s="304">
        <f t="shared" ca="1" si="193"/>
        <v>0</v>
      </c>
      <c r="R429" s="306">
        <f t="shared" ca="1" si="194"/>
        <v>0</v>
      </c>
      <c r="S429" s="307">
        <f t="shared" ca="1" si="195"/>
        <v>4.7590000000000039</v>
      </c>
      <c r="T429" s="304">
        <f t="shared" ca="1" si="175"/>
        <v>46.68579000000004</v>
      </c>
      <c r="U429" s="311">
        <f t="shared" ca="1" si="176"/>
        <v>0</v>
      </c>
      <c r="V429" s="306">
        <f t="shared" ca="1" si="177"/>
        <v>1.0258093240930151</v>
      </c>
      <c r="W429" s="304">
        <f t="shared" ca="1" si="178"/>
        <v>15.525725665131752</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6.3233656300740169</v>
      </c>
      <c r="AH429" s="304">
        <f t="shared" ca="1" si="202"/>
        <v>-3.2016637122395619</v>
      </c>
    </row>
    <row r="430" spans="1:34" x14ac:dyDescent="0.2">
      <c r="A430" s="347">
        <f t="shared" ca="1" si="180"/>
        <v>0.1</v>
      </c>
      <c r="B430" s="304">
        <f t="shared" ca="1" si="181"/>
        <v>24.600000000000083</v>
      </c>
      <c r="D430" s="306">
        <f t="shared" ca="1" si="182"/>
        <v>-0.77002519201920816</v>
      </c>
      <c r="E430" s="307">
        <f t="shared" ca="1" si="183"/>
        <v>-6.6397845979468268</v>
      </c>
      <c r="F430" s="304">
        <f t="shared" ca="1" si="184"/>
        <v>6.6842859232289067</v>
      </c>
      <c r="G430" s="306">
        <f t="shared" ca="1" si="185"/>
        <v>16.494414410844872</v>
      </c>
      <c r="H430" s="307">
        <f t="shared" ca="1" si="186"/>
        <v>-68.888968667866436</v>
      </c>
      <c r="I430" s="304">
        <f t="shared" ca="1" si="187"/>
        <v>70.836118688695606</v>
      </c>
      <c r="J430" s="306">
        <f t="shared" ca="1" si="188"/>
        <v>690.51605474148141</v>
      </c>
      <c r="K430" s="307">
        <f t="shared" ca="1" si="189"/>
        <v>1763.0914386245183</v>
      </c>
      <c r="L430" s="304">
        <f t="shared" ca="1" si="174"/>
        <v>1893.4898581209286</v>
      </c>
      <c r="M430" s="306">
        <f t="shared" ca="1" si="190"/>
        <v>-1.3357858599180146</v>
      </c>
      <c r="N430" s="304">
        <f t="shared" ca="1" si="191"/>
        <v>-76.534892106555631</v>
      </c>
      <c r="P430" s="310">
        <f t="shared" ca="1" si="192"/>
        <v>23</v>
      </c>
      <c r="Q430" s="304">
        <f t="shared" ca="1" si="193"/>
        <v>0</v>
      </c>
      <c r="R430" s="306">
        <f t="shared" ca="1" si="194"/>
        <v>0</v>
      </c>
      <c r="S430" s="307">
        <f t="shared" ca="1" si="195"/>
        <v>4.7590000000000039</v>
      </c>
      <c r="T430" s="304">
        <f t="shared" ca="1" si="175"/>
        <v>46.68579000000004</v>
      </c>
      <c r="U430" s="311">
        <f t="shared" ca="1" si="176"/>
        <v>0</v>
      </c>
      <c r="V430" s="306">
        <f t="shared" ca="1" si="177"/>
        <v>1.0265183625537773</v>
      </c>
      <c r="W430" s="304">
        <f t="shared" ca="1" si="178"/>
        <v>15.815381587870609</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6.270431568772092</v>
      </c>
      <c r="AH430" s="304">
        <f t="shared" ca="1" si="202"/>
        <v>-3.2623924490715988</v>
      </c>
    </row>
    <row r="431" spans="1:34" x14ac:dyDescent="0.2">
      <c r="A431" s="347">
        <f t="shared" ca="1" si="180"/>
        <v>0.1</v>
      </c>
      <c r="B431" s="304">
        <f t="shared" ca="1" si="181"/>
        <v>24.700000000000085</v>
      </c>
      <c r="D431" s="306">
        <f t="shared" ca="1" si="182"/>
        <v>-0.7738309841304265</v>
      </c>
      <c r="E431" s="307">
        <f t="shared" ca="1" si="183"/>
        <v>-6.5780926953711347</v>
      </c>
      <c r="F431" s="304">
        <f t="shared" ca="1" si="184"/>
        <v>6.6234521135806022</v>
      </c>
      <c r="G431" s="306">
        <f t="shared" ca="1" si="185"/>
        <v>16.417031312431828</v>
      </c>
      <c r="H431" s="307">
        <f t="shared" ca="1" si="186"/>
        <v>-69.546777937403547</v>
      </c>
      <c r="I431" s="304">
        <f t="shared" ca="1" si="187"/>
        <v>71.458192242652544</v>
      </c>
      <c r="J431" s="306">
        <f t="shared" ca="1" si="188"/>
        <v>692.1616270276453</v>
      </c>
      <c r="K431" s="307">
        <f t="shared" ca="1" si="189"/>
        <v>1756.1696512942549</v>
      </c>
      <c r="L431" s="304">
        <f t="shared" ca="1" si="174"/>
        <v>1887.6492158387221</v>
      </c>
      <c r="M431" s="306">
        <f t="shared" ca="1" si="190"/>
        <v>-1.3389825450906268</v>
      </c>
      <c r="N431" s="304">
        <f t="shared" ca="1" si="191"/>
        <v>-76.718048675378355</v>
      </c>
      <c r="P431" s="310">
        <f t="shared" ca="1" si="192"/>
        <v>23</v>
      </c>
      <c r="Q431" s="304">
        <f t="shared" ca="1" si="193"/>
        <v>0</v>
      </c>
      <c r="R431" s="306">
        <f t="shared" ca="1" si="194"/>
        <v>0</v>
      </c>
      <c r="S431" s="307">
        <f t="shared" ca="1" si="195"/>
        <v>4.7590000000000039</v>
      </c>
      <c r="T431" s="304">
        <f t="shared" ca="1" si="175"/>
        <v>46.68579000000004</v>
      </c>
      <c r="U431" s="311">
        <f t="shared" ca="1" si="176"/>
        <v>0</v>
      </c>
      <c r="V431" s="306">
        <f t="shared" ca="1" si="177"/>
        <v>1.0272346895325408</v>
      </c>
      <c r="W431" s="304">
        <f t="shared" ca="1" si="178"/>
        <v>16.105609535225163</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6.2170844592001089</v>
      </c>
      <c r="AH431" s="304">
        <f t="shared" ca="1" si="202"/>
        <v>-3.3232573204182803</v>
      </c>
    </row>
    <row r="432" spans="1:34" x14ac:dyDescent="0.2">
      <c r="A432" s="347">
        <f t="shared" ca="1" si="180"/>
        <v>0.1</v>
      </c>
      <c r="B432" s="304">
        <f t="shared" ca="1" si="181"/>
        <v>24.800000000000086</v>
      </c>
      <c r="D432" s="306">
        <f t="shared" ca="1" si="182"/>
        <v>-0.77750656077356506</v>
      </c>
      <c r="E432" s="307">
        <f t="shared" ca="1" si="183"/>
        <v>-6.5162817206149493</v>
      </c>
      <c r="F432" s="304">
        <f t="shared" ca="1" si="184"/>
        <v>6.5625028696730077</v>
      </c>
      <c r="G432" s="306">
        <f t="shared" ca="1" si="185"/>
        <v>16.339280656354472</v>
      </c>
      <c r="H432" s="307">
        <f t="shared" ca="1" si="186"/>
        <v>-70.19840610946504</v>
      </c>
      <c r="I432" s="304">
        <f t="shared" ca="1" si="187"/>
        <v>72.074879900534683</v>
      </c>
      <c r="J432" s="306">
        <f t="shared" ca="1" si="188"/>
        <v>693.79944262608456</v>
      </c>
      <c r="K432" s="307">
        <f t="shared" ca="1" si="189"/>
        <v>1749.1823920919114</v>
      </c>
      <c r="L432" s="304">
        <f t="shared" ca="1" si="174"/>
        <v>1881.7536255824371</v>
      </c>
      <c r="M432" s="306">
        <f t="shared" ca="1" si="190"/>
        <v>-1.3421095487473311</v>
      </c>
      <c r="N432" s="304">
        <f t="shared" ca="1" si="191"/>
        <v>-76.897212787429496</v>
      </c>
      <c r="P432" s="310">
        <f t="shared" ca="1" si="192"/>
        <v>23</v>
      </c>
      <c r="Q432" s="304">
        <f t="shared" ca="1" si="193"/>
        <v>0</v>
      </c>
      <c r="R432" s="306">
        <f t="shared" ca="1" si="194"/>
        <v>0</v>
      </c>
      <c r="S432" s="307">
        <f t="shared" ca="1" si="195"/>
        <v>4.7590000000000039</v>
      </c>
      <c r="T432" s="304">
        <f t="shared" ca="1" si="175"/>
        <v>46.68579000000004</v>
      </c>
      <c r="U432" s="311">
        <f t="shared" ca="1" si="176"/>
        <v>0</v>
      </c>
      <c r="V432" s="306">
        <f t="shared" ca="1" si="177"/>
        <v>1.0279582545510582</v>
      </c>
      <c r="W432" s="304">
        <f t="shared" ca="1" si="178"/>
        <v>16.396334568152543</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6.1633527860847046</v>
      </c>
      <c r="AH432" s="304">
        <f t="shared" ca="1" si="202"/>
        <v>-3.3842423902553374</v>
      </c>
    </row>
    <row r="433" spans="1:34" x14ac:dyDescent="0.2">
      <c r="A433" s="347">
        <f t="shared" ca="1" si="180"/>
        <v>0.1</v>
      </c>
      <c r="B433" s="304">
        <f t="shared" ca="1" si="181"/>
        <v>24.900000000000087</v>
      </c>
      <c r="D433" s="306">
        <f t="shared" ca="1" si="182"/>
        <v>-0.78105222150250098</v>
      </c>
      <c r="E433" s="307">
        <f t="shared" ca="1" si="183"/>
        <v>-6.4543675097526929</v>
      </c>
      <c r="F433" s="304">
        <f t="shared" ca="1" si="184"/>
        <v>6.5014538776849884</v>
      </c>
      <c r="G433" s="306">
        <f t="shared" ca="1" si="185"/>
        <v>16.261175434204223</v>
      </c>
      <c r="H433" s="307">
        <f t="shared" ca="1" si="186"/>
        <v>-70.843842860440304</v>
      </c>
      <c r="I433" s="304">
        <f t="shared" ca="1" si="187"/>
        <v>72.686146532449541</v>
      </c>
      <c r="J433" s="306">
        <f t="shared" ca="1" si="188"/>
        <v>695.42946543061248</v>
      </c>
      <c r="K433" s="307">
        <f t="shared" ca="1" si="189"/>
        <v>1742.1302796434161</v>
      </c>
      <c r="L433" s="304">
        <f t="shared" ca="1" si="174"/>
        <v>1875.8038417274749</v>
      </c>
      <c r="M433" s="306">
        <f t="shared" ca="1" si="190"/>
        <v>-1.345169165603751</v>
      </c>
      <c r="N433" s="304">
        <f t="shared" ca="1" si="191"/>
        <v>-77.072515920229435</v>
      </c>
      <c r="P433" s="310">
        <f t="shared" ca="1" si="192"/>
        <v>23</v>
      </c>
      <c r="Q433" s="304">
        <f t="shared" ca="1" si="193"/>
        <v>0</v>
      </c>
      <c r="R433" s="306">
        <f t="shared" ca="1" si="194"/>
        <v>0</v>
      </c>
      <c r="S433" s="307">
        <f t="shared" ca="1" si="195"/>
        <v>4.7590000000000039</v>
      </c>
      <c r="T433" s="304">
        <f t="shared" ca="1" si="175"/>
        <v>46.68579000000004</v>
      </c>
      <c r="U433" s="311">
        <f t="shared" ca="1" si="176"/>
        <v>0</v>
      </c>
      <c r="V433" s="306">
        <f t="shared" ca="1" si="177"/>
        <v>1.0286890070002666</v>
      </c>
      <c r="W433" s="304">
        <f t="shared" ca="1" si="178"/>
        <v>16.687482675269024</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6.1092641539273815</v>
      </c>
      <c r="AH433" s="304">
        <f t="shared" ca="1" si="202"/>
        <v>-3.445331911778216</v>
      </c>
    </row>
    <row r="434" spans="1:34" x14ac:dyDescent="0.2">
      <c r="A434" s="347">
        <f t="shared" ca="1" si="180"/>
        <v>0.1</v>
      </c>
      <c r="B434" s="304">
        <f t="shared" ca="1" si="181"/>
        <v>25.000000000000089</v>
      </c>
      <c r="D434" s="306">
        <f t="shared" ca="1" si="182"/>
        <v>-0.78446832592908089</v>
      </c>
      <c r="E434" s="307">
        <f t="shared" ca="1" si="183"/>
        <v>-6.392365706834763</v>
      </c>
      <c r="F434" s="304">
        <f t="shared" ca="1" si="184"/>
        <v>6.4403206352093276</v>
      </c>
      <c r="G434" s="306">
        <f t="shared" ca="1" si="185"/>
        <v>16.182728601611313</v>
      </c>
      <c r="H434" s="307">
        <f t="shared" ca="1" si="186"/>
        <v>-71.483079431123784</v>
      </c>
      <c r="I434" s="304">
        <f t="shared" ca="1" si="187"/>
        <v>73.291959654178712</v>
      </c>
      <c r="J434" s="306">
        <f t="shared" ca="1" si="188"/>
        <v>697.05166063240324</v>
      </c>
      <c r="K434" s="307">
        <f t="shared" ca="1" si="189"/>
        <v>1735.0139335288379</v>
      </c>
      <c r="L434" s="304">
        <f t="shared" ca="1" si="174"/>
        <v>1869.8006222936183</v>
      </c>
      <c r="M434" s="306">
        <f t="shared" ca="1" si="190"/>
        <v>-1.3481635917933117</v>
      </c>
      <c r="N434" s="304">
        <f t="shared" ca="1" si="191"/>
        <v>-77.244083902954713</v>
      </c>
      <c r="P434" s="310">
        <f t="shared" ca="1" si="192"/>
        <v>23</v>
      </c>
      <c r="Q434" s="304">
        <f t="shared" ca="1" si="193"/>
        <v>0</v>
      </c>
      <c r="R434" s="306">
        <f t="shared" ca="1" si="194"/>
        <v>0</v>
      </c>
      <c r="S434" s="307">
        <f t="shared" ca="1" si="195"/>
        <v>4.7590000000000039</v>
      </c>
      <c r="T434" s="304">
        <f t="shared" ca="1" si="175"/>
        <v>46.68579000000004</v>
      </c>
      <c r="U434" s="311">
        <f t="shared" ca="1" si="176"/>
        <v>0</v>
      </c>
      <c r="V434" s="306">
        <f t="shared" ca="1" si="177"/>
        <v>1.0294268961526494</v>
      </c>
      <c r="W434" s="304">
        <f t="shared" ca="1" si="178"/>
        <v>16.978980798748502</v>
      </c>
      <c r="Y434" s="314" t="str">
        <f t="shared" ca="1" si="196"/>
        <v/>
      </c>
      <c r="Z434" s="315" t="str">
        <f t="shared" ca="1" si="197"/>
        <v/>
      </c>
      <c r="AA434" s="316" t="str">
        <f t="shared" ca="1" si="198"/>
        <v/>
      </c>
      <c r="AC434" s="310">
        <f t="shared" ca="1" si="199"/>
        <v>25.000000000000089</v>
      </c>
      <c r="AD434" s="323">
        <f t="shared" ca="1" si="200"/>
        <v>697.05166063240324</v>
      </c>
      <c r="AE434" s="324" t="e">
        <f t="shared" ca="1" si="179"/>
        <v>#N/A</v>
      </c>
      <c r="AG434" s="306">
        <f t="shared" ca="1" si="201"/>
        <v>6.0548453256423933</v>
      </c>
      <c r="AH434" s="304">
        <f t="shared" ca="1" si="202"/>
        <v>-3.5065103331096892</v>
      </c>
    </row>
    <row r="435" spans="1:34" x14ac:dyDescent="0.2">
      <c r="A435" s="347">
        <f t="shared" ca="1" si="180"/>
        <v>0.1</v>
      </c>
      <c r="B435" s="304">
        <f t="shared" ca="1" si="181"/>
        <v>25.10000000000009</v>
      </c>
      <c r="D435" s="306">
        <f t="shared" ca="1" si="182"/>
        <v>-0.78775529175033432</v>
      </c>
      <c r="E435" s="307">
        <f t="shared" ca="1" si="183"/>
        <v>-6.3302917580370037</v>
      </c>
      <c r="F435" s="304">
        <f t="shared" ca="1" si="184"/>
        <v>6.3791184454869523</v>
      </c>
      <c r="G435" s="306">
        <f t="shared" ca="1" si="185"/>
        <v>16.10395307243628</v>
      </c>
      <c r="H435" s="307">
        <f t="shared" ca="1" si="186"/>
        <v>-72.116108606927483</v>
      </c>
      <c r="I435" s="304">
        <f t="shared" ca="1" si="187"/>
        <v>73.89228934851991</v>
      </c>
      <c r="J435" s="306">
        <f t="shared" ca="1" si="188"/>
        <v>698.66599471610562</v>
      </c>
      <c r="K435" s="307">
        <f t="shared" ca="1" si="189"/>
        <v>1727.8339741269353</v>
      </c>
      <c r="L435" s="304">
        <f t="shared" ca="1" si="174"/>
        <v>1863.7447288510098</v>
      </c>
      <c r="M435" s="306">
        <f t="shared" ca="1" si="190"/>
        <v>-1.3510949299690695</v>
      </c>
      <c r="N435" s="304">
        <f t="shared" ca="1" si="191"/>
        <v>-77.412037208751215</v>
      </c>
      <c r="P435" s="310">
        <f t="shared" ca="1" si="192"/>
        <v>23</v>
      </c>
      <c r="Q435" s="304">
        <f t="shared" ca="1" si="193"/>
        <v>0</v>
      </c>
      <c r="R435" s="306">
        <f t="shared" ca="1" si="194"/>
        <v>0</v>
      </c>
      <c r="S435" s="307">
        <f t="shared" ca="1" si="195"/>
        <v>4.7590000000000039</v>
      </c>
      <c r="T435" s="304">
        <f t="shared" ca="1" si="175"/>
        <v>46.68579000000004</v>
      </c>
      <c r="U435" s="311">
        <f t="shared" ca="1" si="176"/>
        <v>0</v>
      </c>
      <c r="V435" s="306">
        <f t="shared" ca="1" si="177"/>
        <v>1.0301718711744674</v>
      </c>
      <c r="W435" s="304">
        <f t="shared" ca="1" si="178"/>
        <v>17.270756858957913</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6.0001222582400366</v>
      </c>
      <c r="AH435" s="304">
        <f t="shared" ca="1" si="202"/>
        <v>-3.5677623027418552</v>
      </c>
    </row>
    <row r="436" spans="1:34" x14ac:dyDescent="0.2">
      <c r="A436" s="347">
        <f t="shared" ca="1" si="180"/>
        <v>0.1</v>
      </c>
      <c r="B436" s="304">
        <f t="shared" ca="1" si="181"/>
        <v>25.200000000000092</v>
      </c>
      <c r="D436" s="306">
        <f t="shared" ca="1" si="182"/>
        <v>-0.79091359281596429</v>
      </c>
      <c r="E436" s="307">
        <f t="shared" ca="1" si="183"/>
        <v>-6.2681609061046304</v>
      </c>
      <c r="F436" s="304">
        <f t="shared" ca="1" si="184"/>
        <v>6.3178624119332856</v>
      </c>
      <c r="G436" s="306">
        <f t="shared" ca="1" si="185"/>
        <v>16.024861713154685</v>
      </c>
      <c r="H436" s="307">
        <f t="shared" ca="1" si="186"/>
        <v>-72.742924697537944</v>
      </c>
      <c r="I436" s="304">
        <f t="shared" ca="1" si="187"/>
        <v>74.48710818978951</v>
      </c>
      <c r="J436" s="306">
        <f t="shared" ca="1" si="188"/>
        <v>700.27243545538511</v>
      </c>
      <c r="K436" s="307">
        <f t="shared" ca="1" si="189"/>
        <v>1720.5910224617121</v>
      </c>
      <c r="L436" s="304">
        <f t="shared" ca="1" si="174"/>
        <v>1857.6369264295047</v>
      </c>
      <c r="M436" s="306">
        <f t="shared" ca="1" si="190"/>
        <v>-1.3539651941006279</v>
      </c>
      <c r="N436" s="304">
        <f t="shared" ca="1" si="191"/>
        <v>-77.576491229577286</v>
      </c>
      <c r="P436" s="310">
        <f t="shared" ca="1" si="192"/>
        <v>23</v>
      </c>
      <c r="Q436" s="304">
        <f t="shared" ca="1" si="193"/>
        <v>0</v>
      </c>
      <c r="R436" s="306">
        <f t="shared" ca="1" si="194"/>
        <v>0</v>
      </c>
      <c r="S436" s="307">
        <f t="shared" ca="1" si="195"/>
        <v>4.7590000000000039</v>
      </c>
      <c r="T436" s="304">
        <f t="shared" ca="1" si="175"/>
        <v>46.68579000000004</v>
      </c>
      <c r="U436" s="311">
        <f t="shared" ca="1" si="176"/>
        <v>0</v>
      </c>
      <c r="V436" s="306">
        <f t="shared" ca="1" si="177"/>
        <v>1.0309238811378609</v>
      </c>
      <c r="W436" s="304">
        <f t="shared" ca="1" si="178"/>
        <v>17.562739777832331</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5.9451201358139754</v>
      </c>
      <c r="AH436" s="304">
        <f t="shared" ca="1" si="202"/>
        <v>-3.6290726747127335</v>
      </c>
    </row>
    <row r="437" spans="1:34" x14ac:dyDescent="0.2">
      <c r="A437" s="347">
        <f t="shared" ca="1" si="180"/>
        <v>0.1</v>
      </c>
      <c r="B437" s="304">
        <f t="shared" ca="1" si="181"/>
        <v>25.300000000000093</v>
      </c>
      <c r="D437" s="306">
        <f t="shared" ca="1" si="182"/>
        <v>-0.79394375723385435</v>
      </c>
      <c r="E437" s="307">
        <f t="shared" ca="1" si="183"/>
        <v>-6.2059881850878664</v>
      </c>
      <c r="F437" s="304">
        <f t="shared" ca="1" si="184"/>
        <v>6.2565674329540153</v>
      </c>
      <c r="G437" s="306">
        <f t="shared" ca="1" si="185"/>
        <v>15.9454673374313</v>
      </c>
      <c r="H437" s="307">
        <f t="shared" ca="1" si="186"/>
        <v>-73.363523516046726</v>
      </c>
      <c r="I437" s="304">
        <f t="shared" ca="1" si="187"/>
        <v>75.076391171250563</v>
      </c>
      <c r="J437" s="306">
        <f t="shared" ca="1" si="188"/>
        <v>701.87095190791445</v>
      </c>
      <c r="K437" s="307">
        <f t="shared" ca="1" si="189"/>
        <v>1713.2857000510328</v>
      </c>
      <c r="L437" s="304">
        <f t="shared" ca="1" si="174"/>
        <v>1851.4779834314745</v>
      </c>
      <c r="M437" s="306">
        <f t="shared" ca="1" si="190"/>
        <v>-1.3567763139865319</v>
      </c>
      <c r="N437" s="304">
        <f t="shared" ca="1" si="191"/>
        <v>-77.737556534744883</v>
      </c>
      <c r="P437" s="310">
        <f t="shared" ca="1" si="192"/>
        <v>23</v>
      </c>
      <c r="Q437" s="304">
        <f t="shared" ca="1" si="193"/>
        <v>0</v>
      </c>
      <c r="R437" s="306">
        <f t="shared" ca="1" si="194"/>
        <v>0</v>
      </c>
      <c r="S437" s="307">
        <f t="shared" ca="1" si="195"/>
        <v>4.7590000000000039</v>
      </c>
      <c r="T437" s="304">
        <f t="shared" ca="1" si="175"/>
        <v>46.68579000000004</v>
      </c>
      <c r="U437" s="311">
        <f t="shared" ca="1" si="176"/>
        <v>0</v>
      </c>
      <c r="V437" s="306">
        <f t="shared" ca="1" si="177"/>
        <v>1.0316828750328115</v>
      </c>
      <c r="W437" s="304">
        <f t="shared" ca="1" si="178"/>
        <v>17.854859500994049</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5.8898634000682062</v>
      </c>
      <c r="AH437" s="304">
        <f t="shared" ca="1" si="202"/>
        <v>-3.6904265135180325</v>
      </c>
    </row>
    <row r="438" spans="1:34" x14ac:dyDescent="0.2">
      <c r="A438" s="347">
        <f t="shared" ca="1" si="180"/>
        <v>0.1</v>
      </c>
      <c r="B438" s="304">
        <f t="shared" ca="1" si="181"/>
        <v>25.400000000000095</v>
      </c>
      <c r="D438" s="306">
        <f t="shared" ca="1" si="182"/>
        <v>-0.79684636551161137</v>
      </c>
      <c r="E438" s="307">
        <f t="shared" ca="1" si="183"/>
        <v>-6.1437884153663909</v>
      </c>
      <c r="F438" s="304">
        <f t="shared" ca="1" si="184"/>
        <v>6.1952481970474222</v>
      </c>
      <c r="G438" s="306">
        <f t="shared" ca="1" si="185"/>
        <v>15.865782700880139</v>
      </c>
      <c r="H438" s="307">
        <f t="shared" ca="1" si="186"/>
        <v>-73.977902357583361</v>
      </c>
      <c r="I438" s="304">
        <f t="shared" ca="1" si="187"/>
        <v>75.66011563525187</v>
      </c>
      <c r="J438" s="306">
        <f t="shared" ca="1" si="188"/>
        <v>703.46151440982999</v>
      </c>
      <c r="K438" s="307">
        <f t="shared" ca="1" si="189"/>
        <v>1705.9186287573514</v>
      </c>
      <c r="L438" s="304">
        <f t="shared" ca="1" si="174"/>
        <v>1845.2686715481659</v>
      </c>
      <c r="M438" s="306">
        <f t="shared" ca="1" si="190"/>
        <v>-1.3595301395010515</v>
      </c>
      <c r="N438" s="304">
        <f t="shared" ca="1" si="191"/>
        <v>-77.895339114242304</v>
      </c>
      <c r="P438" s="310">
        <f t="shared" ca="1" si="192"/>
        <v>23</v>
      </c>
      <c r="Q438" s="304">
        <f t="shared" ca="1" si="193"/>
        <v>0</v>
      </c>
      <c r="R438" s="306">
        <f t="shared" ca="1" si="194"/>
        <v>0</v>
      </c>
      <c r="S438" s="307">
        <f t="shared" ca="1" si="195"/>
        <v>4.7590000000000039</v>
      </c>
      <c r="T438" s="304">
        <f t="shared" ca="1" si="175"/>
        <v>46.68579000000004</v>
      </c>
      <c r="U438" s="311">
        <f t="shared" ca="1" si="176"/>
        <v>0</v>
      </c>
      <c r="V438" s="306">
        <f t="shared" ca="1" si="177"/>
        <v>1.0324488017789653</v>
      </c>
      <c r="W438" s="304">
        <f t="shared" ca="1" si="178"/>
        <v>18.147047018621798</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5.8343757785985115</v>
      </c>
      <c r="AH438" s="304">
        <f t="shared" ca="1" si="202"/>
        <v>-3.75180909875899</v>
      </c>
    </row>
    <row r="439" spans="1:34" x14ac:dyDescent="0.2">
      <c r="A439" s="347">
        <f t="shared" ca="1" si="180"/>
        <v>0.1</v>
      </c>
      <c r="B439" s="304">
        <f t="shared" ca="1" si="181"/>
        <v>25.500000000000096</v>
      </c>
      <c r="D439" s="306">
        <f t="shared" ca="1" si="182"/>
        <v>-0.79962204873242537</v>
      </c>
      <c r="E439" s="307">
        <f t="shared" ca="1" si="183"/>
        <v>-6.0815761989594987</v>
      </c>
      <c r="F439" s="304">
        <f t="shared" ca="1" si="184"/>
        <v>6.1339191781902143</v>
      </c>
      <c r="G439" s="306">
        <f t="shared" ca="1" si="185"/>
        <v>15.785820496006897</v>
      </c>
      <c r="H439" s="307">
        <f t="shared" ca="1" si="186"/>
        <v>-74.586059977479309</v>
      </c>
      <c r="I439" s="304">
        <f t="shared" ca="1" si="187"/>
        <v>76.238261205881997</v>
      </c>
      <c r="J439" s="306">
        <f t="shared" ca="1" si="188"/>
        <v>705.04409456967437</v>
      </c>
      <c r="K439" s="307">
        <f t="shared" ca="1" si="189"/>
        <v>1698.4904306405983</v>
      </c>
      <c r="L439" s="304">
        <f t="shared" ca="1" si="174"/>
        <v>1839.009765679687</v>
      </c>
      <c r="M439" s="306">
        <f t="shared" ca="1" si="190"/>
        <v>-1.3622284445928909</v>
      </c>
      <c r="N439" s="304">
        <f t="shared" ca="1" si="191"/>
        <v>-78.049940607843354</v>
      </c>
      <c r="P439" s="310">
        <f t="shared" ca="1" si="192"/>
        <v>23</v>
      </c>
      <c r="Q439" s="304">
        <f t="shared" ca="1" si="193"/>
        <v>0</v>
      </c>
      <c r="R439" s="306">
        <f t="shared" ca="1" si="194"/>
        <v>0</v>
      </c>
      <c r="S439" s="307">
        <f t="shared" ca="1" si="195"/>
        <v>4.7590000000000039</v>
      </c>
      <c r="T439" s="304">
        <f t="shared" ca="1" si="175"/>
        <v>46.68579000000004</v>
      </c>
      <c r="U439" s="311">
        <f t="shared" ca="1" si="176"/>
        <v>0</v>
      </c>
      <c r="V439" s="306">
        <f t="shared" ca="1" si="177"/>
        <v>1.0332216102373066</v>
      </c>
      <c r="W439" s="304">
        <f t="shared" ca="1" si="178"/>
        <v>18.439234385077196</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5.7786803111241634</v>
      </c>
      <c r="AH439" s="304">
        <f t="shared" ca="1" si="202"/>
        <v>-3.8132059295275864</v>
      </c>
    </row>
    <row r="440" spans="1:34" x14ac:dyDescent="0.2">
      <c r="A440" s="347">
        <f t="shared" ca="1" si="180"/>
        <v>0.1</v>
      </c>
      <c r="B440" s="304">
        <f t="shared" ca="1" si="181"/>
        <v>25.600000000000097</v>
      </c>
      <c r="D440" s="306">
        <f t="shared" ca="1" si="182"/>
        <v>-0.80227148676370652</v>
      </c>
      <c r="E440" s="307">
        <f t="shared" ca="1" si="183"/>
        <v>-6.0193659151188426</v>
      </c>
      <c r="F440" s="304">
        <f t="shared" ca="1" si="184"/>
        <v>6.0725946315037813</v>
      </c>
      <c r="G440" s="306">
        <f t="shared" ca="1" si="185"/>
        <v>15.705593347330526</v>
      </c>
      <c r="H440" s="307">
        <f t="shared" ca="1" si="186"/>
        <v>-75.187996568991196</v>
      </c>
      <c r="I440" s="304">
        <f t="shared" ca="1" si="187"/>
        <v>76.810809723959721</v>
      </c>
      <c r="J440" s="306">
        <f t="shared" ca="1" si="188"/>
        <v>706.61866526184122</v>
      </c>
      <c r="K440" s="307">
        <f t="shared" ca="1" si="189"/>
        <v>1691.0017278132748</v>
      </c>
      <c r="L440" s="304">
        <f t="shared" ca="1" si="174"/>
        <v>1832.7020438587138</v>
      </c>
      <c r="M440" s="306">
        <f t="shared" ca="1" si="190"/>
        <v>-1.3648729310520971</v>
      </c>
      <c r="N440" s="304">
        <f t="shared" ca="1" si="191"/>
        <v>-78.201458520935361</v>
      </c>
      <c r="P440" s="310">
        <f t="shared" ca="1" si="192"/>
        <v>23</v>
      </c>
      <c r="Q440" s="304">
        <f t="shared" ca="1" si="193"/>
        <v>0</v>
      </c>
      <c r="R440" s="306">
        <f t="shared" ca="1" si="194"/>
        <v>0</v>
      </c>
      <c r="S440" s="307">
        <f t="shared" ca="1" si="195"/>
        <v>4.7590000000000039</v>
      </c>
      <c r="T440" s="304">
        <f t="shared" ca="1" si="175"/>
        <v>46.68579000000004</v>
      </c>
      <c r="U440" s="311">
        <f t="shared" ca="1" si="176"/>
        <v>0</v>
      </c>
      <c r="V440" s="306">
        <f t="shared" ca="1" si="177"/>
        <v>1.0340012492216888</v>
      </c>
      <c r="W440" s="304">
        <f t="shared" ca="1" si="178"/>
        <v>18.73135473729776</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5.7227993738486624</v>
      </c>
      <c r="AH440" s="304">
        <f t="shared" ca="1" si="202"/>
        <v>-3.8746027285306117</v>
      </c>
    </row>
    <row r="441" spans="1:34" x14ac:dyDescent="0.2">
      <c r="A441" s="347">
        <f t="shared" ca="1" si="180"/>
        <v>0.1</v>
      </c>
      <c r="B441" s="304">
        <f t="shared" ca="1" si="181"/>
        <v>25.700000000000099</v>
      </c>
      <c r="D441" s="306">
        <f t="shared" ca="1" si="182"/>
        <v>-0.80479540649720616</v>
      </c>
      <c r="E441" s="307">
        <f t="shared" ca="1" si="183"/>
        <v>-5.9571717162002793</v>
      </c>
      <c r="F441" s="304">
        <f t="shared" ca="1" si="184"/>
        <v>6.0112885891974592</v>
      </c>
      <c r="G441" s="306">
        <f t="shared" ca="1" si="185"/>
        <v>15.625113806680805</v>
      </c>
      <c r="H441" s="307">
        <f t="shared" ca="1" si="186"/>
        <v>-75.783713740611219</v>
      </c>
      <c r="I441" s="304">
        <f t="shared" ca="1" si="187"/>
        <v>77.377745184197721</v>
      </c>
      <c r="J441" s="306">
        <f t="shared" ca="1" si="188"/>
        <v>708.18520061954177</v>
      </c>
      <c r="K441" s="307">
        <f t="shared" ca="1" si="189"/>
        <v>1683.4531422977946</v>
      </c>
      <c r="L441" s="304">
        <f t="shared" ca="1" si="174"/>
        <v>1826.3462871779982</v>
      </c>
      <c r="M441" s="306">
        <f t="shared" ca="1" si="190"/>
        <v>-1.3674652320602703</v>
      </c>
      <c r="N441" s="304">
        <f t="shared" ca="1" si="191"/>
        <v>-78.349986427931199</v>
      </c>
      <c r="P441" s="310">
        <f t="shared" ca="1" si="192"/>
        <v>23</v>
      </c>
      <c r="Q441" s="304">
        <f t="shared" ca="1" si="193"/>
        <v>0</v>
      </c>
      <c r="R441" s="306">
        <f t="shared" ca="1" si="194"/>
        <v>0</v>
      </c>
      <c r="S441" s="307">
        <f t="shared" ca="1" si="195"/>
        <v>4.7590000000000039</v>
      </c>
      <c r="T441" s="304">
        <f t="shared" ca="1" si="175"/>
        <v>46.68579000000004</v>
      </c>
      <c r="U441" s="311">
        <f t="shared" ca="1" si="176"/>
        <v>0</v>
      </c>
      <c r="V441" s="306">
        <f t="shared" ca="1" si="177"/>
        <v>1.0347876675102068</v>
      </c>
      <c r="W441" s="304">
        <f t="shared" ca="1" si="178"/>
        <v>19.023342311966537</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5.6667547021124491</v>
      </c>
      <c r="AH441" s="304">
        <f t="shared" ca="1" si="202"/>
        <v>-3.9359854459545587</v>
      </c>
    </row>
    <row r="442" spans="1:34" x14ac:dyDescent="0.2">
      <c r="A442" s="347">
        <f t="shared" ca="1" si="180"/>
        <v>0.1</v>
      </c>
      <c r="B442" s="304">
        <f t="shared" ca="1" si="181"/>
        <v>25.8000000000001</v>
      </c>
      <c r="D442" s="306">
        <f t="shared" ca="1" si="182"/>
        <v>-0.80719458011947187</v>
      </c>
      <c r="E442" s="307">
        <f t="shared" ca="1" si="183"/>
        <v>-5.8950075238113389</v>
      </c>
      <c r="F442" s="304">
        <f t="shared" ca="1" si="184"/>
        <v>5.950014856785363</v>
      </c>
      <c r="G442" s="306">
        <f t="shared" ca="1" si="185"/>
        <v>15.544394348668858</v>
      </c>
      <c r="H442" s="307">
        <f t="shared" ca="1" si="186"/>
        <v>-76.373214492992346</v>
      </c>
      <c r="I442" s="304">
        <f t="shared" ca="1" si="187"/>
        <v>77.939053674390635</v>
      </c>
      <c r="J442" s="306">
        <f t="shared" ca="1" si="188"/>
        <v>709.74367602730922</v>
      </c>
      <c r="K442" s="307">
        <f t="shared" ca="1" si="189"/>
        <v>1675.8452958861144</v>
      </c>
      <c r="L442" s="304">
        <f t="shared" ca="1" si="174"/>
        <v>1819.9432797217544</v>
      </c>
      <c r="M442" s="306">
        <f t="shared" ca="1" si="190"/>
        <v>-1.3700069155381036</v>
      </c>
      <c r="N442" s="304">
        <f t="shared" ca="1" si="191"/>
        <v>-78.495614164069181</v>
      </c>
      <c r="P442" s="310">
        <f t="shared" ca="1" si="192"/>
        <v>23</v>
      </c>
      <c r="Q442" s="304">
        <f t="shared" ca="1" si="193"/>
        <v>0</v>
      </c>
      <c r="R442" s="306">
        <f t="shared" ca="1" si="194"/>
        <v>0</v>
      </c>
      <c r="S442" s="307">
        <f t="shared" ca="1" si="195"/>
        <v>4.7590000000000039</v>
      </c>
      <c r="T442" s="304">
        <f t="shared" ca="1" si="175"/>
        <v>46.68579000000004</v>
      </c>
      <c r="U442" s="311">
        <f t="shared" ca="1" si="176"/>
        <v>0</v>
      </c>
      <c r="V442" s="306">
        <f t="shared" ca="1" si="177"/>
        <v>1.035580813856416</v>
      </c>
      <c r="W442" s="304">
        <f t="shared" ca="1" si="178"/>
        <v>19.315132461470149</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5.6105674114864881</v>
      </c>
      <c r="AH442" s="304">
        <f t="shared" ca="1" si="202"/>
        <v>-3.9973402630734443</v>
      </c>
    </row>
    <row r="443" spans="1:34" x14ac:dyDescent="0.2">
      <c r="A443" s="347">
        <f t="shared" ca="1" si="180"/>
        <v>0.1</v>
      </c>
      <c r="B443" s="304">
        <f t="shared" ca="1" si="181"/>
        <v>25.900000000000102</v>
      </c>
      <c r="D443" s="306">
        <f t="shared" ca="1" si="182"/>
        <v>-0.80946982341166152</v>
      </c>
      <c r="E443" s="307">
        <f t="shared" ca="1" si="183"/>
        <v>-5.8328870252305753</v>
      </c>
      <c r="F443" s="304">
        <f t="shared" ca="1" si="184"/>
        <v>5.8887870095731349</v>
      </c>
      <c r="G443" s="306">
        <f t="shared" ca="1" si="185"/>
        <v>15.463447366327692</v>
      </c>
      <c r="H443" s="307">
        <f t="shared" ca="1" si="186"/>
        <v>-76.95650319551541</v>
      </c>
      <c r="I443" s="304">
        <f t="shared" ca="1" si="187"/>
        <v>78.494723316491545</v>
      </c>
      <c r="J443" s="306">
        <f t="shared" ca="1" si="188"/>
        <v>711.2940681130591</v>
      </c>
      <c r="K443" s="307">
        <f t="shared" ca="1" si="189"/>
        <v>1668.178810001689</v>
      </c>
      <c r="L443" s="304">
        <f t="shared" ca="1" si="174"/>
        <v>1813.4938085010042</v>
      </c>
      <c r="M443" s="306">
        <f t="shared" ca="1" si="190"/>
        <v>-1.3724994873032825</v>
      </c>
      <c r="N443" s="304">
        <f t="shared" ca="1" si="191"/>
        <v>-78.638428006347411</v>
      </c>
      <c r="P443" s="310">
        <f t="shared" ca="1" si="192"/>
        <v>23</v>
      </c>
      <c r="Q443" s="304">
        <f t="shared" ca="1" si="193"/>
        <v>0</v>
      </c>
      <c r="R443" s="306">
        <f t="shared" ca="1" si="194"/>
        <v>0</v>
      </c>
      <c r="S443" s="307">
        <f t="shared" ca="1" si="195"/>
        <v>4.7590000000000039</v>
      </c>
      <c r="T443" s="304">
        <f t="shared" ca="1" si="175"/>
        <v>46.68579000000004</v>
      </c>
      <c r="U443" s="311">
        <f t="shared" ca="1" si="176"/>
        <v>0</v>
      </c>
      <c r="V443" s="306">
        <f t="shared" ca="1" si="177"/>
        <v>1.0363806370003914</v>
      </c>
      <c r="W443" s="304">
        <f t="shared" ca="1" si="178"/>
        <v>19.606661668658155</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5.5542580174425389</v>
      </c>
      <c r="AH443" s="304">
        <f t="shared" ca="1" si="202"/>
        <v>-4.0586535956020455</v>
      </c>
    </row>
    <row r="444" spans="1:34" x14ac:dyDescent="0.2">
      <c r="A444" s="347">
        <f t="shared" ca="1" si="180"/>
        <v>0.1</v>
      </c>
      <c r="B444" s="304">
        <f t="shared" ca="1" si="181"/>
        <v>26.000000000000103</v>
      </c>
      <c r="D444" s="306">
        <f t="shared" ca="1" si="182"/>
        <v>-0.81162199407786484</v>
      </c>
      <c r="E444" s="307">
        <f t="shared" ca="1" si="183"/>
        <v>-5.7708236700949254</v>
      </c>
      <c r="F444" s="304">
        <f t="shared" ca="1" si="184"/>
        <v>5.8276183894107891</v>
      </c>
      <c r="G444" s="306">
        <f t="shared" ca="1" si="185"/>
        <v>15.382285166919905</v>
      </c>
      <c r="H444" s="307">
        <f t="shared" ca="1" si="186"/>
        <v>-77.533585562524905</v>
      </c>
      <c r="I444" s="304">
        <f t="shared" ca="1" si="187"/>
        <v>79.044744209452745</v>
      </c>
      <c r="J444" s="306">
        <f t="shared" ca="1" si="188"/>
        <v>712.83635473972151</v>
      </c>
      <c r="K444" s="307">
        <f t="shared" ca="1" si="189"/>
        <v>1660.4543055637871</v>
      </c>
      <c r="L444" s="304">
        <f t="shared" ca="1" si="174"/>
        <v>1806.9986633929568</v>
      </c>
      <c r="M444" s="306">
        <f t="shared" ca="1" si="190"/>
        <v>-1.3749443940508508</v>
      </c>
      <c r="N444" s="304">
        <f t="shared" ca="1" si="191"/>
        <v>-78.778510844286131</v>
      </c>
      <c r="P444" s="310">
        <f t="shared" ca="1" si="192"/>
        <v>23</v>
      </c>
      <c r="Q444" s="304">
        <f t="shared" ca="1" si="193"/>
        <v>0</v>
      </c>
      <c r="R444" s="306">
        <f t="shared" ca="1" si="194"/>
        <v>0</v>
      </c>
      <c r="S444" s="307">
        <f t="shared" ca="1" si="195"/>
        <v>4.7590000000000039</v>
      </c>
      <c r="T444" s="304">
        <f t="shared" ca="1" si="175"/>
        <v>46.68579000000004</v>
      </c>
      <c r="U444" s="311">
        <f t="shared" ca="1" si="176"/>
        <v>0</v>
      </c>
      <c r="V444" s="306">
        <f t="shared" ca="1" si="177"/>
        <v>1.0371870856796237</v>
      </c>
      <c r="W444" s="304">
        <f t="shared" ca="1" si="178"/>
        <v>19.897867560417836</v>
      </c>
      <c r="Y444" s="314" t="str">
        <f t="shared" ca="1" si="196"/>
        <v/>
      </c>
      <c r="Z444" s="315" t="str">
        <f t="shared" ca="1" si="197"/>
        <v/>
      </c>
      <c r="AA444" s="316" t="str">
        <f t="shared" ca="1" si="198"/>
        <v/>
      </c>
      <c r="AC444" s="310">
        <f t="shared" ca="1" si="199"/>
        <v>26.000000000000103</v>
      </c>
      <c r="AD444" s="323">
        <f t="shared" ca="1" si="200"/>
        <v>712.83635473972151</v>
      </c>
      <c r="AE444" s="324" t="e">
        <f t="shared" ca="1" si="179"/>
        <v>#N/A</v>
      </c>
      <c r="AG444" s="306">
        <f t="shared" ca="1" si="201"/>
        <v>5.4978464537242484</v>
      </c>
      <c r="AH444" s="304">
        <f t="shared" ca="1" si="202"/>
        <v>-4.1199120967972558</v>
      </c>
    </row>
    <row r="445" spans="1:34" x14ac:dyDescent="0.2">
      <c r="A445" s="347">
        <f t="shared" ca="1" si="180"/>
        <v>0.1</v>
      </c>
      <c r="B445" s="304">
        <f t="shared" ca="1" si="181"/>
        <v>26.100000000000104</v>
      </c>
      <c r="D445" s="306">
        <f t="shared" ca="1" si="182"/>
        <v>-0.81365199010123168</v>
      </c>
      <c r="E445" s="307">
        <f t="shared" ca="1" si="183"/>
        <v>-5.7088306673510649</v>
      </c>
      <c r="F445" s="304">
        <f t="shared" ca="1" si="184"/>
        <v>5.7665221017077277</v>
      </c>
      <c r="G445" s="306">
        <f t="shared" ca="1" si="185"/>
        <v>15.300919967909781</v>
      </c>
      <c r="H445" s="307">
        <f t="shared" ca="1" si="186"/>
        <v>-78.104468629260012</v>
      </c>
      <c r="I445" s="304">
        <f t="shared" ca="1" si="187"/>
        <v>79.589108373718091</v>
      </c>
      <c r="J445" s="306">
        <f t="shared" ca="1" si="188"/>
        <v>714.37051499646304</v>
      </c>
      <c r="K445" s="307">
        <f t="shared" ca="1" si="189"/>
        <v>1652.6724028541978</v>
      </c>
      <c r="L445" s="304">
        <f t="shared" ca="1" si="174"/>
        <v>1800.4586370845013</v>
      </c>
      <c r="M445" s="306">
        <f t="shared" ca="1" si="190"/>
        <v>-1.377343026167305</v>
      </c>
      <c r="N445" s="304">
        <f t="shared" ca="1" si="191"/>
        <v>-78.915942341163486</v>
      </c>
      <c r="P445" s="310">
        <f t="shared" ca="1" si="192"/>
        <v>23</v>
      </c>
      <c r="Q445" s="304">
        <f t="shared" ca="1" si="193"/>
        <v>0</v>
      </c>
      <c r="R445" s="306">
        <f t="shared" ca="1" si="194"/>
        <v>0</v>
      </c>
      <c r="S445" s="307">
        <f t="shared" ca="1" si="195"/>
        <v>4.7590000000000039</v>
      </c>
      <c r="T445" s="304">
        <f t="shared" ca="1" si="175"/>
        <v>46.68579000000004</v>
      </c>
      <c r="U445" s="311">
        <f t="shared" ca="1" si="176"/>
        <v>0</v>
      </c>
      <c r="V445" s="306">
        <f t="shared" ca="1" si="177"/>
        <v>1.0380001086397517</v>
      </c>
      <c r="W445" s="304">
        <f t="shared" ca="1" si="178"/>
        <v>20.188688920079997</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5.4413520895324146</v>
      </c>
      <c r="AH445" s="304">
        <f t="shared" ca="1" si="202"/>
        <v>-4.1811026603105317</v>
      </c>
    </row>
    <row r="446" spans="1:34" x14ac:dyDescent="0.2">
      <c r="A446" s="347">
        <f t="shared" ca="1" si="180"/>
        <v>0.1</v>
      </c>
      <c r="B446" s="304">
        <f t="shared" ca="1" si="181"/>
        <v>26.200000000000106</v>
      </c>
      <c r="D446" s="306">
        <f t="shared" ca="1" si="182"/>
        <v>-0.81556074812730106</v>
      </c>
      <c r="E446" s="307">
        <f t="shared" ca="1" si="183"/>
        <v>-5.6469209824664972</v>
      </c>
      <c r="F446" s="304">
        <f t="shared" ca="1" si="184"/>
        <v>5.7055110127057294</v>
      </c>
      <c r="G446" s="306">
        <f t="shared" ca="1" si="185"/>
        <v>15.219363893097052</v>
      </c>
      <c r="H446" s="307">
        <f t="shared" ca="1" si="186"/>
        <v>-78.669160727506664</v>
      </c>
      <c r="I446" s="304">
        <f t="shared" ca="1" si="187"/>
        <v>80.127809697262933</v>
      </c>
      <c r="J446" s="306">
        <f t="shared" ca="1" si="188"/>
        <v>715.89652918951333</v>
      </c>
      <c r="K446" s="307">
        <f t="shared" ca="1" si="189"/>
        <v>1644.8337213863595</v>
      </c>
      <c r="L446" s="304">
        <f t="shared" ca="1" si="174"/>
        <v>1793.8745250198776</v>
      </c>
      <c r="M446" s="306">
        <f t="shared" ca="1" si="190"/>
        <v>-1.3796967203888888</v>
      </c>
      <c r="N446" s="304">
        <f t="shared" ca="1" si="191"/>
        <v>-79.05079908632456</v>
      </c>
      <c r="P446" s="310">
        <f t="shared" ca="1" si="192"/>
        <v>23</v>
      </c>
      <c r="Q446" s="304">
        <f t="shared" ca="1" si="193"/>
        <v>0</v>
      </c>
      <c r="R446" s="306">
        <f t="shared" ca="1" si="194"/>
        <v>0</v>
      </c>
      <c r="S446" s="307">
        <f t="shared" ca="1" si="195"/>
        <v>4.7590000000000039</v>
      </c>
      <c r="T446" s="304">
        <f t="shared" ca="1" si="175"/>
        <v>46.68579000000004</v>
      </c>
      <c r="U446" s="311">
        <f t="shared" ca="1" si="176"/>
        <v>0</v>
      </c>
      <c r="V446" s="306">
        <f t="shared" ca="1" si="177"/>
        <v>1.038819654645124</v>
      </c>
      <c r="W446" s="304">
        <f t="shared" ca="1" si="178"/>
        <v>20.479065698671722</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5.384793745627924</v>
      </c>
      <c r="AH446" s="304">
        <f t="shared" ca="1" si="202"/>
        <v>-4.2422124227947009</v>
      </c>
    </row>
    <row r="447" spans="1:34" x14ac:dyDescent="0.2">
      <c r="A447" s="347">
        <f t="shared" ca="1" si="180"/>
        <v>0.1</v>
      </c>
      <c r="B447" s="304">
        <f t="shared" ca="1" si="181"/>
        <v>26.300000000000107</v>
      </c>
      <c r="D447" s="306">
        <f t="shared" ca="1" si="182"/>
        <v>-0.81734924187401337</v>
      </c>
      <c r="E447" s="307">
        <f t="shared" ca="1" si="183"/>
        <v>-5.5851073348961249</v>
      </c>
      <c r="F447" s="304">
        <f t="shared" ca="1" si="184"/>
        <v>5.6445977470057613</v>
      </c>
      <c r="G447" s="306">
        <f t="shared" ca="1" si="185"/>
        <v>15.137628968909651</v>
      </c>
      <c r="H447" s="307">
        <f t="shared" ca="1" si="186"/>
        <v>-79.227671460996277</v>
      </c>
      <c r="I447" s="304">
        <f t="shared" ca="1" si="187"/>
        <v>80.660843883088262</v>
      </c>
      <c r="J447" s="306">
        <f t="shared" ca="1" si="188"/>
        <v>717.41437883261369</v>
      </c>
      <c r="K447" s="307">
        <f t="shared" ca="1" si="189"/>
        <v>1636.9388797769343</v>
      </c>
      <c r="L447" s="304">
        <f t="shared" ca="1" si="174"/>
        <v>1787.2471253526048</v>
      </c>
      <c r="M447" s="306">
        <f t="shared" ca="1" si="190"/>
        <v>-1.3820067623138332</v>
      </c>
      <c r="N447" s="304">
        <f t="shared" ca="1" si="191"/>
        <v>-79.183154739122159</v>
      </c>
      <c r="P447" s="310">
        <f t="shared" ca="1" si="192"/>
        <v>23</v>
      </c>
      <c r="Q447" s="304">
        <f t="shared" ca="1" si="193"/>
        <v>0</v>
      </c>
      <c r="R447" s="306">
        <f t="shared" ca="1" si="194"/>
        <v>0</v>
      </c>
      <c r="S447" s="307">
        <f t="shared" ca="1" si="195"/>
        <v>4.7590000000000039</v>
      </c>
      <c r="T447" s="304">
        <f t="shared" ca="1" si="175"/>
        <v>46.68579000000004</v>
      </c>
      <c r="U447" s="311">
        <f t="shared" ca="1" si="176"/>
        <v>0</v>
      </c>
      <c r="V447" s="306">
        <f t="shared" ca="1" si="177"/>
        <v>1.0396456724891929</v>
      </c>
      <c r="W447" s="304">
        <f t="shared" ca="1" si="178"/>
        <v>20.768939025034108</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5.3281897094471011</v>
      </c>
      <c r="AH447" s="304">
        <f t="shared" ca="1" si="202"/>
        <v>-4.3032287662684814</v>
      </c>
    </row>
    <row r="448" spans="1:34" x14ac:dyDescent="0.2">
      <c r="A448" s="347">
        <f t="shared" ca="1" si="180"/>
        <v>0.1</v>
      </c>
      <c r="B448" s="304">
        <f t="shared" ca="1" si="181"/>
        <v>26.400000000000109</v>
      </c>
      <c r="D448" s="306">
        <f t="shared" ca="1" si="182"/>
        <v>-0.81901848056801285</v>
      </c>
      <c r="E448" s="307">
        <f t="shared" ca="1" si="183"/>
        <v>-5.5234021957997053</v>
      </c>
      <c r="F448" s="304">
        <f t="shared" ca="1" si="184"/>
        <v>5.5837946853440936</v>
      </c>
      <c r="G448" s="306">
        <f t="shared" ca="1" si="185"/>
        <v>15.055727120852849</v>
      </c>
      <c r="H448" s="307">
        <f t="shared" ca="1" si="186"/>
        <v>-79.780011680576251</v>
      </c>
      <c r="I448" s="304">
        <f t="shared" ca="1" si="187"/>
        <v>81.188208398082452</v>
      </c>
      <c r="J448" s="306">
        <f t="shared" ca="1" si="188"/>
        <v>718.92404663710181</v>
      </c>
      <c r="K448" s="307">
        <f t="shared" ca="1" si="189"/>
        <v>1628.9884956198557</v>
      </c>
      <c r="L448" s="304">
        <f t="shared" ca="1" si="174"/>
        <v>1780.5772389017293</v>
      </c>
      <c r="M448" s="306">
        <f t="shared" ca="1" si="190"/>
        <v>-1.3842743887776165</v>
      </c>
      <c r="N448" s="304">
        <f t="shared" ca="1" si="191"/>
        <v>-79.313080165009112</v>
      </c>
      <c r="P448" s="310">
        <f t="shared" ca="1" si="192"/>
        <v>23</v>
      </c>
      <c r="Q448" s="304">
        <f t="shared" ca="1" si="193"/>
        <v>0</v>
      </c>
      <c r="R448" s="306">
        <f t="shared" ca="1" si="194"/>
        <v>0</v>
      </c>
      <c r="S448" s="307">
        <f t="shared" ca="1" si="195"/>
        <v>4.7590000000000039</v>
      </c>
      <c r="T448" s="304">
        <f t="shared" ca="1" si="175"/>
        <v>46.68579000000004</v>
      </c>
      <c r="U448" s="311">
        <f t="shared" ca="1" si="176"/>
        <v>0</v>
      </c>
      <c r="V448" s="306">
        <f t="shared" ca="1" si="177"/>
        <v>1.0404781110047343</v>
      </c>
      <c r="W448" s="304">
        <f t="shared" ca="1" si="178"/>
        <v>21.058251214822935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5.2715577493157975</v>
      </c>
      <c r="AH448" s="304">
        <f t="shared" ca="1" si="202"/>
        <v>-4.3641393202425069</v>
      </c>
    </row>
    <row r="449" spans="1:34" x14ac:dyDescent="0.2">
      <c r="A449" s="347">
        <f t="shared" ca="1" si="180"/>
        <v>0.1</v>
      </c>
      <c r="B449" s="304">
        <f t="shared" ca="1" si="181"/>
        <v>26.50000000000011</v>
      </c>
      <c r="D449" s="306">
        <f t="shared" ca="1" si="182"/>
        <v>-0.82056950740687151</v>
      </c>
      <c r="E449" s="307">
        <f t="shared" ca="1" si="183"/>
        <v>-5.4618177860056356</v>
      </c>
      <c r="F449" s="304">
        <f t="shared" ca="1" si="184"/>
        <v>5.5231139626132517</v>
      </c>
      <c r="G449" s="306">
        <f t="shared" ca="1" si="185"/>
        <v>14.973670170112161</v>
      </c>
      <c r="H449" s="307">
        <f t="shared" ca="1" si="186"/>
        <v>-80.326193459176821</v>
      </c>
      <c r="I449" s="304">
        <f t="shared" ca="1" si="187"/>
        <v>81.709902423172721</v>
      </c>
      <c r="J449" s="306">
        <f t="shared" ca="1" si="188"/>
        <v>720.42551650165001</v>
      </c>
      <c r="K449" s="307">
        <f t="shared" ca="1" si="189"/>
        <v>1620.983185362868</v>
      </c>
      <c r="L449" s="304">
        <f t="shared" ca="1" si="174"/>
        <v>1773.8656691124665</v>
      </c>
      <c r="M449" s="306">
        <f t="shared" ca="1" si="190"/>
        <v>-1.3865007900996928</v>
      </c>
      <c r="N449" s="304">
        <f t="shared" ca="1" si="191"/>
        <v>-79.440643564266438</v>
      </c>
      <c r="P449" s="310">
        <f t="shared" ca="1" si="192"/>
        <v>23</v>
      </c>
      <c r="Q449" s="304">
        <f t="shared" ca="1" si="193"/>
        <v>0</v>
      </c>
      <c r="R449" s="306">
        <f t="shared" ca="1" si="194"/>
        <v>0</v>
      </c>
      <c r="S449" s="307">
        <f t="shared" ca="1" si="195"/>
        <v>4.7590000000000039</v>
      </c>
      <c r="T449" s="304">
        <f t="shared" ca="1" si="175"/>
        <v>46.68579000000004</v>
      </c>
      <c r="U449" s="311">
        <f t="shared" ca="1" si="176"/>
        <v>0</v>
      </c>
      <c r="V449" s="306">
        <f t="shared" ca="1" si="177"/>
        <v>1.0413169190738922</v>
      </c>
      <c r="W449" s="304">
        <f t="shared" ca="1" si="178"/>
        <v>21.346945778411886</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5.2149151278413717</v>
      </c>
      <c r="AH449" s="304">
        <f t="shared" ca="1" si="202"/>
        <v>-4.4249319636106152</v>
      </c>
    </row>
    <row r="450" spans="1:34" x14ac:dyDescent="0.2">
      <c r="A450" s="347">
        <f t="shared" ca="1" si="180"/>
        <v>0.1</v>
      </c>
      <c r="B450" s="304">
        <f t="shared" ca="1" si="181"/>
        <v>26.600000000000112</v>
      </c>
      <c r="D450" s="306">
        <f t="shared" ca="1" si="182"/>
        <v>-0.82200339804698586</v>
      </c>
      <c r="E450" s="307">
        <f t="shared" ca="1" si="183"/>
        <v>-5.4003660742162394</v>
      </c>
      <c r="F450" s="304">
        <f t="shared" ca="1" si="184"/>
        <v>5.4625674661230965</v>
      </c>
      <c r="G450" s="306">
        <f t="shared" ca="1" si="185"/>
        <v>14.891469830307463</v>
      </c>
      <c r="H450" s="307">
        <f t="shared" ca="1" si="186"/>
        <v>-80.866230066598447</v>
      </c>
      <c r="I450" s="304">
        <f t="shared" ca="1" si="187"/>
        <v>82.225926804694566</v>
      </c>
      <c r="J450" s="306">
        <f t="shared" ca="1" si="188"/>
        <v>721.91877350167101</v>
      </c>
      <c r="K450" s="307">
        <f t="shared" ca="1" si="189"/>
        <v>1612.9235641865791</v>
      </c>
      <c r="L450" s="304">
        <f t="shared" ca="1" si="174"/>
        <v>1767.1132220212985</v>
      </c>
      <c r="M450" s="306">
        <f t="shared" ca="1" si="190"/>
        <v>-1.3886871122095681</v>
      </c>
      <c r="N450" s="304">
        <f t="shared" ca="1" si="191"/>
        <v>-79.56591059381843</v>
      </c>
      <c r="P450" s="310">
        <f t="shared" ca="1" si="192"/>
        <v>23</v>
      </c>
      <c r="Q450" s="304">
        <f t="shared" ca="1" si="193"/>
        <v>0</v>
      </c>
      <c r="R450" s="306">
        <f t="shared" ca="1" si="194"/>
        <v>0</v>
      </c>
      <c r="S450" s="307">
        <f t="shared" ca="1" si="195"/>
        <v>4.7590000000000039</v>
      </c>
      <c r="T450" s="304">
        <f t="shared" ca="1" si="175"/>
        <v>46.68579000000004</v>
      </c>
      <c r="U450" s="311">
        <f t="shared" ca="1" si="176"/>
        <v>0</v>
      </c>
      <c r="V450" s="306">
        <f t="shared" ca="1" si="177"/>
        <v>1.0421620456380474</v>
      </c>
      <c r="W450" s="304">
        <f t="shared" ca="1" si="178"/>
        <v>21.634967427718326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5.1582786145546846</v>
      </c>
      <c r="AH450" s="304">
        <f t="shared" ca="1" si="202"/>
        <v>-4.4855948263105416</v>
      </c>
    </row>
    <row r="451" spans="1:34" x14ac:dyDescent="0.2">
      <c r="A451" s="347">
        <f t="shared" ca="1" si="180"/>
        <v>0.1</v>
      </c>
      <c r="B451" s="304">
        <f t="shared" ca="1" si="181"/>
        <v>26.700000000000113</v>
      </c>
      <c r="D451" s="306">
        <f t="shared" ca="1" si="182"/>
        <v>-0.82332125911689857</v>
      </c>
      <c r="E451" s="307">
        <f t="shared" ca="1" si="183"/>
        <v>-5.3390587754497014</v>
      </c>
      <c r="F451" s="304">
        <f t="shared" ca="1" si="184"/>
        <v>5.4021668340972493</v>
      </c>
      <c r="G451" s="306">
        <f t="shared" ca="1" si="185"/>
        <v>14.809137704395773</v>
      </c>
      <c r="H451" s="307">
        <f t="shared" ca="1" si="186"/>
        <v>-81.400135944143415</v>
      </c>
      <c r="I451" s="304">
        <f t="shared" ca="1" si="187"/>
        <v>82.736284006914318</v>
      </c>
      <c r="J451" s="306">
        <f t="shared" ca="1" si="188"/>
        <v>723.40380387840617</v>
      </c>
      <c r="K451" s="307">
        <f t="shared" ca="1" si="189"/>
        <v>1604.8102458860421</v>
      </c>
      <c r="L451" s="304">
        <f t="shared" ca="1" si="174"/>
        <v>1760.3207062255917</v>
      </c>
      <c r="M451" s="306">
        <f t="shared" ca="1" si="190"/>
        <v>-1.3908344586595578</v>
      </c>
      <c r="N451" s="304">
        <f t="shared" ca="1" si="191"/>
        <v>-79.688944482555229</v>
      </c>
      <c r="P451" s="310">
        <f t="shared" ca="1" si="192"/>
        <v>23</v>
      </c>
      <c r="Q451" s="304">
        <f t="shared" ca="1" si="193"/>
        <v>0</v>
      </c>
      <c r="R451" s="306">
        <f t="shared" ca="1" si="194"/>
        <v>0</v>
      </c>
      <c r="S451" s="307">
        <f t="shared" ca="1" si="195"/>
        <v>4.7590000000000039</v>
      </c>
      <c r="T451" s="304">
        <f t="shared" ca="1" si="175"/>
        <v>46.68579000000004</v>
      </c>
      <c r="U451" s="311">
        <f t="shared" ca="1" si="176"/>
        <v>0</v>
      </c>
      <c r="V451" s="306">
        <f t="shared" ca="1" si="177"/>
        <v>1.0430134397075075</v>
      </c>
      <c r="W451" s="304">
        <f t="shared" ca="1" si="178"/>
        <v>21.92226208197286</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5.1016644978681702</v>
      </c>
      <c r="AH451" s="304">
        <f t="shared" ca="1" si="202"/>
        <v>-4.5461162907582073</v>
      </c>
    </row>
    <row r="452" spans="1:34" x14ac:dyDescent="0.2">
      <c r="A452" s="347">
        <f t="shared" ca="1" si="180"/>
        <v>0.1</v>
      </c>
      <c r="B452" s="304">
        <f t="shared" ca="1" si="181"/>
        <v>26.800000000000114</v>
      </c>
      <c r="D452" s="306">
        <f t="shared" ca="1" si="182"/>
        <v>-0.8245242267559183</v>
      </c>
      <c r="E452" s="307">
        <f t="shared" ca="1" si="183"/>
        <v>-5.2779073497135869</v>
      </c>
      <c r="F452" s="304">
        <f t="shared" ca="1" si="184"/>
        <v>5.3419234543999359</v>
      </c>
      <c r="G452" s="306">
        <f t="shared" ca="1" si="185"/>
        <v>14.726685281720181</v>
      </c>
      <c r="H452" s="307">
        <f t="shared" ca="1" si="186"/>
        <v>-81.927926679114776</v>
      </c>
      <c r="I452" s="304">
        <f t="shared" ca="1" si="187"/>
        <v>83.240978065645294</v>
      </c>
      <c r="J452" s="306">
        <f t="shared" ca="1" si="188"/>
        <v>724.88059502771193</v>
      </c>
      <c r="K452" s="307">
        <f t="shared" ca="1" si="189"/>
        <v>1596.6438427548792</v>
      </c>
      <c r="L452" s="304">
        <f t="shared" ref="L452:L515" ca="1" si="203">SQRT(pos_x^2+pos_z^2)</f>
        <v>1753.4889328578031</v>
      </c>
      <c r="M452" s="306">
        <f t="shared" ca="1" si="190"/>
        <v>-1.3929438925310809</v>
      </c>
      <c r="N452" s="304">
        <f t="shared" ca="1" si="191"/>
        <v>-79.809806140555452</v>
      </c>
      <c r="P452" s="310">
        <f t="shared" ca="1" si="192"/>
        <v>23</v>
      </c>
      <c r="Q452" s="304">
        <f t="shared" ca="1" si="193"/>
        <v>0</v>
      </c>
      <c r="R452" s="306">
        <f t="shared" ca="1" si="194"/>
        <v>0</v>
      </c>
      <c r="S452" s="307">
        <f t="shared" ca="1" si="195"/>
        <v>4.7590000000000039</v>
      </c>
      <c r="T452" s="304">
        <f t="shared" ref="T452:T515" ca="1" si="204">m*g</f>
        <v>46.68579000000004</v>
      </c>
      <c r="U452" s="311">
        <f t="shared" ref="U452:U515" ca="1" si="205">IF(pos_xz&lt;L_rampe,Poids*COS(Beta),0)</f>
        <v>0</v>
      </c>
      <c r="V452" s="306">
        <f t="shared" ref="V452:V515" ca="1" si="206">Rho_moyen*(20000-Alt_rampe-pos_z)/(20000+Alt_rampe+pos_z)</f>
        <v>1.0438710503710162</v>
      </c>
      <c r="W452" s="304">
        <f t="shared" ref="W452:W515" ca="1" si="207">1/2*Rho*Sref*Cx*vit_xz^2</f>
        <v>22.208776872454145</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5.0450885964102232</v>
      </c>
      <c r="AH452" s="304">
        <f t="shared" ca="1" si="202"/>
        <v>-4.6064849930600635</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-0.82561346517786538</v>
      </c>
      <c r="E453" s="307">
        <f t="shared" ref="E453:E516" ca="1" si="212">IF(AND(L452&lt;L_rampe,Poussee&lt;Poids*SIN(M452)),0,(-W452+Poussee)/m*SIN(M452)+U452/m*COS(M452)-Poids/m)</f>
        <v>-5.2169230009048482</v>
      </c>
      <c r="F453" s="304">
        <f t="shared" ref="F453:F516" ca="1" si="213">SQRT(acc_x^2+acc_z^2)</f>
        <v>5.2818484634882372</v>
      </c>
      <c r="G453" s="306">
        <f t="shared" ref="G453:G516" ca="1" si="214">G452+acc_x*pas</f>
        <v>14.644123935202394</v>
      </c>
      <c r="H453" s="307">
        <f t="shared" ref="H453:H516" ca="1" si="215">H452+acc_z*pas</f>
        <v>-82.449618979205255</v>
      </c>
      <c r="I453" s="304">
        <f t="shared" ref="I453:I516" ca="1" si="216">SQRT(vit_x^2+vit_z^2)</f>
        <v>83.740014542903509</v>
      </c>
      <c r="J453" s="306">
        <f t="shared" ref="J453:J516" ca="1" si="217">J452+0.5*(vit_x+G452)*pas*(K452&gt;=0)</f>
        <v>726.34913548855809</v>
      </c>
      <c r="K453" s="307">
        <f t="shared" ref="K453:K516" ca="1" si="218">K452+0.5*(vit_z+H452)*pas</f>
        <v>1588.4249654719631</v>
      </c>
      <c r="L453" s="304">
        <f t="shared" ca="1" si="203"/>
        <v>1746.6187155643279</v>
      </c>
      <c r="M453" s="306">
        <f t="shared" ref="M453:M516" ca="1" si="219">IF(AND(L452&gt;L_rampe,G453&gt;0),ATAN2(G453,H453),$M$4)</f>
        <v>-1.3950164382408698</v>
      </c>
      <c r="N453" s="304">
        <f t="shared" ref="N453:N516" ca="1" si="220">DEGREES(Beta)</f>
        <v>-79.928554262574309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4.7590000000000039</v>
      </c>
      <c r="T453" s="304">
        <f t="shared" ca="1" si="204"/>
        <v>46.68579000000004</v>
      </c>
      <c r="U453" s="311">
        <f t="shared" ca="1" si="205"/>
        <v>0</v>
      </c>
      <c r="V453" s="306">
        <f t="shared" ca="1" si="206"/>
        <v>1.0447348268050811</v>
      </c>
      <c r="W453" s="304">
        <f t="shared" ca="1" si="207"/>
        <v>22.494460146211466</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4.9885662697910522</v>
      </c>
      <c r="AH453" s="304">
        <f t="shared" ref="AH453:AH516" ca="1" si="231">IF(AND(L452&lt;L_rampe,Poussee&lt;Poids*SIN(M452)), g*SIN(M452), (-W452+Poussee)/m)</f>
        <v>-4.6666898240080119</v>
      </c>
    </row>
    <row r="454" spans="1:34" x14ac:dyDescent="0.2">
      <c r="A454" s="347">
        <f t="shared" ca="1" si="209"/>
        <v>0.1</v>
      </c>
      <c r="B454" s="304">
        <f t="shared" ca="1" si="210"/>
        <v>27.000000000000117</v>
      </c>
      <c r="D454" s="306">
        <f t="shared" ca="1" si="211"/>
        <v>-0.82659016525989637</v>
      </c>
      <c r="E454" s="307">
        <f t="shared" ca="1" si="212"/>
        <v>-5.1561166759310941</v>
      </c>
      <c r="F454" s="304">
        <f t="shared" ca="1" si="213"/>
        <v>5.2219527455846535</v>
      </c>
      <c r="G454" s="306">
        <f t="shared" ca="1" si="214"/>
        <v>14.561464918676405</v>
      </c>
      <c r="H454" s="307">
        <f t="shared" ca="1" si="215"/>
        <v>-82.965230646798361</v>
      </c>
      <c r="I454" s="304">
        <f t="shared" ca="1" si="216"/>
        <v>84.23340048255379</v>
      </c>
      <c r="J454" s="306">
        <f t="shared" ca="1" si="217"/>
        <v>727.80941493125204</v>
      </c>
      <c r="K454" s="307">
        <f t="shared" ca="1" si="218"/>
        <v>1580.1542229906629</v>
      </c>
      <c r="L454" s="304">
        <f t="shared" ca="1" si="203"/>
        <v>1739.7108704890582</v>
      </c>
      <c r="M454" s="306">
        <f t="shared" ca="1" si="219"/>
        <v>-1.3970530832530672</v>
      </c>
      <c r="N454" s="304">
        <f t="shared" ca="1" si="220"/>
        <v>-80.045245426139587</v>
      </c>
      <c r="P454" s="310">
        <f t="shared" ca="1" si="221"/>
        <v>23</v>
      </c>
      <c r="Q454" s="304">
        <f t="shared" ca="1" si="222"/>
        <v>0</v>
      </c>
      <c r="R454" s="306">
        <f t="shared" ca="1" si="223"/>
        <v>0</v>
      </c>
      <c r="S454" s="307">
        <f t="shared" ca="1" si="224"/>
        <v>4.7590000000000039</v>
      </c>
      <c r="T454" s="304">
        <f t="shared" ca="1" si="204"/>
        <v>46.68579000000004</v>
      </c>
      <c r="U454" s="311">
        <f t="shared" ca="1" si="205"/>
        <v>0</v>
      </c>
      <c r="V454" s="306">
        <f t="shared" ca="1" si="206"/>
        <v>1.0456047182831203</v>
      </c>
      <c r="W454" s="304">
        <f t="shared" ca="1" si="207"/>
        <v>22.779261468798097</v>
      </c>
      <c r="Y454" s="314" t="str">
        <f t="shared" ca="1" si="225"/>
        <v/>
      </c>
      <c r="Z454" s="315" t="str">
        <f t="shared" ca="1" si="226"/>
        <v/>
      </c>
      <c r="AA454" s="316" t="str">
        <f t="shared" ca="1" si="227"/>
        <v/>
      </c>
      <c r="AC454" s="310">
        <f t="shared" ca="1" si="228"/>
        <v>27.000000000000117</v>
      </c>
      <c r="AD454" s="323">
        <f t="shared" ca="1" si="229"/>
        <v>727.80941493125204</v>
      </c>
      <c r="AE454" s="324" t="e">
        <f t="shared" ca="1" si="208"/>
        <v>#N/A</v>
      </c>
      <c r="AG454" s="306">
        <f t="shared" ca="1" si="230"/>
        <v>4.9321124288503047</v>
      </c>
      <c r="AH454" s="304">
        <f t="shared" ca="1" si="231"/>
        <v>-4.7267199298616198</v>
      </c>
    </row>
    <row r="455" spans="1:34" x14ac:dyDescent="0.2">
      <c r="A455" s="347">
        <f t="shared" ca="1" si="209"/>
        <v>0.1</v>
      </c>
      <c r="B455" s="304">
        <f t="shared" ca="1" si="210"/>
        <v>27.100000000000119</v>
      </c>
      <c r="D455" s="306">
        <f t="shared" ca="1" si="211"/>
        <v>-0.82745554315631675</v>
      </c>
      <c r="E455" s="307">
        <f t="shared" ca="1" si="212"/>
        <v>-5.0954990640477611</v>
      </c>
      <c r="F455" s="304">
        <f t="shared" ca="1" si="213"/>
        <v>5.1622469320647308</v>
      </c>
      <c r="G455" s="306">
        <f t="shared" ca="1" si="214"/>
        <v>14.478719364360774</v>
      </c>
      <c r="H455" s="307">
        <f t="shared" ca="1" si="215"/>
        <v>-83.474780553203132</v>
      </c>
      <c r="I455" s="304">
        <f t="shared" ca="1" si="216"/>
        <v>84.721144366901328</v>
      </c>
      <c r="J455" s="306">
        <f t="shared" ca="1" si="217"/>
        <v>729.26142414540391</v>
      </c>
      <c r="K455" s="307">
        <f t="shared" ca="1" si="218"/>
        <v>1571.8322224306628</v>
      </c>
      <c r="L455" s="304">
        <f t="shared" ca="1" si="203"/>
        <v>1732.766216261703</v>
      </c>
      <c r="M455" s="306">
        <f t="shared" ca="1" si="219"/>
        <v>-1.3990547797027721</v>
      </c>
      <c r="N455" s="304">
        <f t="shared" ca="1" si="220"/>
        <v>-80.159934184573999</v>
      </c>
      <c r="P455" s="310">
        <f t="shared" ca="1" si="221"/>
        <v>23</v>
      </c>
      <c r="Q455" s="304">
        <f t="shared" ca="1" si="222"/>
        <v>0</v>
      </c>
      <c r="R455" s="306">
        <f t="shared" ca="1" si="223"/>
        <v>0</v>
      </c>
      <c r="S455" s="307">
        <f t="shared" ca="1" si="224"/>
        <v>4.7590000000000039</v>
      </c>
      <c r="T455" s="304">
        <f t="shared" ca="1" si="204"/>
        <v>46.68579000000004</v>
      </c>
      <c r="U455" s="311">
        <f t="shared" ca="1" si="205"/>
        <v>0</v>
      </c>
      <c r="V455" s="306">
        <f t="shared" ca="1" si="206"/>
        <v>1.0464806741844204</v>
      </c>
      <c r="W455" s="304">
        <f t="shared" ca="1" si="207"/>
        <v>23.06313162603896</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4.8757415454323931</v>
      </c>
      <c r="AH455" s="304">
        <f t="shared" ca="1" si="231"/>
        <v>-4.7865647129224795</v>
      </c>
    </row>
    <row r="456" spans="1:34" x14ac:dyDescent="0.2">
      <c r="A456" s="347">
        <f t="shared" ca="1" si="209"/>
        <v>0.1</v>
      </c>
      <c r="B456" s="304">
        <f t="shared" ca="1" si="210"/>
        <v>27.20000000000012</v>
      </c>
      <c r="D456" s="306">
        <f t="shared" ca="1" si="211"/>
        <v>-0.82821083893736791</v>
      </c>
      <c r="E456" s="307">
        <f t="shared" ca="1" si="212"/>
        <v>-5.0350805964058196</v>
      </c>
      <c r="F456" s="304">
        <f t="shared" ca="1" si="213"/>
        <v>5.1027414010545078</v>
      </c>
      <c r="G456" s="306">
        <f t="shared" ca="1" si="214"/>
        <v>14.395898280467037</v>
      </c>
      <c r="H456" s="307">
        <f t="shared" ca="1" si="215"/>
        <v>-83.978288612843713</v>
      </c>
      <c r="I456" s="304">
        <f t="shared" ca="1" si="216"/>
        <v>85.203256074187863</v>
      </c>
      <c r="J456" s="306">
        <f t="shared" ca="1" si="217"/>
        <v>730.70515502764533</v>
      </c>
      <c r="K456" s="307">
        <f t="shared" ca="1" si="218"/>
        <v>1563.4595689723606</v>
      </c>
      <c r="L456" s="304">
        <f t="shared" ca="1" si="203"/>
        <v>1725.7855739909332</v>
      </c>
      <c r="M456" s="306">
        <f t="shared" ca="1" si="219"/>
        <v>-1.4010224459362428</v>
      </c>
      <c r="N456" s="304">
        <f t="shared" ca="1" si="220"/>
        <v>-80.272673155242273</v>
      </c>
      <c r="P456" s="310">
        <f t="shared" ca="1" si="221"/>
        <v>23</v>
      </c>
      <c r="Q456" s="304">
        <f t="shared" ca="1" si="222"/>
        <v>0</v>
      </c>
      <c r="R456" s="306">
        <f t="shared" ca="1" si="223"/>
        <v>0</v>
      </c>
      <c r="S456" s="307">
        <f t="shared" ca="1" si="224"/>
        <v>4.7590000000000039</v>
      </c>
      <c r="T456" s="304">
        <f t="shared" ca="1" si="204"/>
        <v>46.68579000000004</v>
      </c>
      <c r="U456" s="311">
        <f t="shared" ca="1" si="205"/>
        <v>0</v>
      </c>
      <c r="V456" s="306">
        <f t="shared" ca="1" si="206"/>
        <v>1.0473626440029153</v>
      </c>
      <c r="W456" s="304">
        <f t="shared" ca="1" si="207"/>
        <v>23.346022624856655</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4.8194676617315508</v>
      </c>
      <c r="AH456" s="304">
        <f t="shared" ca="1" si="231"/>
        <v>-4.84621383190564</v>
      </c>
    </row>
    <row r="457" spans="1:34" x14ac:dyDescent="0.2">
      <c r="A457" s="347">
        <f t="shared" ca="1" si="209"/>
        <v>0.1</v>
      </c>
      <c r="B457" s="304">
        <f t="shared" ca="1" si="210"/>
        <v>27.300000000000122</v>
      </c>
      <c r="D457" s="306">
        <f t="shared" ca="1" si="211"/>
        <v>-0.8288573152529608</v>
      </c>
      <c r="E457" s="307">
        <f t="shared" ca="1" si="212"/>
        <v>-4.9748714458045082</v>
      </c>
      <c r="F457" s="304">
        <f t="shared" ca="1" si="213"/>
        <v>5.0434462772324027</v>
      </c>
      <c r="G457" s="306">
        <f t="shared" ca="1" si="214"/>
        <v>14.313012548941741</v>
      </c>
      <c r="H457" s="307">
        <f t="shared" ca="1" si="215"/>
        <v>-84.475775757424159</v>
      </c>
      <c r="I457" s="304">
        <f t="shared" ca="1" si="216"/>
        <v>85.679746836955431</v>
      </c>
      <c r="J457" s="306">
        <f t="shared" ca="1" si="217"/>
        <v>732.1406005691158</v>
      </c>
      <c r="K457" s="307">
        <f t="shared" ca="1" si="218"/>
        <v>1555.0368657538472</v>
      </c>
      <c r="L457" s="304">
        <f t="shared" ca="1" si="203"/>
        <v>1718.7697672624026</v>
      </c>
      <c r="M457" s="306">
        <f t="shared" ca="1" si="219"/>
        <v>-1.4029569679726182</v>
      </c>
      <c r="N457" s="304">
        <f t="shared" ca="1" si="220"/>
        <v>-80.383513103301624</v>
      </c>
      <c r="P457" s="310">
        <f t="shared" ca="1" si="221"/>
        <v>23</v>
      </c>
      <c r="Q457" s="304">
        <f t="shared" ca="1" si="222"/>
        <v>0</v>
      </c>
      <c r="R457" s="306">
        <f t="shared" ca="1" si="223"/>
        <v>0</v>
      </c>
      <c r="S457" s="307">
        <f t="shared" ca="1" si="224"/>
        <v>4.7590000000000039</v>
      </c>
      <c r="T457" s="304">
        <f t="shared" ca="1" si="204"/>
        <v>46.68579000000004</v>
      </c>
      <c r="U457" s="311">
        <f t="shared" ca="1" si="205"/>
        <v>0</v>
      </c>
      <c r="V457" s="306">
        <f t="shared" ca="1" si="206"/>
        <v>1.0482505773557775</v>
      </c>
      <c r="W457" s="304">
        <f t="shared" ca="1" si="207"/>
        <v>23.627887693180543</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4.7633043992448361</v>
      </c>
      <c r="AH457" s="304">
        <f t="shared" ca="1" si="231"/>
        <v>-4.9056572021131828</v>
      </c>
    </row>
    <row r="458" spans="1:34" x14ac:dyDescent="0.2">
      <c r="A458" s="347">
        <f t="shared" ca="1" si="209"/>
        <v>0.1</v>
      </c>
      <c r="B458" s="304">
        <f t="shared" ca="1" si="210"/>
        <v>27.400000000000123</v>
      </c>
      <c r="D458" s="306">
        <f t="shared" ca="1" si="211"/>
        <v>-0.82939625602136324</v>
      </c>
      <c r="E458" s="307">
        <f t="shared" ca="1" si="212"/>
        <v>-4.9148815266435202</v>
      </c>
      <c r="F458" s="304">
        <f t="shared" ca="1" si="213"/>
        <v>4.9843714318300956</v>
      </c>
      <c r="G458" s="306">
        <f t="shared" ca="1" si="214"/>
        <v>14.230072923339604</v>
      </c>
      <c r="H458" s="307">
        <f t="shared" ca="1" si="215"/>
        <v>-84.967263910088505</v>
      </c>
      <c r="I458" s="304">
        <f t="shared" ca="1" si="216"/>
        <v>86.150629201243746</v>
      </c>
      <c r="J458" s="306">
        <f t="shared" ca="1" si="217"/>
        <v>733.56775484272987</v>
      </c>
      <c r="K458" s="307">
        <f t="shared" ca="1" si="218"/>
        <v>1546.5647137704716</v>
      </c>
      <c r="L458" s="304">
        <f t="shared" ca="1" si="203"/>
        <v>1711.7196221417059</v>
      </c>
      <c r="M458" s="306">
        <f t="shared" ca="1" si="219"/>
        <v>-1.4048592008917058</v>
      </c>
      <c r="N458" s="304">
        <f t="shared" ca="1" si="220"/>
        <v>-80.492503021216194</v>
      </c>
      <c r="P458" s="310">
        <f t="shared" ca="1" si="221"/>
        <v>23</v>
      </c>
      <c r="Q458" s="304">
        <f t="shared" ca="1" si="222"/>
        <v>0</v>
      </c>
      <c r="R458" s="306">
        <f t="shared" ca="1" si="223"/>
        <v>0</v>
      </c>
      <c r="S458" s="307">
        <f t="shared" ca="1" si="224"/>
        <v>4.7590000000000039</v>
      </c>
      <c r="T458" s="304">
        <f t="shared" ca="1" si="204"/>
        <v>46.68579000000004</v>
      </c>
      <c r="U458" s="311">
        <f t="shared" ca="1" si="205"/>
        <v>0</v>
      </c>
      <c r="V458" s="306">
        <f t="shared" ca="1" si="206"/>
        <v>1.0491444239918188</v>
      </c>
      <c r="W458" s="304">
        <f t="shared" ca="1" si="207"/>
        <v>23.908681278963517</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4.7072649673680687</v>
      </c>
      <c r="AH458" s="304">
        <f t="shared" ca="1" si="231"/>
        <v>-4.9648849954151135</v>
      </c>
    </row>
    <row r="459" spans="1:34" x14ac:dyDescent="0.2">
      <c r="A459" s="347">
        <f t="shared" ca="1" si="209"/>
        <v>0.1</v>
      </c>
      <c r="B459" s="304">
        <f t="shared" ca="1" si="210"/>
        <v>27.500000000000124</v>
      </c>
      <c r="D459" s="306">
        <f t="shared" ca="1" si="211"/>
        <v>-0.82982896514284421</v>
      </c>
      <c r="E459" s="307">
        <f t="shared" ca="1" si="212"/>
        <v>-4.8551204950690909</v>
      </c>
      <c r="F459" s="304">
        <f t="shared" ca="1" si="213"/>
        <v>4.925526482826986</v>
      </c>
      <c r="G459" s="306">
        <f t="shared" ca="1" si="214"/>
        <v>14.147090026825319</v>
      </c>
      <c r="H459" s="307">
        <f t="shared" ca="1" si="215"/>
        <v>-85.452775959595414</v>
      </c>
      <c r="I459" s="304">
        <f t="shared" ca="1" si="216"/>
        <v>86.615916986590335</v>
      </c>
      <c r="J459" s="306">
        <f t="shared" ca="1" si="217"/>
        <v>734.98661299023809</v>
      </c>
      <c r="K459" s="307">
        <f t="shared" ca="1" si="218"/>
        <v>1538.0437117769875</v>
      </c>
      <c r="L459" s="304">
        <f t="shared" ca="1" si="203"/>
        <v>1704.6359671823175</v>
      </c>
      <c r="M459" s="306">
        <f t="shared" ca="1" si="219"/>
        <v>-1.406729970152091</v>
      </c>
      <c r="N459" s="304">
        <f t="shared" ca="1" si="220"/>
        <v>-80.599690204279085</v>
      </c>
      <c r="P459" s="310">
        <f t="shared" ca="1" si="221"/>
        <v>23</v>
      </c>
      <c r="Q459" s="304">
        <f t="shared" ca="1" si="222"/>
        <v>0</v>
      </c>
      <c r="R459" s="306">
        <f t="shared" ca="1" si="223"/>
        <v>0</v>
      </c>
      <c r="S459" s="307">
        <f t="shared" ca="1" si="224"/>
        <v>4.7590000000000039</v>
      </c>
      <c r="T459" s="304">
        <f t="shared" ca="1" si="204"/>
        <v>46.68579000000004</v>
      </c>
      <c r="U459" s="311">
        <f t="shared" ca="1" si="205"/>
        <v>0</v>
      </c>
      <c r="V459" s="306">
        <f t="shared" ca="1" si="206"/>
        <v>1.0500441337997117</v>
      </c>
      <c r="W459" s="304">
        <f t="shared" ca="1" si="207"/>
        <v>24.188359048332021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4.6513621716665039</v>
      </c>
      <c r="AH459" s="304">
        <f t="shared" ca="1" si="231"/>
        <v>-5.0238876400427603</v>
      </c>
    </row>
    <row r="460" spans="1:34" x14ac:dyDescent="0.2">
      <c r="A460" s="347">
        <f t="shared" ca="1" si="209"/>
        <v>0.1</v>
      </c>
      <c r="B460" s="304">
        <f t="shared" ca="1" si="210"/>
        <v>27.600000000000126</v>
      </c>
      <c r="D460" s="306">
        <f t="shared" ca="1" si="211"/>
        <v>-0.83015676523830784</v>
      </c>
      <c r="E460" s="307">
        <f t="shared" ca="1" si="212"/>
        <v>-4.7955977493082562</v>
      </c>
      <c r="F460" s="304">
        <f t="shared" ca="1" si="213"/>
        <v>4.8669207953326445</v>
      </c>
      <c r="G460" s="306">
        <f t="shared" ca="1" si="214"/>
        <v>14.064074350301489</v>
      </c>
      <c r="H460" s="307">
        <f t="shared" ca="1" si="215"/>
        <v>-85.932335734526234</v>
      </c>
      <c r="I460" s="304">
        <f t="shared" ca="1" si="216"/>
        <v>87.075625246805686</v>
      </c>
      <c r="J460" s="306">
        <f t="shared" ca="1" si="217"/>
        <v>736.39717120909438</v>
      </c>
      <c r="K460" s="307">
        <f t="shared" ca="1" si="218"/>
        <v>1529.4744561922814</v>
      </c>
      <c r="L460" s="304">
        <f t="shared" ca="1" si="203"/>
        <v>1697.5196334385741</v>
      </c>
      <c r="M460" s="306">
        <f t="shared" ca="1" si="219"/>
        <v>-1.4085700728435493</v>
      </c>
      <c r="N460" s="304">
        <f t="shared" ca="1" si="220"/>
        <v>-80.705120322370306</v>
      </c>
      <c r="P460" s="310">
        <f t="shared" ca="1" si="221"/>
        <v>23</v>
      </c>
      <c r="Q460" s="304">
        <f t="shared" ca="1" si="222"/>
        <v>0</v>
      </c>
      <c r="R460" s="306">
        <f t="shared" ca="1" si="223"/>
        <v>0</v>
      </c>
      <c r="S460" s="307">
        <f t="shared" ca="1" si="224"/>
        <v>4.7590000000000039</v>
      </c>
      <c r="T460" s="304">
        <f t="shared" ca="1" si="204"/>
        <v>46.68579000000004</v>
      </c>
      <c r="U460" s="311">
        <f t="shared" ca="1" si="205"/>
        <v>0</v>
      </c>
      <c r="V460" s="306">
        <f t="shared" ca="1" si="206"/>
        <v>1.0509496568160157</v>
      </c>
      <c r="W460" s="304">
        <f t="shared" ca="1" si="207"/>
        <v>24.466877882894654</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4.5956084218492936</v>
      </c>
      <c r="AH460" s="304">
        <f t="shared" ca="1" si="231"/>
        <v>-5.082655820200042</v>
      </c>
    </row>
    <row r="461" spans="1:34" x14ac:dyDescent="0.2">
      <c r="A461" s="347">
        <f t="shared" ca="1" si="209"/>
        <v>0.1</v>
      </c>
      <c r="B461" s="304">
        <f t="shared" ca="1" si="210"/>
        <v>27.700000000000127</v>
      </c>
      <c r="D461" s="306">
        <f t="shared" ca="1" si="211"/>
        <v>-0.83038099641292817</v>
      </c>
      <c r="E461" s="307">
        <f t="shared" ca="1" si="212"/>
        <v>-4.7363224301856395</v>
      </c>
      <c r="F461" s="304">
        <f t="shared" ca="1" si="213"/>
        <v>4.8085634821517464</v>
      </c>
      <c r="G461" s="306">
        <f t="shared" ca="1" si="214"/>
        <v>13.981036250660196</v>
      </c>
      <c r="H461" s="307">
        <f t="shared" ca="1" si="215"/>
        <v>-86.405967977544805</v>
      </c>
      <c r="I461" s="304">
        <f t="shared" ca="1" si="216"/>
        <v>87.52977023149765</v>
      </c>
      <c r="J461" s="306">
        <f t="shared" ca="1" si="217"/>
        <v>737.79942673914252</v>
      </c>
      <c r="K461" s="307">
        <f t="shared" ca="1" si="218"/>
        <v>1520.8575410066778</v>
      </c>
      <c r="L461" s="304">
        <f t="shared" ca="1" si="203"/>
        <v>1690.3714544837433</v>
      </c>
      <c r="M461" s="306">
        <f t="shared" ca="1" si="219"/>
        <v>-1.4103802788774933</v>
      </c>
      <c r="N461" s="304">
        <f t="shared" ca="1" si="220"/>
        <v>-80.808837488164414</v>
      </c>
      <c r="P461" s="310">
        <f t="shared" ca="1" si="221"/>
        <v>23</v>
      </c>
      <c r="Q461" s="304">
        <f t="shared" ca="1" si="222"/>
        <v>0</v>
      </c>
      <c r="R461" s="306">
        <f t="shared" ca="1" si="223"/>
        <v>0</v>
      </c>
      <c r="S461" s="307">
        <f t="shared" ca="1" si="224"/>
        <v>4.7590000000000039</v>
      </c>
      <c r="T461" s="304">
        <f t="shared" ca="1" si="204"/>
        <v>46.68579000000004</v>
      </c>
      <c r="U461" s="311">
        <f t="shared" ca="1" si="205"/>
        <v>0</v>
      </c>
      <c r="V461" s="306">
        <f t="shared" ca="1" si="206"/>
        <v>1.0518609432330241</v>
      </c>
      <c r="W461" s="304">
        <f t="shared" ca="1" si="207"/>
        <v>24.744195876235402</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4.5400157394741525</v>
      </c>
      <c r="AH461" s="304">
        <f t="shared" ca="1" si="231"/>
        <v>-5.1411804754979267</v>
      </c>
    </row>
    <row r="462" spans="1:34" x14ac:dyDescent="0.2">
      <c r="A462" s="347">
        <f t="shared" ca="1" si="209"/>
        <v>0.1</v>
      </c>
      <c r="B462" s="304">
        <f t="shared" ca="1" si="210"/>
        <v>27.800000000000129</v>
      </c>
      <c r="D462" s="306">
        <f t="shared" ca="1" si="211"/>
        <v>-0.83050301504481128</v>
      </c>
      <c r="E462" s="307">
        <f t="shared" ca="1" si="212"/>
        <v>-4.6773034218169753</v>
      </c>
      <c r="F462" s="304">
        <f t="shared" ca="1" si="213"/>
        <v>4.7504634045258474</v>
      </c>
      <c r="G462" s="306">
        <f t="shared" ca="1" si="214"/>
        <v>13.897985949155714</v>
      </c>
      <c r="H462" s="307">
        <f t="shared" ca="1" si="215"/>
        <v>-86.8736983197265</v>
      </c>
      <c r="I462" s="304">
        <f t="shared" ca="1" si="216"/>
        <v>87.97836934832209</v>
      </c>
      <c r="J462" s="306">
        <f t="shared" ca="1" si="217"/>
        <v>739.1933778491333</v>
      </c>
      <c r="K462" s="307">
        <f t="shared" ca="1" si="218"/>
        <v>1512.1935576918142</v>
      </c>
      <c r="L462" s="304">
        <f t="shared" ca="1" si="203"/>
        <v>1683.1922664332312</v>
      </c>
      <c r="M462" s="306">
        <f t="shared" ca="1" si="219"/>
        <v>-1.4121613321189417</v>
      </c>
      <c r="N462" s="304">
        <f t="shared" ca="1" si="220"/>
        <v>-80.910884321987496</v>
      </c>
      <c r="P462" s="310">
        <f t="shared" ca="1" si="221"/>
        <v>23</v>
      </c>
      <c r="Q462" s="304">
        <f t="shared" ca="1" si="222"/>
        <v>0</v>
      </c>
      <c r="R462" s="306">
        <f t="shared" ca="1" si="223"/>
        <v>0</v>
      </c>
      <c r="S462" s="307">
        <f t="shared" ca="1" si="224"/>
        <v>4.7590000000000039</v>
      </c>
      <c r="T462" s="304">
        <f t="shared" ca="1" si="204"/>
        <v>46.68579000000004</v>
      </c>
      <c r="U462" s="311">
        <f t="shared" ca="1" si="205"/>
        <v>0</v>
      </c>
      <c r="V462" s="306">
        <f t="shared" ca="1" si="206"/>
        <v>1.0527779434064155</v>
      </c>
      <c r="W462" s="304">
        <f t="shared" ca="1" si="207"/>
        <v>25.020272329617214</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4.4845957654062234</v>
      </c>
      <c r="AH462" s="304">
        <f t="shared" ca="1" si="231"/>
        <v>-5.1994528002175633</v>
      </c>
    </row>
    <row r="463" spans="1:34" x14ac:dyDescent="0.2">
      <c r="A463" s="347">
        <f t="shared" ca="1" si="209"/>
        <v>0.1</v>
      </c>
      <c r="B463" s="304">
        <f t="shared" ca="1" si="210"/>
        <v>27.90000000000013</v>
      </c>
      <c r="D463" s="306">
        <f t="shared" ca="1" si="211"/>
        <v>-0.83052419259872612</v>
      </c>
      <c r="E463" s="307">
        <f t="shared" ca="1" si="212"/>
        <v>-4.6185493524736767</v>
      </c>
      <c r="F463" s="304">
        <f t="shared" ca="1" si="213"/>
        <v>4.6926291730464689</v>
      </c>
      <c r="G463" s="306">
        <f t="shared" ca="1" si="214"/>
        <v>13.814933529895841</v>
      </c>
      <c r="H463" s="307">
        <f t="shared" ca="1" si="215"/>
        <v>-87.335553254973874</v>
      </c>
      <c r="I463" s="304">
        <f t="shared" ca="1" si="216"/>
        <v>88.421441125938557</v>
      </c>
      <c r="J463" s="306">
        <f t="shared" ca="1" si="217"/>
        <v>740.57902382308589</v>
      </c>
      <c r="K463" s="307">
        <f t="shared" ca="1" si="218"/>
        <v>1503.4830951130793</v>
      </c>
      <c r="L463" s="304">
        <f t="shared" ca="1" si="203"/>
        <v>1675.982907972978</v>
      </c>
      <c r="M463" s="306">
        <f t="shared" ca="1" si="219"/>
        <v>-1.413913951463291</v>
      </c>
      <c r="N463" s="304">
        <f t="shared" ca="1" si="220"/>
        <v>-81.01130201351171</v>
      </c>
      <c r="P463" s="310">
        <f t="shared" ca="1" si="221"/>
        <v>23</v>
      </c>
      <c r="Q463" s="304">
        <f t="shared" ca="1" si="222"/>
        <v>0</v>
      </c>
      <c r="R463" s="306">
        <f t="shared" ca="1" si="223"/>
        <v>0</v>
      </c>
      <c r="S463" s="307">
        <f t="shared" ca="1" si="224"/>
        <v>4.7590000000000039</v>
      </c>
      <c r="T463" s="304">
        <f t="shared" ca="1" si="204"/>
        <v>46.68579000000004</v>
      </c>
      <c r="U463" s="311">
        <f t="shared" ca="1" si="205"/>
        <v>0</v>
      </c>
      <c r="V463" s="306">
        <f t="shared" ca="1" si="206"/>
        <v>1.0537006078627249</v>
      </c>
      <c r="W463" s="304">
        <f t="shared" ca="1" si="207"/>
        <v>25.29506774692241</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4.4293597670530964</v>
      </c>
      <c r="AH463" s="304">
        <f t="shared" ca="1" si="231"/>
        <v>-5.2574642424074796</v>
      </c>
    </row>
    <row r="464" spans="1:34" x14ac:dyDescent="0.2">
      <c r="A464" s="347">
        <f t="shared" ca="1" si="209"/>
        <v>0.1</v>
      </c>
      <c r="B464" s="304">
        <f t="shared" ca="1" si="210"/>
        <v>28.000000000000131</v>
      </c>
      <c r="D464" s="306">
        <f t="shared" ca="1" si="211"/>
        <v>-0.83044591446489902</v>
      </c>
      <c r="E464" s="307">
        <f t="shared" ca="1" si="212"/>
        <v>-4.5600685956126004</v>
      </c>
      <c r="F464" s="304">
        <f t="shared" ca="1" si="213"/>
        <v>4.6350691487337832</v>
      </c>
      <c r="G464" s="306">
        <f t="shared" ca="1" si="214"/>
        <v>13.731888938449352</v>
      </c>
      <c r="H464" s="307">
        <f t="shared" ca="1" si="215"/>
        <v>-87.79156011453513</v>
      </c>
      <c r="I464" s="304">
        <f t="shared" ca="1" si="216"/>
        <v>88.859005177651767</v>
      </c>
      <c r="J464" s="306">
        <f t="shared" ca="1" si="217"/>
        <v>741.95636494650319</v>
      </c>
      <c r="K464" s="307">
        <f t="shared" ca="1" si="218"/>
        <v>1494.7267394446039</v>
      </c>
      <c r="L464" s="304">
        <f t="shared" ca="1" si="203"/>
        <v>1668.7442203930852</v>
      </c>
      <c r="M464" s="306">
        <f t="shared" ca="1" si="219"/>
        <v>-1.4156388318609532</v>
      </c>
      <c r="N464" s="304">
        <f t="shared" ca="1" si="220"/>
        <v>-81.110130380462593</v>
      </c>
      <c r="P464" s="310">
        <f t="shared" ca="1" si="221"/>
        <v>23</v>
      </c>
      <c r="Q464" s="304">
        <f t="shared" ca="1" si="222"/>
        <v>0</v>
      </c>
      <c r="R464" s="306">
        <f t="shared" ca="1" si="223"/>
        <v>0</v>
      </c>
      <c r="S464" s="307">
        <f t="shared" ca="1" si="224"/>
        <v>4.7590000000000039</v>
      </c>
      <c r="T464" s="304">
        <f t="shared" ca="1" si="204"/>
        <v>46.68579000000004</v>
      </c>
      <c r="U464" s="311">
        <f t="shared" ca="1" si="205"/>
        <v>0</v>
      </c>
      <c r="V464" s="306">
        <f t="shared" ca="1" si="206"/>
        <v>1.0546288873066223</v>
      </c>
      <c r="W464" s="304">
        <f t="shared" ca="1" si="207"/>
        <v>25.568543828855862</v>
      </c>
      <c r="Y464" s="314" t="str">
        <f t="shared" ca="1" si="225"/>
        <v/>
      </c>
      <c r="Z464" s="315" t="str">
        <f t="shared" ca="1" si="226"/>
        <v/>
      </c>
      <c r="AA464" s="316" t="str">
        <f t="shared" ca="1" si="227"/>
        <v/>
      </c>
      <c r="AC464" s="310">
        <f t="shared" ca="1" si="228"/>
        <v>28.000000000000131</v>
      </c>
      <c r="AD464" s="323">
        <f t="shared" ca="1" si="229"/>
        <v>741.95636494650319</v>
      </c>
      <c r="AE464" s="324" t="e">
        <f t="shared" ca="1" si="208"/>
        <v>#N/A</v>
      </c>
      <c r="AG464" s="306">
        <f t="shared" ca="1" si="230"/>
        <v>4.3743186453957081</v>
      </c>
      <c r="AH464" s="304">
        <f t="shared" ca="1" si="231"/>
        <v>-5.3152065028204225</v>
      </c>
    </row>
    <row r="465" spans="1:34" x14ac:dyDescent="0.2">
      <c r="A465" s="347">
        <f t="shared" ca="1" si="209"/>
        <v>0.1</v>
      </c>
      <c r="B465" s="304">
        <f t="shared" ca="1" si="210"/>
        <v>28.100000000000133</v>
      </c>
      <c r="D465" s="306">
        <f t="shared" ca="1" si="211"/>
        <v>-0.83026957882291264</v>
      </c>
      <c r="E465" s="307">
        <f t="shared" ca="1" si="212"/>
        <v>-4.5018692710653019</v>
      </c>
      <c r="F465" s="304">
        <f t="shared" ca="1" si="213"/>
        <v>4.5777914442753733</v>
      </c>
      <c r="G465" s="306">
        <f t="shared" ca="1" si="214"/>
        <v>13.648861980567061</v>
      </c>
      <c r="H465" s="307">
        <f t="shared" ca="1" si="215"/>
        <v>-88.241747041641659</v>
      </c>
      <c r="I465" s="304">
        <f t="shared" ca="1" si="216"/>
        <v>89.291082165721591</v>
      </c>
      <c r="J465" s="306">
        <f t="shared" ca="1" si="217"/>
        <v>743.32540249245403</v>
      </c>
      <c r="K465" s="307">
        <f t="shared" ca="1" si="218"/>
        <v>1485.9250740867951</v>
      </c>
      <c r="L465" s="304">
        <f t="shared" ca="1" si="203"/>
        <v>1661.4770476267245</v>
      </c>
      <c r="M465" s="306">
        <f t="shared" ca="1" si="219"/>
        <v>-1.4173366452927407</v>
      </c>
      <c r="N465" s="304">
        <f t="shared" ca="1" si="220"/>
        <v>-81.207407924504636</v>
      </c>
      <c r="P465" s="310">
        <f t="shared" ca="1" si="221"/>
        <v>23</v>
      </c>
      <c r="Q465" s="304">
        <f t="shared" ca="1" si="222"/>
        <v>0</v>
      </c>
      <c r="R465" s="306">
        <f t="shared" ca="1" si="223"/>
        <v>0</v>
      </c>
      <c r="S465" s="307">
        <f t="shared" ca="1" si="224"/>
        <v>4.7590000000000039</v>
      </c>
      <c r="T465" s="304">
        <f t="shared" ca="1" si="204"/>
        <v>46.68579000000004</v>
      </c>
      <c r="U465" s="311">
        <f t="shared" ca="1" si="205"/>
        <v>0</v>
      </c>
      <c r="V465" s="306">
        <f t="shared" ca="1" si="206"/>
        <v>1.0555627326280075</v>
      </c>
      <c r="W465" s="304">
        <f t="shared" ca="1" si="207"/>
        <v>25.840663466437615</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4.3194829418332414</v>
      </c>
      <c r="AH465" s="304">
        <f t="shared" ca="1" si="231"/>
        <v>-5.3726715336952804</v>
      </c>
    </row>
    <row r="466" spans="1:34" x14ac:dyDescent="0.2">
      <c r="A466" s="347">
        <f t="shared" ca="1" si="209"/>
        <v>0.1</v>
      </c>
      <c r="B466" s="304">
        <f t="shared" ca="1" si="210"/>
        <v>28.200000000000134</v>
      </c>
      <c r="D466" s="306">
        <f t="shared" ca="1" si="211"/>
        <v>-0.82999659553071092</v>
      </c>
      <c r="E466" s="307">
        <f t="shared" ca="1" si="212"/>
        <v>-4.4439592463809277</v>
      </c>
      <c r="F466" s="304">
        <f t="shared" ca="1" si="213"/>
        <v>4.5208039254193615</v>
      </c>
      <c r="G466" s="306">
        <f t="shared" ca="1" si="214"/>
        <v>13.56586232101399</v>
      </c>
      <c r="H466" s="307">
        <f t="shared" ca="1" si="215"/>
        <v>-88.686142966279746</v>
      </c>
      <c r="I466" s="304">
        <f t="shared" ca="1" si="216"/>
        <v>89.717693766325255</v>
      </c>
      <c r="J466" s="306">
        <f t="shared" ca="1" si="217"/>
        <v>744.68613870753313</v>
      </c>
      <c r="K466" s="307">
        <f t="shared" ca="1" si="218"/>
        <v>1477.0786795863989</v>
      </c>
      <c r="L466" s="304">
        <f t="shared" ca="1" si="203"/>
        <v>1654.1822362943676</v>
      </c>
      <c r="M466" s="306">
        <f t="shared" ca="1" si="219"/>
        <v>-1.4190080416987001</v>
      </c>
      <c r="N466" s="304">
        <f t="shared" ca="1" si="220"/>
        <v>-81.303171884459445</v>
      </c>
      <c r="P466" s="310">
        <f t="shared" ca="1" si="221"/>
        <v>23</v>
      </c>
      <c r="Q466" s="304">
        <f t="shared" ca="1" si="222"/>
        <v>0</v>
      </c>
      <c r="R466" s="306">
        <f t="shared" ca="1" si="223"/>
        <v>0</v>
      </c>
      <c r="S466" s="307">
        <f t="shared" ca="1" si="224"/>
        <v>4.7590000000000039</v>
      </c>
      <c r="T466" s="304">
        <f t="shared" ca="1" si="204"/>
        <v>46.68579000000004</v>
      </c>
      <c r="U466" s="311">
        <f t="shared" ca="1" si="205"/>
        <v>0</v>
      </c>
      <c r="V466" s="306">
        <f t="shared" ca="1" si="206"/>
        <v>1.0565020949089166</v>
      </c>
      <c r="W466" s="304">
        <f t="shared" ca="1" si="207"/>
        <v>26.111390733810946</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4.2648628448582491</v>
      </c>
      <c r="AH466" s="304">
        <f t="shared" ca="1" si="231"/>
        <v>-5.4298515373897027</v>
      </c>
    </row>
    <row r="467" spans="1:34" x14ac:dyDescent="0.2">
      <c r="A467" s="347">
        <f t="shared" ca="1" si="209"/>
        <v>0.1</v>
      </c>
      <c r="B467" s="304">
        <f t="shared" ca="1" si="210"/>
        <v>28.300000000000136</v>
      </c>
      <c r="D467" s="306">
        <f t="shared" ca="1" si="211"/>
        <v>-0.82962838503870884</v>
      </c>
      <c r="E467" s="307">
        <f t="shared" ca="1" si="212"/>
        <v>-4.3863461383170561</v>
      </c>
      <c r="F467" s="304">
        <f t="shared" ca="1" si="213"/>
        <v>4.4641142125163968</v>
      </c>
      <c r="G467" s="306">
        <f t="shared" ca="1" si="214"/>
        <v>13.482899482510119</v>
      </c>
      <c r="H467" s="307">
        <f t="shared" ca="1" si="215"/>
        <v>-89.124777580111456</v>
      </c>
      <c r="I467" s="304">
        <f t="shared" ca="1" si="216"/>
        <v>90.138862635157594</v>
      </c>
      <c r="J467" s="306">
        <f t="shared" ca="1" si="217"/>
        <v>746.03857679770931</v>
      </c>
      <c r="K467" s="307">
        <f t="shared" ca="1" si="218"/>
        <v>1468.1881335590795</v>
      </c>
      <c r="L467" s="304">
        <f t="shared" ca="1" si="203"/>
        <v>1646.8606357533854</v>
      </c>
      <c r="M467" s="306">
        <f t="shared" ca="1" si="219"/>
        <v>-1.4206536498629303</v>
      </c>
      <c r="N467" s="304">
        <f t="shared" ca="1" si="220"/>
        <v>-81.39745828700211</v>
      </c>
      <c r="P467" s="310">
        <f t="shared" ca="1" si="221"/>
        <v>23</v>
      </c>
      <c r="Q467" s="304">
        <f t="shared" ca="1" si="222"/>
        <v>0</v>
      </c>
      <c r="R467" s="306">
        <f t="shared" ca="1" si="223"/>
        <v>0</v>
      </c>
      <c r="S467" s="307">
        <f t="shared" ca="1" si="224"/>
        <v>4.7590000000000039</v>
      </c>
      <c r="T467" s="304">
        <f t="shared" ca="1" si="204"/>
        <v>46.68579000000004</v>
      </c>
      <c r="U467" s="311">
        <f t="shared" ca="1" si="205"/>
        <v>0</v>
      </c>
      <c r="V467" s="306">
        <f t="shared" ca="1" si="206"/>
        <v>1.0574469254302452</v>
      </c>
      <c r="W467" s="304">
        <f t="shared" ca="1" si="207"/>
        <v>26.380690880392578</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4.2104681965768682</v>
      </c>
      <c r="AH467" s="304">
        <f t="shared" ca="1" si="231"/>
        <v>-5.4867389648688638</v>
      </c>
    </row>
    <row r="468" spans="1:34" x14ac:dyDescent="0.2">
      <c r="A468" s="347">
        <f t="shared" ca="1" si="209"/>
        <v>0.1</v>
      </c>
      <c r="B468" s="304">
        <f t="shared" ca="1" si="210"/>
        <v>28.400000000000137</v>
      </c>
      <c r="D468" s="306">
        <f t="shared" ca="1" si="211"/>
        <v>-0.82916637732900522</v>
      </c>
      <c r="E468" s="307">
        <f t="shared" ca="1" si="212"/>
        <v>-4.3290373144726253</v>
      </c>
      <c r="F468" s="304">
        <f t="shared" ca="1" si="213"/>
        <v>4.4077296822048044</v>
      </c>
      <c r="G468" s="306">
        <f t="shared" ca="1" si="214"/>
        <v>13.399982844777218</v>
      </c>
      <c r="H468" s="307">
        <f t="shared" ca="1" si="215"/>
        <v>-89.557681311558724</v>
      </c>
      <c r="I468" s="304">
        <f t="shared" ca="1" si="216"/>
        <v>90.554612373655701</v>
      </c>
      <c r="J468" s="306">
        <f t="shared" ca="1" si="217"/>
        <v>747.38272091407373</v>
      </c>
      <c r="K468" s="307">
        <f t="shared" ca="1" si="218"/>
        <v>1459.2540106144959</v>
      </c>
      <c r="L468" s="304">
        <f t="shared" ca="1" si="203"/>
        <v>1639.5130981530508</v>
      </c>
      <c r="M468" s="306">
        <f t="shared" ca="1" si="219"/>
        <v>-1.4222740782567653</v>
      </c>
      <c r="N468" s="304">
        <f t="shared" ca="1" si="220"/>
        <v>-81.490301994972015</v>
      </c>
      <c r="P468" s="310">
        <f t="shared" ca="1" si="221"/>
        <v>23</v>
      </c>
      <c r="Q468" s="304">
        <f t="shared" ca="1" si="222"/>
        <v>0</v>
      </c>
      <c r="R468" s="306">
        <f t="shared" ca="1" si="223"/>
        <v>0</v>
      </c>
      <c r="S468" s="307">
        <f t="shared" ca="1" si="224"/>
        <v>4.7590000000000039</v>
      </c>
      <c r="T468" s="304">
        <f t="shared" ca="1" si="204"/>
        <v>46.68579000000004</v>
      </c>
      <c r="U468" s="311">
        <f t="shared" ca="1" si="205"/>
        <v>0</v>
      </c>
      <c r="V468" s="306">
        <f t="shared" ca="1" si="206"/>
        <v>1.0583971756782828</v>
      </c>
      <c r="W468" s="304">
        <f t="shared" ca="1" si="207"/>
        <v>26.648530322390926</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4.1563084990873396</v>
      </c>
      <c r="AH468" s="304">
        <f t="shared" ca="1" si="231"/>
        <v>-5.5433265140560106</v>
      </c>
    </row>
    <row r="469" spans="1:34" x14ac:dyDescent="0.2">
      <c r="A469" s="347">
        <f t="shared" ca="1" si="209"/>
        <v>0.1</v>
      </c>
      <c r="B469" s="304">
        <f t="shared" ca="1" si="210"/>
        <v>28.500000000000139</v>
      </c>
      <c r="D469" s="306">
        <f t="shared" ca="1" si="211"/>
        <v>-0.82861201087968084</v>
      </c>
      <c r="E469" s="307">
        <f t="shared" ca="1" si="212"/>
        <v>-4.2720398950573379</v>
      </c>
      <c r="F469" s="304">
        <f t="shared" ca="1" si="213"/>
        <v>4.3516574692334844</v>
      </c>
      <c r="G469" s="306">
        <f t="shared" ca="1" si="214"/>
        <v>13.31712164368925</v>
      </c>
      <c r="H469" s="307">
        <f t="shared" ca="1" si="215"/>
        <v>-89.984885301064452</v>
      </c>
      <c r="I469" s="304">
        <f t="shared" ca="1" si="216"/>
        <v>90.96496749583622</v>
      </c>
      <c r="J469" s="306">
        <f t="shared" ca="1" si="217"/>
        <v>748.71857613849704</v>
      </c>
      <c r="K469" s="307">
        <f t="shared" ca="1" si="218"/>
        <v>1450.2768822838648</v>
      </c>
      <c r="L469" s="304">
        <f t="shared" ca="1" si="203"/>
        <v>1632.1404784949932</v>
      </c>
      <c r="M469" s="306">
        <f t="shared" ca="1" si="219"/>
        <v>-1.4238699158425605</v>
      </c>
      <c r="N469" s="304">
        <f t="shared" ca="1" si="220"/>
        <v>-81.581736753426426</v>
      </c>
      <c r="P469" s="310">
        <f t="shared" ca="1" si="221"/>
        <v>23</v>
      </c>
      <c r="Q469" s="304">
        <f t="shared" ca="1" si="222"/>
        <v>0</v>
      </c>
      <c r="R469" s="306">
        <f t="shared" ca="1" si="223"/>
        <v>0</v>
      </c>
      <c r="S469" s="307">
        <f t="shared" ca="1" si="224"/>
        <v>4.7590000000000039</v>
      </c>
      <c r="T469" s="304">
        <f t="shared" ca="1" si="204"/>
        <v>46.68579000000004</v>
      </c>
      <c r="U469" s="311">
        <f t="shared" ca="1" si="205"/>
        <v>0</v>
      </c>
      <c r="V469" s="306">
        <f t="shared" ca="1" si="206"/>
        <v>1.0593527973510637</v>
      </c>
      <c r="W469" s="304">
        <f t="shared" ca="1" si="207"/>
        <v>26.914876633718819</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4.102392920729022</v>
      </c>
      <c r="AH469" s="304">
        <f t="shared" ca="1" si="231"/>
        <v>-5.5996071280502004</v>
      </c>
    </row>
    <row r="470" spans="1:34" x14ac:dyDescent="0.2">
      <c r="A470" s="347">
        <f t="shared" ca="1" si="209"/>
        <v>0.1</v>
      </c>
      <c r="B470" s="304">
        <f t="shared" ca="1" si="210"/>
        <v>28.60000000000014</v>
      </c>
      <c r="D470" s="306">
        <f t="shared" ca="1" si="211"/>
        <v>-0.82796673165415058</v>
      </c>
      <c r="E470" s="307">
        <f t="shared" ca="1" si="212"/>
        <v>-4.2153607547917558</v>
      </c>
      <c r="F470" s="304">
        <f t="shared" ca="1" si="213"/>
        <v>4.2959044684169339</v>
      </c>
      <c r="G470" s="306">
        <f t="shared" ca="1" si="214"/>
        <v>13.234324970523835</v>
      </c>
      <c r="H470" s="307">
        <f t="shared" ca="1" si="215"/>
        <v>-90.406421376543634</v>
      </c>
      <c r="I470" s="304">
        <f t="shared" ca="1" si="216"/>
        <v>91.369953395733958</v>
      </c>
      <c r="J470" s="306">
        <f t="shared" ca="1" si="217"/>
        <v>750.04614846920765</v>
      </c>
      <c r="K470" s="307">
        <f t="shared" ca="1" si="218"/>
        <v>1441.2573169499844</v>
      </c>
      <c r="L470" s="304">
        <f t="shared" ca="1" si="203"/>
        <v>1624.7436346991365</v>
      </c>
      <c r="M470" s="306">
        <f t="shared" ca="1" si="219"/>
        <v>-1.4254417328401858</v>
      </c>
      <c r="N470" s="304">
        <f t="shared" ca="1" si="220"/>
        <v>-81.67179523355729</v>
      </c>
      <c r="P470" s="310">
        <f t="shared" ca="1" si="221"/>
        <v>23</v>
      </c>
      <c r="Q470" s="304">
        <f t="shared" ca="1" si="222"/>
        <v>0</v>
      </c>
      <c r="R470" s="306">
        <f t="shared" ca="1" si="223"/>
        <v>0</v>
      </c>
      <c r="S470" s="307">
        <f t="shared" ca="1" si="224"/>
        <v>4.7590000000000039</v>
      </c>
      <c r="T470" s="304">
        <f t="shared" ca="1" si="204"/>
        <v>46.68579000000004</v>
      </c>
      <c r="U470" s="311">
        <f t="shared" ca="1" si="205"/>
        <v>0</v>
      </c>
      <c r="V470" s="306">
        <f t="shared" ca="1" si="206"/>
        <v>1.0603137423645381</v>
      </c>
      <c r="W470" s="304">
        <f t="shared" ca="1" si="207"/>
        <v>27.179698536326924</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4.0487303022126246</v>
      </c>
      <c r="AH470" s="304">
        <f t="shared" ca="1" si="231"/>
        <v>-5.6555739932168096</v>
      </c>
    </row>
    <row r="471" spans="1:34" x14ac:dyDescent="0.2">
      <c r="A471" s="347">
        <f t="shared" ca="1" si="209"/>
        <v>0.1</v>
      </c>
      <c r="B471" s="304">
        <f t="shared" ca="1" si="210"/>
        <v>28.700000000000141</v>
      </c>
      <c r="D471" s="306">
        <f t="shared" ca="1" si="211"/>
        <v>-0.82723199211553211</v>
      </c>
      <c r="E471" s="307">
        <f t="shared" ca="1" si="212"/>
        <v>-4.1590065249323969</v>
      </c>
      <c r="F471" s="304">
        <f t="shared" ca="1" si="213"/>
        <v>4.2404773367169035</v>
      </c>
      <c r="G471" s="306">
        <f t="shared" ca="1" si="214"/>
        <v>13.151601771312281</v>
      </c>
      <c r="H471" s="307">
        <f t="shared" ca="1" si="215"/>
        <v>-90.822322029036869</v>
      </c>
      <c r="I471" s="304">
        <f t="shared" ca="1" si="216"/>
        <v>91.769596315431514</v>
      </c>
      <c r="J471" s="306">
        <f t="shared" ca="1" si="217"/>
        <v>751.36544480629948</v>
      </c>
      <c r="K471" s="307">
        <f t="shared" ca="1" si="218"/>
        <v>1432.1958797797054</v>
      </c>
      <c r="L471" s="304">
        <f t="shared" ca="1" si="203"/>
        <v>1617.3234276751614</v>
      </c>
      <c r="M471" s="306">
        <f t="shared" ca="1" si="219"/>
        <v>-1.4269900814582019</v>
      </c>
      <c r="N471" s="304">
        <f t="shared" ca="1" si="220"/>
        <v>-81.760509074584519</v>
      </c>
      <c r="P471" s="310">
        <f t="shared" ca="1" si="221"/>
        <v>23</v>
      </c>
      <c r="Q471" s="304">
        <f t="shared" ca="1" si="222"/>
        <v>0</v>
      </c>
      <c r="R471" s="306">
        <f t="shared" ca="1" si="223"/>
        <v>0</v>
      </c>
      <c r="S471" s="307">
        <f t="shared" ca="1" si="224"/>
        <v>4.7590000000000039</v>
      </c>
      <c r="T471" s="304">
        <f t="shared" ca="1" si="204"/>
        <v>46.68579000000004</v>
      </c>
      <c r="U471" s="311">
        <f t="shared" ca="1" si="205"/>
        <v>0</v>
      </c>
      <c r="V471" s="306">
        <f t="shared" ca="1" si="206"/>
        <v>1.0612799628585543</v>
      </c>
      <c r="W471" s="304">
        <f t="shared" ca="1" si="207"/>
        <v>27.442965889983093</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3.9953291626414043</v>
      </c>
      <c r="AH471" s="304">
        <f t="shared" ca="1" si="231"/>
        <v>-5.7112205371563149</v>
      </c>
    </row>
    <row r="472" spans="1:34" x14ac:dyDescent="0.2">
      <c r="A472" s="347">
        <f t="shared" ca="1" si="209"/>
        <v>0.1</v>
      </c>
      <c r="B472" s="304">
        <f t="shared" ca="1" si="210"/>
        <v>28.800000000000143</v>
      </c>
      <c r="D472" s="306">
        <f t="shared" ca="1" si="211"/>
        <v>-0.82640925026596701</v>
      </c>
      <c r="E472" s="307">
        <f t="shared" ca="1" si="212"/>
        <v>-4.1029835954163474</v>
      </c>
      <c r="F472" s="304">
        <f t="shared" ca="1" si="213"/>
        <v>4.1853824954454062</v>
      </c>
      <c r="G472" s="306">
        <f t="shared" ca="1" si="214"/>
        <v>13.068960846285684</v>
      </c>
      <c r="H472" s="307">
        <f t="shared" ca="1" si="215"/>
        <v>-91.232620388578511</v>
      </c>
      <c r="I472" s="304">
        <f t="shared" ca="1" si="216"/>
        <v>92.163923313670949</v>
      </c>
      <c r="J472" s="306">
        <f t="shared" ca="1" si="217"/>
        <v>752.67647293717937</v>
      </c>
      <c r="K472" s="307">
        <f t="shared" ca="1" si="218"/>
        <v>1423.0931326588245</v>
      </c>
      <c r="L472" s="304">
        <f t="shared" ca="1" si="203"/>
        <v>1609.8807213995262</v>
      </c>
      <c r="M472" s="306">
        <f t="shared" ca="1" si="219"/>
        <v>-1.4285154965915798</v>
      </c>
      <c r="N472" s="304">
        <f t="shared" ca="1" si="220"/>
        <v>-81.847908923732462</v>
      </c>
      <c r="P472" s="310">
        <f t="shared" ca="1" si="221"/>
        <v>23</v>
      </c>
      <c r="Q472" s="304">
        <f t="shared" ca="1" si="222"/>
        <v>0</v>
      </c>
      <c r="R472" s="306">
        <f t="shared" ca="1" si="223"/>
        <v>0</v>
      </c>
      <c r="S472" s="307">
        <f t="shared" ca="1" si="224"/>
        <v>4.7590000000000039</v>
      </c>
      <c r="T472" s="304">
        <f t="shared" ca="1" si="204"/>
        <v>46.68579000000004</v>
      </c>
      <c r="U472" s="311">
        <f t="shared" ca="1" si="205"/>
        <v>0</v>
      </c>
      <c r="V472" s="306">
        <f t="shared" ca="1" si="206"/>
        <v>1.0622514112026642</v>
      </c>
      <c r="W472" s="304">
        <f t="shared" ca="1" si="207"/>
        <v>27.704649681524124</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3.9421977054321884</v>
      </c>
      <c r="AH472" s="304">
        <f t="shared" ca="1" si="231"/>
        <v>-5.7665404265566442</v>
      </c>
    </row>
    <row r="473" spans="1:34" x14ac:dyDescent="0.2">
      <c r="A473" s="347">
        <f t="shared" ca="1" si="209"/>
        <v>0.1</v>
      </c>
      <c r="B473" s="304">
        <f t="shared" ca="1" si="210"/>
        <v>28.900000000000144</v>
      </c>
      <c r="D473" s="306">
        <f t="shared" ca="1" si="211"/>
        <v>-0.82549996871084486</v>
      </c>
      <c r="E473" s="307">
        <f t="shared" ca="1" si="212"/>
        <v>-4.047298117119662</v>
      </c>
      <c r="F473" s="304">
        <f t="shared" ca="1" si="213"/>
        <v>4.1306261325835294</v>
      </c>
      <c r="G473" s="306">
        <f t="shared" ca="1" si="214"/>
        <v>12.9864108494146</v>
      </c>
      <c r="H473" s="307">
        <f t="shared" ca="1" si="215"/>
        <v>-91.63735020029047</v>
      </c>
      <c r="I473" s="304">
        <f t="shared" ca="1" si="216"/>
        <v>92.552962235038535</v>
      </c>
      <c r="J473" s="306">
        <f t="shared" ca="1" si="217"/>
        <v>753.97924152196435</v>
      </c>
      <c r="K473" s="307">
        <f t="shared" ca="1" si="218"/>
        <v>1413.9496341293811</v>
      </c>
      <c r="L473" s="304">
        <f t="shared" ca="1" si="203"/>
        <v>1602.4163829980794</v>
      </c>
      <c r="M473" s="306">
        <f t="shared" ca="1" si="219"/>
        <v>-1.4300184964877158</v>
      </c>
      <c r="N473" s="304">
        <f t="shared" ca="1" si="220"/>
        <v>-81.934024474389659</v>
      </c>
      <c r="P473" s="310">
        <f t="shared" ca="1" si="221"/>
        <v>23</v>
      </c>
      <c r="Q473" s="304">
        <f t="shared" ca="1" si="222"/>
        <v>0</v>
      </c>
      <c r="R473" s="306">
        <f t="shared" ca="1" si="223"/>
        <v>0</v>
      </c>
      <c r="S473" s="307">
        <f t="shared" ca="1" si="224"/>
        <v>4.7590000000000039</v>
      </c>
      <c r="T473" s="304">
        <f t="shared" ca="1" si="204"/>
        <v>46.68579000000004</v>
      </c>
      <c r="U473" s="311">
        <f t="shared" ca="1" si="205"/>
        <v>0</v>
      </c>
      <c r="V473" s="306">
        <f t="shared" ca="1" si="206"/>
        <v>1.0632280400017471</v>
      </c>
      <c r="W473" s="304">
        <f t="shared" ca="1" si="207"/>
        <v>27.964722013604973</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3.8893438241438627</v>
      </c>
      <c r="AH473" s="304">
        <f t="shared" ca="1" si="231"/>
        <v>-5.8215275649346712</v>
      </c>
    </row>
    <row r="474" spans="1:34" x14ac:dyDescent="0.2">
      <c r="A474" s="347">
        <f t="shared" ca="1" si="209"/>
        <v>0.1</v>
      </c>
      <c r="B474" s="304">
        <f t="shared" ca="1" si="210"/>
        <v>29.000000000000146</v>
      </c>
      <c r="D474" s="306">
        <f t="shared" ca="1" si="211"/>
        <v>-0.82450561374783116</v>
      </c>
      <c r="E474" s="307">
        <f t="shared" ca="1" si="212"/>
        <v>-3.9919560042241109</v>
      </c>
      <c r="F474" s="304">
        <f t="shared" ca="1" si="213"/>
        <v>4.0762142052108379</v>
      </c>
      <c r="G474" s="306">
        <f t="shared" ca="1" si="214"/>
        <v>12.903960288039817</v>
      </c>
      <c r="H474" s="307">
        <f t="shared" ca="1" si="215"/>
        <v>-92.036545800712886</v>
      </c>
      <c r="I474" s="304">
        <f t="shared" ca="1" si="216"/>
        <v>92.936741679714757</v>
      </c>
      <c r="J474" s="306">
        <f t="shared" ca="1" si="217"/>
        <v>755.27376007883709</v>
      </c>
      <c r="K474" s="307">
        <f t="shared" ca="1" si="218"/>
        <v>1404.7659393293309</v>
      </c>
      <c r="L474" s="304">
        <f t="shared" ca="1" si="203"/>
        <v>1594.9312828342925</v>
      </c>
      <c r="M474" s="306">
        <f t="shared" ca="1" si="219"/>
        <v>-1.4314995833823867</v>
      </c>
      <c r="N474" s="304">
        <f t="shared" ca="1" si="220"/>
        <v>-82.018884502546427</v>
      </c>
      <c r="P474" s="310">
        <f t="shared" ca="1" si="221"/>
        <v>23</v>
      </c>
      <c r="Q474" s="304">
        <f t="shared" ca="1" si="222"/>
        <v>0</v>
      </c>
      <c r="R474" s="306">
        <f t="shared" ca="1" si="223"/>
        <v>0</v>
      </c>
      <c r="S474" s="307">
        <f t="shared" ca="1" si="224"/>
        <v>4.7590000000000039</v>
      </c>
      <c r="T474" s="304">
        <f t="shared" ca="1" si="204"/>
        <v>46.68579000000004</v>
      </c>
      <c r="U474" s="311">
        <f t="shared" ca="1" si="205"/>
        <v>0</v>
      </c>
      <c r="V474" s="306">
        <f t="shared" ca="1" si="206"/>
        <v>1.0642098021014521</v>
      </c>
      <c r="W474" s="304">
        <f t="shared" ca="1" si="207"/>
        <v>28.223156092970594</v>
      </c>
      <c r="Y474" s="314" t="str">
        <f t="shared" ca="1" si="225"/>
        <v/>
      </c>
      <c r="Z474" s="315" t="str">
        <f t="shared" ca="1" si="226"/>
        <v/>
      </c>
      <c r="AA474" s="316" t="str">
        <f t="shared" ca="1" si="227"/>
        <v/>
      </c>
      <c r="AC474" s="310">
        <f t="shared" ca="1" si="228"/>
        <v>29.000000000000146</v>
      </c>
      <c r="AD474" s="323">
        <f t="shared" ca="1" si="229"/>
        <v>755.27376007883709</v>
      </c>
      <c r="AE474" s="324" t="e">
        <f t="shared" ca="1" si="208"/>
        <v>#N/A</v>
      </c>
      <c r="AG474" s="306">
        <f t="shared" ca="1" si="230"/>
        <v>3.8367751082204062</v>
      </c>
      <c r="AH474" s="304">
        <f t="shared" ca="1" si="231"/>
        <v>-5.8761760902721054</v>
      </c>
    </row>
    <row r="475" spans="1:34" x14ac:dyDescent="0.2">
      <c r="A475" s="347">
        <f t="shared" ca="1" si="209"/>
        <v>0.1</v>
      </c>
      <c r="B475" s="304">
        <f t="shared" ca="1" si="210"/>
        <v>29.100000000000147</v>
      </c>
      <c r="D475" s="306">
        <f t="shared" ca="1" si="211"/>
        <v>-0.82342765448061872</v>
      </c>
      <c r="E475" s="307">
        <f t="shared" ca="1" si="212"/>
        <v>-3.9369629366868377</v>
      </c>
      <c r="F475" s="304">
        <f t="shared" ca="1" si="213"/>
        <v>4.0221524420401202</v>
      </c>
      <c r="G475" s="306">
        <f t="shared" ca="1" si="214"/>
        <v>12.821617522591756</v>
      </c>
      <c r="H475" s="307">
        <f t="shared" ca="1" si="215"/>
        <v>-92.430242094381569</v>
      </c>
      <c r="I475" s="304">
        <f t="shared" ca="1" si="216"/>
        <v>93.315290973782098</v>
      </c>
      <c r="J475" s="306">
        <f t="shared" ca="1" si="217"/>
        <v>756.56003896936863</v>
      </c>
      <c r="K475" s="307">
        <f t="shared" ca="1" si="218"/>
        <v>1395.5425999345762</v>
      </c>
      <c r="L475" s="304">
        <f t="shared" ca="1" si="203"/>
        <v>1587.4262946031506</v>
      </c>
      <c r="M475" s="306">
        <f t="shared" ca="1" si="219"/>
        <v>-1.4329592441072014</v>
      </c>
      <c r="N475" s="304">
        <f t="shared" ca="1" si="220"/>
        <v>-82.10251690159933</v>
      </c>
      <c r="P475" s="310">
        <f t="shared" ca="1" si="221"/>
        <v>23</v>
      </c>
      <c r="Q475" s="304">
        <f t="shared" ca="1" si="222"/>
        <v>0</v>
      </c>
      <c r="R475" s="306">
        <f t="shared" ca="1" si="223"/>
        <v>0</v>
      </c>
      <c r="S475" s="307">
        <f t="shared" ca="1" si="224"/>
        <v>4.7590000000000039</v>
      </c>
      <c r="T475" s="304">
        <f t="shared" ca="1" si="204"/>
        <v>46.68579000000004</v>
      </c>
      <c r="U475" s="311">
        <f t="shared" ca="1" si="205"/>
        <v>0</v>
      </c>
      <c r="V475" s="306">
        <f t="shared" ca="1" si="206"/>
        <v>1.0651966505934669</v>
      </c>
      <c r="W475" s="304">
        <f t="shared" ca="1" si="207"/>
        <v>28.479926218275558</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3.7844988486546542</v>
      </c>
      <c r="AH475" s="304">
        <f t="shared" ca="1" si="231"/>
        <v>-5.9304803725510764</v>
      </c>
    </row>
    <row r="476" spans="1:34" x14ac:dyDescent="0.2">
      <c r="A476" s="347">
        <f t="shared" ca="1" si="209"/>
        <v>0.1</v>
      </c>
      <c r="B476" s="304">
        <f t="shared" ca="1" si="210"/>
        <v>29.200000000000149</v>
      </c>
      <c r="D476" s="306">
        <f t="shared" ca="1" si="211"/>
        <v>-0.82226756195727413</v>
      </c>
      <c r="E476" s="307">
        <f t="shared" ca="1" si="212"/>
        <v>-3.8823243628074895</v>
      </c>
      <c r="F476" s="304">
        <f t="shared" ca="1" si="213"/>
        <v>3.9684463460522856</v>
      </c>
      <c r="G476" s="306">
        <f t="shared" ca="1" si="214"/>
        <v>12.73939076639603</v>
      </c>
      <c r="H476" s="307">
        <f t="shared" ca="1" si="215"/>
        <v>-92.818474530662314</v>
      </c>
      <c r="I476" s="304">
        <f t="shared" ca="1" si="216"/>
        <v>93.688640140083933</v>
      </c>
      <c r="J476" s="306">
        <f t="shared" ca="1" si="217"/>
        <v>757.83808938381799</v>
      </c>
      <c r="K476" s="307">
        <f t="shared" ca="1" si="218"/>
        <v>1386.2801641033241</v>
      </c>
      <c r="L476" s="304">
        <f t="shared" ca="1" si="203"/>
        <v>1579.9022954307191</v>
      </c>
      <c r="M476" s="306">
        <f t="shared" ca="1" si="219"/>
        <v>-1.4343979506700069</v>
      </c>
      <c r="N476" s="304">
        <f t="shared" ca="1" si="220"/>
        <v>-82.184948715605842</v>
      </c>
      <c r="P476" s="310">
        <f t="shared" ca="1" si="221"/>
        <v>23</v>
      </c>
      <c r="Q476" s="304">
        <f t="shared" ca="1" si="222"/>
        <v>0</v>
      </c>
      <c r="R476" s="306">
        <f t="shared" ca="1" si="223"/>
        <v>0</v>
      </c>
      <c r="S476" s="307">
        <f t="shared" ca="1" si="224"/>
        <v>4.7590000000000039</v>
      </c>
      <c r="T476" s="304">
        <f t="shared" ca="1" si="204"/>
        <v>46.68579000000004</v>
      </c>
      <c r="U476" s="311">
        <f t="shared" ca="1" si="205"/>
        <v>0</v>
      </c>
      <c r="V476" s="306">
        <f t="shared" ca="1" si="206"/>
        <v>1.0661885388206056</v>
      </c>
      <c r="W476" s="304">
        <f t="shared" ca="1" si="207"/>
        <v>28.735007767475967</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3.7325220435782658</v>
      </c>
      <c r="AH476" s="304">
        <f t="shared" ca="1" si="231"/>
        <v>-5.9844350111946909</v>
      </c>
    </row>
    <row r="477" spans="1:34" x14ac:dyDescent="0.2">
      <c r="A477" s="347">
        <f t="shared" ca="1" si="209"/>
        <v>0.1</v>
      </c>
      <c r="B477" s="304">
        <f t="shared" ca="1" si="210"/>
        <v>29.30000000000015</v>
      </c>
      <c r="D477" s="306">
        <f t="shared" ca="1" si="211"/>
        <v>-0.8210268083330835</v>
      </c>
      <c r="E477" s="307">
        <f t="shared" ca="1" si="212"/>
        <v>-3.8280455018875221</v>
      </c>
      <c r="F477" s="304">
        <f t="shared" ca="1" si="213"/>
        <v>3.9151011972263117</v>
      </c>
      <c r="G477" s="306">
        <f t="shared" ca="1" si="214"/>
        <v>12.657288085562721</v>
      </c>
      <c r="H477" s="307">
        <f t="shared" ca="1" si="215"/>
        <v>-93.201279080851066</v>
      </c>
      <c r="I477" s="304">
        <f t="shared" ca="1" si="216"/>
        <v>94.05681986962783</v>
      </c>
      <c r="J477" s="306">
        <f t="shared" ca="1" si="217"/>
        <v>759.10792332641597</v>
      </c>
      <c r="K477" s="307">
        <f t="shared" ca="1" si="218"/>
        <v>1376.9791764227484</v>
      </c>
      <c r="L477" s="304">
        <f t="shared" ca="1" si="203"/>
        <v>1572.3601659794153</v>
      </c>
      <c r="M477" s="306">
        <f t="shared" ca="1" si="219"/>
        <v>-1.4358161608096289</v>
      </c>
      <c r="N477" s="304">
        <f t="shared" ca="1" si="220"/>
        <v>-82.266206171068845</v>
      </c>
      <c r="P477" s="310">
        <f t="shared" ca="1" si="221"/>
        <v>23</v>
      </c>
      <c r="Q477" s="304">
        <f t="shared" ca="1" si="222"/>
        <v>0</v>
      </c>
      <c r="R477" s="306">
        <f t="shared" ca="1" si="223"/>
        <v>0</v>
      </c>
      <c r="S477" s="307">
        <f t="shared" ca="1" si="224"/>
        <v>4.7590000000000039</v>
      </c>
      <c r="T477" s="304">
        <f t="shared" ca="1" si="204"/>
        <v>46.68579000000004</v>
      </c>
      <c r="U477" s="311">
        <f t="shared" ca="1" si="205"/>
        <v>0</v>
      </c>
      <c r="V477" s="306">
        <f t="shared" ca="1" si="206"/>
        <v>1.067185420381727</v>
      </c>
      <c r="W477" s="304">
        <f t="shared" ca="1" si="207"/>
        <v>28.988377184817981</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3.6808514037827118</v>
      </c>
      <c r="AH477" s="304">
        <f t="shared" ca="1" si="231"/>
        <v>-6.0380348324177229</v>
      </c>
    </row>
    <row r="478" spans="1:34" x14ac:dyDescent="0.2">
      <c r="A478" s="347">
        <f t="shared" ca="1" si="209"/>
        <v>0.1</v>
      </c>
      <c r="B478" s="304">
        <f t="shared" ca="1" si="210"/>
        <v>29.400000000000151</v>
      </c>
      <c r="D478" s="306">
        <f t="shared" ca="1" si="211"/>
        <v>-0.81970686605773302</v>
      </c>
      <c r="E478" s="307">
        <f t="shared" ca="1" si="212"/>
        <v>-3.7741313469764437</v>
      </c>
      <c r="F478" s="304">
        <f t="shared" ca="1" si="213"/>
        <v>3.8621220553592575</v>
      </c>
      <c r="G478" s="306">
        <f t="shared" ca="1" si="214"/>
        <v>12.575317398956948</v>
      </c>
      <c r="H478" s="307">
        <f t="shared" ca="1" si="215"/>
        <v>-93.578692215548713</v>
      </c>
      <c r="I478" s="304">
        <f t="shared" ca="1" si="216"/>
        <v>94.419861493527449</v>
      </c>
      <c r="J478" s="306">
        <f t="shared" ca="1" si="217"/>
        <v>760.36955360064201</v>
      </c>
      <c r="K478" s="307">
        <f t="shared" ca="1" si="218"/>
        <v>1367.6401778579284</v>
      </c>
      <c r="L478" s="304">
        <f t="shared" ca="1" si="203"/>
        <v>1564.8007905590109</v>
      </c>
      <c r="M478" s="306">
        <f t="shared" ca="1" si="219"/>
        <v>-1.4372143185262474</v>
      </c>
      <c r="N478" s="304">
        <f t="shared" ca="1" si="220"/>
        <v>-82.346314707324737</v>
      </c>
      <c r="P478" s="310">
        <f t="shared" ca="1" si="221"/>
        <v>23</v>
      </c>
      <c r="Q478" s="304">
        <f t="shared" ca="1" si="222"/>
        <v>0</v>
      </c>
      <c r="R478" s="306">
        <f t="shared" ca="1" si="223"/>
        <v>0</v>
      </c>
      <c r="S478" s="307">
        <f t="shared" ca="1" si="224"/>
        <v>4.7590000000000039</v>
      </c>
      <c r="T478" s="304">
        <f t="shared" ca="1" si="204"/>
        <v>46.68579000000004</v>
      </c>
      <c r="U478" s="311">
        <f t="shared" ca="1" si="205"/>
        <v>0</v>
      </c>
      <c r="V478" s="306">
        <f t="shared" ca="1" si="206"/>
        <v>1.0681872491364732</v>
      </c>
      <c r="W478" s="304">
        <f t="shared" ca="1" si="207"/>
        <v>29.240011967446783</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3.629493358175603</v>
      </c>
      <c r="AH478" s="304">
        <f t="shared" ca="1" si="231"/>
        <v>-6.0912748864925312</v>
      </c>
    </row>
    <row r="479" spans="1:34" x14ac:dyDescent="0.2">
      <c r="A479" s="347">
        <f t="shared" ca="1" si="209"/>
        <v>0.1</v>
      </c>
      <c r="B479" s="304">
        <f t="shared" ca="1" si="210"/>
        <v>29.500000000000153</v>
      </c>
      <c r="D479" s="306">
        <f t="shared" ca="1" si="211"/>
        <v>-0.81830920708668498</v>
      </c>
      <c r="E479" s="307">
        <f t="shared" ca="1" si="212"/>
        <v>-3.7205866676998403</v>
      </c>
      <c r="F479" s="304">
        <f t="shared" ca="1" si="213"/>
        <v>3.8095137629714162</v>
      </c>
      <c r="G479" s="306">
        <f t="shared" ca="1" si="214"/>
        <v>12.493486478248279</v>
      </c>
      <c r="H479" s="307">
        <f t="shared" ca="1" si="215"/>
        <v>-93.950750882318701</v>
      </c>
      <c r="I479" s="304">
        <f t="shared" ca="1" si="216"/>
        <v>94.777796955477285</v>
      </c>
      <c r="J479" s="306">
        <f t="shared" ca="1" si="217"/>
        <v>761.62299379450224</v>
      </c>
      <c r="K479" s="307">
        <f t="shared" ca="1" si="218"/>
        <v>1358.2637057030349</v>
      </c>
      <c r="L479" s="304">
        <f t="shared" ca="1" si="203"/>
        <v>1557.2250572433777</v>
      </c>
      <c r="M479" s="306">
        <f t="shared" ca="1" si="219"/>
        <v>-1.4385928545886293</v>
      </c>
      <c r="N479" s="304">
        <f t="shared" ca="1" si="220"/>
        <v>-82.425299005605808</v>
      </c>
      <c r="P479" s="310">
        <f t="shared" ca="1" si="221"/>
        <v>23</v>
      </c>
      <c r="Q479" s="304">
        <f t="shared" ca="1" si="222"/>
        <v>0</v>
      </c>
      <c r="R479" s="306">
        <f t="shared" ca="1" si="223"/>
        <v>0</v>
      </c>
      <c r="S479" s="307">
        <f t="shared" ca="1" si="224"/>
        <v>4.7590000000000039</v>
      </c>
      <c r="T479" s="304">
        <f t="shared" ca="1" si="204"/>
        <v>46.68579000000004</v>
      </c>
      <c r="U479" s="311">
        <f t="shared" ca="1" si="205"/>
        <v>0</v>
      </c>
      <c r="V479" s="306">
        <f t="shared" ca="1" si="206"/>
        <v>1.0691939792098426</v>
      </c>
      <c r="W479" s="304">
        <f t="shared" ca="1" si="207"/>
        <v>29.48989065165982</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3.5784540591760479</v>
      </c>
      <c r="AH479" s="304">
        <f t="shared" ca="1" si="231"/>
        <v>-6.1441504449352298</v>
      </c>
    </row>
    <row r="480" spans="1:34" x14ac:dyDescent="0.2">
      <c r="A480" s="347">
        <f t="shared" ca="1" si="209"/>
        <v>0.1</v>
      </c>
      <c r="B480" s="304">
        <f t="shared" ca="1" si="210"/>
        <v>29.600000000000154</v>
      </c>
      <c r="D480" s="306">
        <f t="shared" ca="1" si="211"/>
        <v>-0.81683530211658728</v>
      </c>
      <c r="E480" s="307">
        <f t="shared" ca="1" si="212"/>
        <v>-3.6674160131640763</v>
      </c>
      <c r="F480" s="304">
        <f t="shared" ca="1" si="213"/>
        <v>3.7572809482917542</v>
      </c>
      <c r="G480" s="306">
        <f t="shared" ca="1" si="214"/>
        <v>12.41180294803662</v>
      </c>
      <c r="H480" s="307">
        <f t="shared" ca="1" si="215"/>
        <v>-94.317492483635107</v>
      </c>
      <c r="I480" s="304">
        <f t="shared" ca="1" si="216"/>
        <v>95.130658784754857</v>
      </c>
      <c r="J480" s="306">
        <f t="shared" ca="1" si="217"/>
        <v>762.86825826581651</v>
      </c>
      <c r="K480" s="307">
        <f t="shared" ca="1" si="218"/>
        <v>1348.8502935347371</v>
      </c>
      <c r="L480" s="304">
        <f t="shared" ca="1" si="203"/>
        <v>1549.6338579929993</v>
      </c>
      <c r="M480" s="306">
        <f t="shared" ca="1" si="219"/>
        <v>-1.4399521870193785</v>
      </c>
      <c r="N480" s="304">
        <f t="shared" ca="1" si="220"/>
        <v>-82.503183016842996</v>
      </c>
      <c r="P480" s="310">
        <f t="shared" ca="1" si="221"/>
        <v>23</v>
      </c>
      <c r="Q480" s="304">
        <f t="shared" ca="1" si="222"/>
        <v>0</v>
      </c>
      <c r="R480" s="306">
        <f t="shared" ca="1" si="223"/>
        <v>0</v>
      </c>
      <c r="S480" s="307">
        <f t="shared" ca="1" si="224"/>
        <v>4.7590000000000039</v>
      </c>
      <c r="T480" s="304">
        <f t="shared" ca="1" si="204"/>
        <v>46.68579000000004</v>
      </c>
      <c r="U480" s="311">
        <f t="shared" ca="1" si="205"/>
        <v>0</v>
      </c>
      <c r="V480" s="306">
        <f t="shared" ca="1" si="206"/>
        <v>1.0702055649965894</v>
      </c>
      <c r="W480" s="304">
        <f t="shared" ca="1" si="207"/>
        <v>29.737992798827218</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3.5277393880522423</v>
      </c>
      <c r="AH480" s="304">
        <f t="shared" ca="1" si="231"/>
        <v>-6.1966569976171035</v>
      </c>
    </row>
    <row r="481" spans="1:34" x14ac:dyDescent="0.2">
      <c r="A481" s="347">
        <f t="shared" ca="1" si="209"/>
        <v>0.1</v>
      </c>
      <c r="B481" s="304">
        <f t="shared" ca="1" si="210"/>
        <v>29.700000000000156</v>
      </c>
      <c r="D481" s="306">
        <f t="shared" ca="1" si="211"/>
        <v>-0.81528661984452666</v>
      </c>
      <c r="E481" s="307">
        <f t="shared" ca="1" si="212"/>
        <v>-3.6146237149327103</v>
      </c>
      <c r="F481" s="304">
        <f t="shared" ca="1" si="213"/>
        <v>3.7054280283189227</v>
      </c>
      <c r="G481" s="306">
        <f t="shared" ca="1" si="214"/>
        <v>12.330274286052166</v>
      </c>
      <c r="H481" s="307">
        <f t="shared" ca="1" si="215"/>
        <v>-94.678954855128381</v>
      </c>
      <c r="I481" s="304">
        <f t="shared" ca="1" si="216"/>
        <v>95.478480069745132</v>
      </c>
      <c r="J481" s="306">
        <f t="shared" ca="1" si="217"/>
        <v>764.10536212752095</v>
      </c>
      <c r="K481" s="307">
        <f t="shared" ca="1" si="218"/>
        <v>1339.400471167799</v>
      </c>
      <c r="L481" s="304">
        <f t="shared" ca="1" si="203"/>
        <v>1542.0280887832594</v>
      </c>
      <c r="M481" s="306">
        <f t="shared" ca="1" si="219"/>
        <v>-1.441292721559293</v>
      </c>
      <c r="N481" s="304">
        <f t="shared" ca="1" si="220"/>
        <v>-82.579989988271606</v>
      </c>
      <c r="P481" s="310">
        <f t="shared" ca="1" si="221"/>
        <v>23</v>
      </c>
      <c r="Q481" s="304">
        <f t="shared" ca="1" si="222"/>
        <v>0</v>
      </c>
      <c r="R481" s="306">
        <f t="shared" ca="1" si="223"/>
        <v>0</v>
      </c>
      <c r="S481" s="307">
        <f t="shared" ca="1" si="224"/>
        <v>4.7590000000000039</v>
      </c>
      <c r="T481" s="304">
        <f t="shared" ca="1" si="204"/>
        <v>46.68579000000004</v>
      </c>
      <c r="U481" s="311">
        <f t="shared" ca="1" si="205"/>
        <v>0</v>
      </c>
      <c r="V481" s="306">
        <f t="shared" ca="1" si="206"/>
        <v>1.0712219611654572</v>
      </c>
      <c r="W481" s="304">
        <f t="shared" ca="1" si="207"/>
        <v>29.984298981002247</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3.4773549602041305</v>
      </c>
      <c r="AH481" s="304">
        <f t="shared" ca="1" si="231"/>
        <v>-6.2487902498060928</v>
      </c>
    </row>
    <row r="482" spans="1:34" x14ac:dyDescent="0.2">
      <c r="A482" s="347">
        <f t="shared" ca="1" si="209"/>
        <v>0.1</v>
      </c>
      <c r="B482" s="304">
        <f t="shared" ca="1" si="210"/>
        <v>29.800000000000157</v>
      </c>
      <c r="D482" s="306">
        <f t="shared" ca="1" si="211"/>
        <v>-0.81366462625093416</v>
      </c>
      <c r="E482" s="307">
        <f t="shared" ca="1" si="212"/>
        <v>-3.5622138900697271</v>
      </c>
      <c r="F482" s="304">
        <f t="shared" ca="1" si="213"/>
        <v>3.6539592119532163</v>
      </c>
      <c r="G482" s="306">
        <f t="shared" ca="1" si="214"/>
        <v>12.248907823427073</v>
      </c>
      <c r="H482" s="307">
        <f t="shared" ca="1" si="215"/>
        <v>-95.035176244135357</v>
      </c>
      <c r="I482" s="304">
        <f t="shared" ca="1" si="216"/>
        <v>95.821294431982508</v>
      </c>
      <c r="J482" s="306">
        <f t="shared" ca="1" si="217"/>
        <v>765.33432123299497</v>
      </c>
      <c r="K482" s="307">
        <f t="shared" ca="1" si="218"/>
        <v>1329.9147646128358</v>
      </c>
      <c r="L482" s="304">
        <f t="shared" ca="1" si="203"/>
        <v>1534.4086497385185</v>
      </c>
      <c r="M482" s="306">
        <f t="shared" ca="1" si="219"/>
        <v>-1.4426148521118576</v>
      </c>
      <c r="N482" s="304">
        <f t="shared" ca="1" si="220"/>
        <v>-82.655742488898852</v>
      </c>
      <c r="P482" s="310">
        <f t="shared" ca="1" si="221"/>
        <v>23</v>
      </c>
      <c r="Q482" s="304">
        <f t="shared" ca="1" si="222"/>
        <v>0</v>
      </c>
      <c r="R482" s="306">
        <f t="shared" ca="1" si="223"/>
        <v>0</v>
      </c>
      <c r="S482" s="307">
        <f t="shared" ca="1" si="224"/>
        <v>4.7590000000000039</v>
      </c>
      <c r="T482" s="304">
        <f t="shared" ca="1" si="204"/>
        <v>46.68579000000004</v>
      </c>
      <c r="U482" s="311">
        <f t="shared" ca="1" si="205"/>
        <v>0</v>
      </c>
      <c r="V482" s="306">
        <f t="shared" ca="1" si="206"/>
        <v>1.0722431226632427</v>
      </c>
      <c r="W482" s="304">
        <f t="shared" ca="1" si="207"/>
        <v>30.22879076624411</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3.4273061303934966</v>
      </c>
      <c r="AH482" s="304">
        <f t="shared" ca="1" si="231"/>
        <v>-6.300546119143144</v>
      </c>
    </row>
    <row r="483" spans="1:34" x14ac:dyDescent="0.2">
      <c r="A483" s="347">
        <f t="shared" ca="1" si="209"/>
        <v>0.1</v>
      </c>
      <c r="B483" s="304">
        <f t="shared" ca="1" si="210"/>
        <v>29.900000000000158</v>
      </c>
      <c r="D483" s="306">
        <f t="shared" ca="1" si="211"/>
        <v>-0.81197078390595023</v>
      </c>
      <c r="E483" s="307">
        <f t="shared" ca="1" si="212"/>
        <v>-3.5101904442447776</v>
      </c>
      <c r="F483" s="304">
        <f t="shared" ca="1" si="213"/>
        <v>3.6028785031949373</v>
      </c>
      <c r="G483" s="306">
        <f t="shared" ca="1" si="214"/>
        <v>12.167710745036478</v>
      </c>
      <c r="H483" s="307">
        <f t="shared" ca="1" si="215"/>
        <v>-95.386195288559833</v>
      </c>
      <c r="I483" s="304">
        <f t="shared" ca="1" si="216"/>
        <v>96.159136000705359</v>
      </c>
      <c r="J483" s="306">
        <f t="shared" ca="1" si="217"/>
        <v>766.55515216141816</v>
      </c>
      <c r="K483" s="307">
        <f t="shared" ca="1" si="218"/>
        <v>1320.3936960362012</v>
      </c>
      <c r="L483" s="304">
        <f t="shared" ca="1" si="203"/>
        <v>1526.7764452719839</v>
      </c>
      <c r="M483" s="306">
        <f t="shared" ca="1" si="219"/>
        <v>-1.4439189611688517</v>
      </c>
      <c r="N483" s="304">
        <f t="shared" ca="1" si="220"/>
        <v>-82.7304624338894</v>
      </c>
      <c r="P483" s="310">
        <f t="shared" ca="1" si="221"/>
        <v>23</v>
      </c>
      <c r="Q483" s="304">
        <f t="shared" ca="1" si="222"/>
        <v>0</v>
      </c>
      <c r="R483" s="306">
        <f t="shared" ca="1" si="223"/>
        <v>0</v>
      </c>
      <c r="S483" s="307">
        <f t="shared" ca="1" si="224"/>
        <v>4.7590000000000039</v>
      </c>
      <c r="T483" s="304">
        <f t="shared" ca="1" si="204"/>
        <v>46.68579000000004</v>
      </c>
      <c r="U483" s="311">
        <f t="shared" ca="1" si="205"/>
        <v>0</v>
      </c>
      <c r="V483" s="306">
        <f t="shared" ca="1" si="206"/>
        <v>1.0732690047187017</v>
      </c>
      <c r="W483" s="304">
        <f t="shared" ca="1" si="207"/>
        <v>30.47145070367522</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3.3775979979235027</v>
      </c>
      <c r="AH483" s="304">
        <f t="shared" ca="1" si="231"/>
        <v>-6.351920732558118</v>
      </c>
    </row>
    <row r="484" spans="1:34" x14ac:dyDescent="0.2">
      <c r="A484" s="347">
        <f t="shared" ca="1" si="209"/>
        <v>0.1</v>
      </c>
      <c r="B484" s="304">
        <f t="shared" ca="1" si="210"/>
        <v>30.00000000000016</v>
      </c>
      <c r="D484" s="306">
        <f t="shared" ca="1" si="211"/>
        <v>-0.81020655129900787</v>
      </c>
      <c r="E484" s="307">
        <f t="shared" ca="1" si="212"/>
        <v>-3.4585570748956833</v>
      </c>
      <c r="F484" s="304">
        <f t="shared" ca="1" si="213"/>
        <v>3.5521897044047095</v>
      </c>
      <c r="G484" s="306">
        <f t="shared" ca="1" si="214"/>
        <v>12.086690089906577</v>
      </c>
      <c r="H484" s="307">
        <f t="shared" ca="1" si="215"/>
        <v>-95.732050996049395</v>
      </c>
      <c r="I484" s="304">
        <f t="shared" ca="1" si="216"/>
        <v>96.49203938791868</v>
      </c>
      <c r="J484" s="306">
        <f t="shared" ca="1" si="217"/>
        <v>767.76787220316533</v>
      </c>
      <c r="K484" s="307">
        <f t="shared" ca="1" si="218"/>
        <v>1310.8377837219707</v>
      </c>
      <c r="L484" s="304">
        <f t="shared" ca="1" si="203"/>
        <v>1519.1323842313757</v>
      </c>
      <c r="M484" s="306">
        <f t="shared" ca="1" si="219"/>
        <v>-1.445205420217986</v>
      </c>
      <c r="N484" s="304">
        <f t="shared" ca="1" si="220"/>
        <v>-82.804171107921221</v>
      </c>
      <c r="P484" s="310">
        <f t="shared" ca="1" si="221"/>
        <v>23</v>
      </c>
      <c r="Q484" s="304">
        <f t="shared" ca="1" si="222"/>
        <v>0</v>
      </c>
      <c r="R484" s="306">
        <f t="shared" ca="1" si="223"/>
        <v>0</v>
      </c>
      <c r="S484" s="307">
        <f t="shared" ca="1" si="224"/>
        <v>4.7590000000000039</v>
      </c>
      <c r="T484" s="304">
        <f t="shared" ca="1" si="204"/>
        <v>46.68579000000004</v>
      </c>
      <c r="U484" s="311">
        <f t="shared" ca="1" si="205"/>
        <v>0</v>
      </c>
      <c r="V484" s="306">
        <f t="shared" ca="1" si="206"/>
        <v>1.0742995628462841</v>
      </c>
      <c r="W484" s="304">
        <f t="shared" ca="1" si="207"/>
        <v>30.712262308293827</v>
      </c>
      <c r="Y484" s="314" t="str">
        <f t="shared" ca="1" si="225"/>
        <v/>
      </c>
      <c r="Z484" s="315" t="str">
        <f t="shared" ca="1" si="226"/>
        <v/>
      </c>
      <c r="AA484" s="316" t="str">
        <f t="shared" ca="1" si="227"/>
        <v/>
      </c>
      <c r="AC484" s="310">
        <f t="shared" ca="1" si="228"/>
        <v>30.00000000000016</v>
      </c>
      <c r="AD484" s="323">
        <f t="shared" ca="1" si="229"/>
        <v>767.76787220316533</v>
      </c>
      <c r="AE484" s="324" t="e">
        <f t="shared" ca="1" si="208"/>
        <v>#N/A</v>
      </c>
      <c r="AG484" s="306">
        <f t="shared" ca="1" si="230"/>
        <v>3.3282354117693229</v>
      </c>
      <c r="AH484" s="304">
        <f t="shared" ca="1" si="231"/>
        <v>-6.4029104231299003</v>
      </c>
    </row>
    <row r="485" spans="1:34" x14ac:dyDescent="0.2">
      <c r="A485" s="347">
        <f t="shared" ca="1" si="209"/>
        <v>0.1</v>
      </c>
      <c r="B485" s="304">
        <f t="shared" ca="1" si="210"/>
        <v>30.100000000000161</v>
      </c>
      <c r="D485" s="306">
        <f t="shared" ca="1" si="211"/>
        <v>-0.8083733821914143</v>
      </c>
      <c r="E485" s="307">
        <f t="shared" ca="1" si="212"/>
        <v>-3.4073172744437006</v>
      </c>
      <c r="F485" s="304">
        <f t="shared" ca="1" si="213"/>
        <v>3.5018964196215219</v>
      </c>
      <c r="G485" s="306">
        <f t="shared" ca="1" si="214"/>
        <v>12.005852751687435</v>
      </c>
      <c r="H485" s="307">
        <f t="shared" ca="1" si="215"/>
        <v>-96.072782723493759</v>
      </c>
      <c r="I485" s="304">
        <f t="shared" ca="1" si="216"/>
        <v>96.820039663960273</v>
      </c>
      <c r="J485" s="306">
        <f t="shared" ca="1" si="217"/>
        <v>768.97249934524507</v>
      </c>
      <c r="K485" s="307">
        <f t="shared" ca="1" si="218"/>
        <v>1301.2475420359935</v>
      </c>
      <c r="L485" s="304">
        <f t="shared" ca="1" si="203"/>
        <v>1511.4773800503888</v>
      </c>
      <c r="M485" s="306">
        <f t="shared" ca="1" si="219"/>
        <v>-1.4464745901334413</v>
      </c>
      <c r="N485" s="304">
        <f t="shared" ca="1" si="220"/>
        <v>-82.876889187561773</v>
      </c>
      <c r="P485" s="310">
        <f t="shared" ca="1" si="221"/>
        <v>23</v>
      </c>
      <c r="Q485" s="304">
        <f t="shared" ca="1" si="222"/>
        <v>0</v>
      </c>
      <c r="R485" s="306">
        <f t="shared" ca="1" si="223"/>
        <v>0</v>
      </c>
      <c r="S485" s="307">
        <f t="shared" ca="1" si="224"/>
        <v>4.7590000000000039</v>
      </c>
      <c r="T485" s="304">
        <f t="shared" ca="1" si="204"/>
        <v>46.68579000000004</v>
      </c>
      <c r="U485" s="311">
        <f t="shared" ca="1" si="205"/>
        <v>0</v>
      </c>
      <c r="V485" s="306">
        <f t="shared" ca="1" si="206"/>
        <v>1.0753347528497166</v>
      </c>
      <c r="W485" s="304">
        <f t="shared" ca="1" si="207"/>
        <v>30.951210045563535</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3.2792229756613924</v>
      </c>
      <c r="AH485" s="304">
        <f t="shared" ca="1" si="231"/>
        <v>-6.4535117268951048</v>
      </c>
    </row>
    <row r="486" spans="1:34" x14ac:dyDescent="0.2">
      <c r="A486" s="347">
        <f t="shared" ca="1" si="209"/>
        <v>0.1</v>
      </c>
      <c r="B486" s="304">
        <f t="shared" ca="1" si="210"/>
        <v>30.200000000000163</v>
      </c>
      <c r="D486" s="306">
        <f t="shared" ca="1" si="211"/>
        <v>-0.80647272499169409</v>
      </c>
      <c r="E486" s="307">
        <f t="shared" ca="1" si="212"/>
        <v>-3.3564743335569398</v>
      </c>
      <c r="F486" s="304">
        <f t="shared" ca="1" si="213"/>
        <v>3.4520020579342114</v>
      </c>
      <c r="G486" s="306">
        <f t="shared" ca="1" si="214"/>
        <v>11.925205479188266</v>
      </c>
      <c r="H486" s="307">
        <f t="shared" ca="1" si="215"/>
        <v>-96.408430156849448</v>
      </c>
      <c r="I486" s="304">
        <f t="shared" ca="1" si="216"/>
        <v>97.143172333566397</v>
      </c>
      <c r="J486" s="306">
        <f t="shared" ca="1" si="217"/>
        <v>770.16905225678886</v>
      </c>
      <c r="K486" s="307">
        <f t="shared" ca="1" si="218"/>
        <v>1291.6234813919764</v>
      </c>
      <c r="L486" s="304">
        <f t="shared" ca="1" si="203"/>
        <v>1503.8123509059399</v>
      </c>
      <c r="M486" s="306">
        <f t="shared" ca="1" si="219"/>
        <v>-1.44772682155013</v>
      </c>
      <c r="N486" s="304">
        <f t="shared" ca="1" si="220"/>
        <v>-82.948636762711729</v>
      </c>
      <c r="P486" s="310">
        <f t="shared" ca="1" si="221"/>
        <v>23</v>
      </c>
      <c r="Q486" s="304">
        <f t="shared" ca="1" si="222"/>
        <v>0</v>
      </c>
      <c r="R486" s="306">
        <f t="shared" ca="1" si="223"/>
        <v>0</v>
      </c>
      <c r="S486" s="307">
        <f t="shared" ca="1" si="224"/>
        <v>4.7590000000000039</v>
      </c>
      <c r="T486" s="304">
        <f t="shared" ca="1" si="204"/>
        <v>46.68579000000004</v>
      </c>
      <c r="U486" s="311">
        <f t="shared" ca="1" si="205"/>
        <v>0</v>
      </c>
      <c r="V486" s="306">
        <f t="shared" ca="1" si="206"/>
        <v>1.0763745308254222</v>
      </c>
      <c r="W486" s="304">
        <f t="shared" ca="1" si="207"/>
        <v>31.188279315799935</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3.2305650531222172</v>
      </c>
      <c r="AH486" s="304">
        <f t="shared" ca="1" si="231"/>
        <v>-6.5037213796098987</v>
      </c>
    </row>
    <row r="487" spans="1:34" x14ac:dyDescent="0.2">
      <c r="A487" s="347">
        <f t="shared" ca="1" si="209"/>
        <v>0.1</v>
      </c>
      <c r="B487" s="304">
        <f t="shared" ca="1" si="210"/>
        <v>30.300000000000164</v>
      </c>
      <c r="D487" s="306">
        <f t="shared" ca="1" si="211"/>
        <v>-0.80450602215342537</v>
      </c>
      <c r="E487" s="307">
        <f t="shared" ca="1" si="212"/>
        <v>-3.3060313444575771</v>
      </c>
      <c r="F487" s="304">
        <f t="shared" ca="1" si="213"/>
        <v>3.4025098369023272</v>
      </c>
      <c r="G487" s="306">
        <f t="shared" ca="1" si="214"/>
        <v>11.844754876972923</v>
      </c>
      <c r="H487" s="307">
        <f t="shared" ca="1" si="215"/>
        <v>-96.7390332912952</v>
      </c>
      <c r="I487" s="304">
        <f t="shared" ca="1" si="216"/>
        <v>97.461473312431991</v>
      </c>
      <c r="J487" s="306">
        <f t="shared" ca="1" si="217"/>
        <v>771.35755027459697</v>
      </c>
      <c r="K487" s="307">
        <f t="shared" ca="1" si="218"/>
        <v>1281.9661082195692</v>
      </c>
      <c r="L487" s="304">
        <f t="shared" ca="1" si="203"/>
        <v>1496.1382198811898</v>
      </c>
      <c r="M487" s="306">
        <f t="shared" ca="1" si="219"/>
        <v>-1.4489624552224605</v>
      </c>
      <c r="N487" s="304">
        <f t="shared" ca="1" si="220"/>
        <v>-83.019433357160509</v>
      </c>
      <c r="P487" s="310">
        <f t="shared" ca="1" si="221"/>
        <v>23</v>
      </c>
      <c r="Q487" s="304">
        <f t="shared" ca="1" si="222"/>
        <v>0</v>
      </c>
      <c r="R487" s="306">
        <f t="shared" ca="1" si="223"/>
        <v>0</v>
      </c>
      <c r="S487" s="307">
        <f t="shared" ca="1" si="224"/>
        <v>4.7590000000000039</v>
      </c>
      <c r="T487" s="304">
        <f t="shared" ca="1" si="204"/>
        <v>46.68579000000004</v>
      </c>
      <c r="U487" s="311">
        <f t="shared" ca="1" si="205"/>
        <v>0</v>
      </c>
      <c r="V487" s="306">
        <f t="shared" ca="1" si="206"/>
        <v>1.0774188531657847</v>
      </c>
      <c r="W487" s="304">
        <f t="shared" ca="1" si="207"/>
        <v>31.423456438374171</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3.1822657724577139</v>
      </c>
      <c r="AH487" s="304">
        <f t="shared" ca="1" si="231"/>
        <v>-6.5535363134691975</v>
      </c>
    </row>
    <row r="488" spans="1:34" x14ac:dyDescent="0.2">
      <c r="A488" s="347">
        <f t="shared" ca="1" si="209"/>
        <v>0.1</v>
      </c>
      <c r="B488" s="304">
        <f t="shared" ca="1" si="210"/>
        <v>30.400000000000166</v>
      </c>
      <c r="D488" s="306">
        <f t="shared" ca="1" si="211"/>
        <v>-0.80247470959530298</v>
      </c>
      <c r="E488" s="307">
        <f t="shared" ca="1" si="212"/>
        <v>-3.2559912042686383</v>
      </c>
      <c r="F488" s="304">
        <f t="shared" ca="1" si="213"/>
        <v>3.353422786022485</v>
      </c>
      <c r="G488" s="306">
        <f t="shared" ca="1" si="214"/>
        <v>11.764507406013392</v>
      </c>
      <c r="H488" s="307">
        <f t="shared" ca="1" si="215"/>
        <v>-97.064632411722059</v>
      </c>
      <c r="I488" s="304">
        <f t="shared" ca="1" si="216"/>
        <v>97.774978904261943</v>
      </c>
      <c r="J488" s="306">
        <f t="shared" ca="1" si="217"/>
        <v>772.53801338874632</v>
      </c>
      <c r="K488" s="307">
        <f t="shared" ca="1" si="218"/>
        <v>1272.2759249344183</v>
      </c>
      <c r="L488" s="304">
        <f t="shared" ca="1" si="203"/>
        <v>1488.4559151343249</v>
      </c>
      <c r="M488" s="306">
        <f t="shared" ca="1" si="219"/>
        <v>-1.4501818223683371</v>
      </c>
      <c r="N488" s="304">
        <f t="shared" ca="1" si="220"/>
        <v>-83.089297948296164</v>
      </c>
      <c r="P488" s="310">
        <f t="shared" ca="1" si="221"/>
        <v>23</v>
      </c>
      <c r="Q488" s="304">
        <f t="shared" ca="1" si="222"/>
        <v>0</v>
      </c>
      <c r="R488" s="306">
        <f t="shared" ca="1" si="223"/>
        <v>0</v>
      </c>
      <c r="S488" s="307">
        <f t="shared" ca="1" si="224"/>
        <v>4.7590000000000039</v>
      </c>
      <c r="T488" s="304">
        <f t="shared" ca="1" si="204"/>
        <v>46.68579000000004</v>
      </c>
      <c r="U488" s="311">
        <f t="shared" ca="1" si="205"/>
        <v>0</v>
      </c>
      <c r="V488" s="306">
        <f t="shared" ca="1" si="206"/>
        <v>1.0784676765622605</v>
      </c>
      <c r="W488" s="304">
        <f t="shared" ca="1" si="207"/>
        <v>31.656728635753357</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3.1343290317038104</v>
      </c>
      <c r="AH488" s="304">
        <f t="shared" ca="1" si="231"/>
        <v>-6.602953653787381</v>
      </c>
    </row>
    <row r="489" spans="1:34" x14ac:dyDescent="0.2">
      <c r="A489" s="347">
        <f t="shared" ca="1" si="209"/>
        <v>0.1</v>
      </c>
      <c r="B489" s="304">
        <f t="shared" ca="1" si="210"/>
        <v>30.500000000000167</v>
      </c>
      <c r="D489" s="306">
        <f t="shared" ca="1" si="211"/>
        <v>-0.80038021614316768</v>
      </c>
      <c r="E489" s="307">
        <f t="shared" ca="1" si="212"/>
        <v>-3.2063566183960353</v>
      </c>
      <c r="F489" s="304">
        <f t="shared" ca="1" si="213"/>
        <v>3.3047437502362329</v>
      </c>
      <c r="G489" s="306">
        <f t="shared" ca="1" si="214"/>
        <v>11.684469384399074</v>
      </c>
      <c r="H489" s="307">
        <f t="shared" ca="1" si="215"/>
        <v>-97.385268073561662</v>
      </c>
      <c r="I489" s="304">
        <f t="shared" ca="1" si="216"/>
        <v>98.083725778308533</v>
      </c>
      <c r="J489" s="306">
        <f t="shared" ca="1" si="217"/>
        <v>773.71046222826692</v>
      </c>
      <c r="K489" s="307">
        <f t="shared" ca="1" si="218"/>
        <v>1262.5534299101541</v>
      </c>
      <c r="L489" s="304">
        <f t="shared" ca="1" si="203"/>
        <v>1480.7663700730691</v>
      </c>
      <c r="M489" s="306">
        <f t="shared" ca="1" si="219"/>
        <v>-1.4513852449990969</v>
      </c>
      <c r="N489" s="304">
        <f t="shared" ca="1" si="220"/>
        <v>-83.158248986009227</v>
      </c>
      <c r="P489" s="310">
        <f t="shared" ca="1" si="221"/>
        <v>23</v>
      </c>
      <c r="Q489" s="304">
        <f t="shared" ca="1" si="222"/>
        <v>0</v>
      </c>
      <c r="R489" s="306">
        <f t="shared" ca="1" si="223"/>
        <v>0</v>
      </c>
      <c r="S489" s="307">
        <f t="shared" ca="1" si="224"/>
        <v>4.7590000000000039</v>
      </c>
      <c r="T489" s="304">
        <f t="shared" ca="1" si="204"/>
        <v>46.68579000000004</v>
      </c>
      <c r="U489" s="311">
        <f t="shared" ca="1" si="205"/>
        <v>0</v>
      </c>
      <c r="V489" s="306">
        <f t="shared" ca="1" si="206"/>
        <v>1.0795209580083371</v>
      </c>
      <c r="W489" s="304">
        <f t="shared" ca="1" si="207"/>
        <v>31.888084017396363</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3.0867585035286043</v>
      </c>
      <c r="AH489" s="304">
        <f t="shared" ca="1" si="231"/>
        <v>-6.651970715644743</v>
      </c>
    </row>
    <row r="490" spans="1:34" x14ac:dyDescent="0.2">
      <c r="A490" s="347">
        <f t="shared" ca="1" si="209"/>
        <v>0.1</v>
      </c>
      <c r="B490" s="304">
        <f t="shared" ca="1" si="210"/>
        <v>30.600000000000168</v>
      </c>
      <c r="D490" s="306">
        <f t="shared" ca="1" si="211"/>
        <v>-0.79822396299368459</v>
      </c>
      <c r="E490" s="307">
        <f t="shared" ca="1" si="212"/>
        <v>-3.1571301039419355</v>
      </c>
      <c r="F490" s="304">
        <f t="shared" ca="1" si="213"/>
        <v>3.2564753934758603</v>
      </c>
      <c r="G490" s="306">
        <f t="shared" ca="1" si="214"/>
        <v>11.604646988099706</v>
      </c>
      <c r="H490" s="307">
        <f t="shared" ca="1" si="215"/>
        <v>-97.700981083955853</v>
      </c>
      <c r="I490" s="304">
        <f t="shared" ca="1" si="216"/>
        <v>98.387750947391368</v>
      </c>
      <c r="J490" s="306">
        <f t="shared" ca="1" si="217"/>
        <v>774.87491804689182</v>
      </c>
      <c r="K490" s="307">
        <f t="shared" ca="1" si="218"/>
        <v>1252.7991174522783</v>
      </c>
      <c r="L490" s="304">
        <f t="shared" ca="1" si="203"/>
        <v>1473.0705235349001</v>
      </c>
      <c r="M490" s="306">
        <f t="shared" ca="1" si="219"/>
        <v>-1.4525730362360374</v>
      </c>
      <c r="N490" s="304">
        <f t="shared" ca="1" si="220"/>
        <v>-83.226304410828533</v>
      </c>
      <c r="P490" s="310">
        <f t="shared" ca="1" si="221"/>
        <v>23</v>
      </c>
      <c r="Q490" s="304">
        <f t="shared" ca="1" si="222"/>
        <v>0</v>
      </c>
      <c r="R490" s="306">
        <f t="shared" ca="1" si="223"/>
        <v>0</v>
      </c>
      <c r="S490" s="307">
        <f t="shared" ca="1" si="224"/>
        <v>4.7590000000000039</v>
      </c>
      <c r="T490" s="304">
        <f t="shared" ca="1" si="204"/>
        <v>46.68579000000004</v>
      </c>
      <c r="U490" s="311">
        <f t="shared" ca="1" si="205"/>
        <v>0</v>
      </c>
      <c r="V490" s="306">
        <f t="shared" ca="1" si="206"/>
        <v>1.0805786548023408</v>
      </c>
      <c r="W490" s="304">
        <f t="shared" ca="1" si="207"/>
        <v>32.117511563523799</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3.0395576400905435</v>
      </c>
      <c r="AH490" s="304">
        <f t="shared" ca="1" si="231"/>
        <v>-6.7005850005035379</v>
      </c>
    </row>
    <row r="491" spans="1:34" x14ac:dyDescent="0.2">
      <c r="A491" s="347">
        <f t="shared" ca="1" si="209"/>
        <v>0.1</v>
      </c>
      <c r="B491" s="304">
        <f t="shared" ca="1" si="210"/>
        <v>30.70000000000017</v>
      </c>
      <c r="D491" s="306">
        <f t="shared" ca="1" si="211"/>
        <v>-0.79600736319941146</v>
      </c>
      <c r="E491" s="307">
        <f t="shared" ca="1" si="212"/>
        <v>-3.1083139931453889</v>
      </c>
      <c r="F491" s="304">
        <f t="shared" ca="1" si="213"/>
        <v>3.2086202022444339</v>
      </c>
      <c r="G491" s="306">
        <f t="shared" ca="1" si="214"/>
        <v>11.525046251779765</v>
      </c>
      <c r="H491" s="307">
        <f t="shared" ca="1" si="215"/>
        <v>-98.01181248327039</v>
      </c>
      <c r="I491" s="304">
        <f t="shared" ca="1" si="216"/>
        <v>98.687091746395183</v>
      </c>
      <c r="J491" s="306">
        <f t="shared" ca="1" si="217"/>
        <v>776.03140270888582</v>
      </c>
      <c r="K491" s="307">
        <f t="shared" ca="1" si="218"/>
        <v>1243.013477773917</v>
      </c>
      <c r="L491" s="304">
        <f t="shared" ca="1" si="203"/>
        <v>1465.3693199729305</v>
      </c>
      <c r="M491" s="306">
        <f t="shared" ca="1" si="219"/>
        <v>-1.4537455006141655</v>
      </c>
      <c r="N491" s="304">
        <f t="shared" ca="1" si="220"/>
        <v>-83.293481671324713</v>
      </c>
      <c r="P491" s="310">
        <f t="shared" ca="1" si="221"/>
        <v>23</v>
      </c>
      <c r="Q491" s="304">
        <f t="shared" ca="1" si="222"/>
        <v>0</v>
      </c>
      <c r="R491" s="306">
        <f t="shared" ca="1" si="223"/>
        <v>0</v>
      </c>
      <c r="S491" s="307">
        <f t="shared" ca="1" si="224"/>
        <v>4.7590000000000039</v>
      </c>
      <c r="T491" s="304">
        <f t="shared" ca="1" si="204"/>
        <v>46.68579000000004</v>
      </c>
      <c r="U491" s="311">
        <f t="shared" ca="1" si="205"/>
        <v>0</v>
      </c>
      <c r="V491" s="306">
        <f t="shared" ca="1" si="206"/>
        <v>1.0816407245501014</v>
      </c>
      <c r="W491" s="304">
        <f t="shared" ca="1" si="207"/>
        <v>32.345001108779911</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2.9927296778526724</v>
      </c>
      <c r="AH491" s="304">
        <f t="shared" ca="1" si="231"/>
        <v>-6.7487941927975985</v>
      </c>
    </row>
    <row r="492" spans="1:34" x14ac:dyDescent="0.2">
      <c r="A492" s="347">
        <f t="shared" ca="1" si="209"/>
        <v>0.1</v>
      </c>
      <c r="B492" s="304">
        <f t="shared" ca="1" si="210"/>
        <v>30.800000000000171</v>
      </c>
      <c r="D492" s="306">
        <f t="shared" ca="1" si="211"/>
        <v>-0.7937318211749167</v>
      </c>
      <c r="E492" s="307">
        <f t="shared" ca="1" si="212"/>
        <v>-3.059910436846442</v>
      </c>
      <c r="F492" s="304">
        <f t="shared" ca="1" si="213"/>
        <v>3.1611804892266804</v>
      </c>
      <c r="G492" s="306">
        <f t="shared" ca="1" si="214"/>
        <v>11.445673069662273</v>
      </c>
      <c r="H492" s="307">
        <f t="shared" ca="1" si="215"/>
        <v>-98.317803526955032</v>
      </c>
      <c r="I492" s="304">
        <f t="shared" ca="1" si="216"/>
        <v>98.981785811241679</v>
      </c>
      <c r="J492" s="306">
        <f t="shared" ca="1" si="217"/>
        <v>777.17993867495795</v>
      </c>
      <c r="K492" s="307">
        <f t="shared" ca="1" si="218"/>
        <v>1233.1969969734057</v>
      </c>
      <c r="L492" s="304">
        <f t="shared" ca="1" si="203"/>
        <v>1457.6637096474062</v>
      </c>
      <c r="M492" s="306">
        <f t="shared" ca="1" si="219"/>
        <v>-1.4549029343737576</v>
      </c>
      <c r="N492" s="304">
        <f t="shared" ca="1" si="220"/>
        <v>-83.359797740815296</v>
      </c>
      <c r="P492" s="310">
        <f t="shared" ca="1" si="221"/>
        <v>23</v>
      </c>
      <c r="Q492" s="304">
        <f t="shared" ca="1" si="222"/>
        <v>0</v>
      </c>
      <c r="R492" s="306">
        <f t="shared" ca="1" si="223"/>
        <v>0</v>
      </c>
      <c r="S492" s="307">
        <f t="shared" ca="1" si="224"/>
        <v>4.7590000000000039</v>
      </c>
      <c r="T492" s="304">
        <f t="shared" ca="1" si="204"/>
        <v>46.68579000000004</v>
      </c>
      <c r="U492" s="311">
        <f t="shared" ca="1" si="205"/>
        <v>0</v>
      </c>
      <c r="V492" s="306">
        <f t="shared" ca="1" si="206"/>
        <v>1.0827071251674674</v>
      </c>
      <c r="W492" s="304">
        <f t="shared" ca="1" si="207"/>
        <v>32.570543325803982</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2.9462776423530164</v>
      </c>
      <c r="AH492" s="304">
        <f t="shared" ca="1" si="231"/>
        <v>-6.7965961564992403</v>
      </c>
    </row>
    <row r="493" spans="1:34" x14ac:dyDescent="0.2">
      <c r="A493" s="347">
        <f t="shared" ca="1" si="209"/>
        <v>0.1</v>
      </c>
      <c r="B493" s="304">
        <f t="shared" ca="1" si="210"/>
        <v>30.900000000000173</v>
      </c>
      <c r="D493" s="306">
        <f t="shared" ca="1" si="211"/>
        <v>-0.79139873222364876</v>
      </c>
      <c r="E493" s="307">
        <f t="shared" ca="1" si="212"/>
        <v>-3.0119214079699539</v>
      </c>
      <c r="F493" s="304">
        <f t="shared" ca="1" si="213"/>
        <v>3.1141583969273152</v>
      </c>
      <c r="G493" s="306">
        <f t="shared" ca="1" si="214"/>
        <v>11.366533196439908</v>
      </c>
      <c r="H493" s="307">
        <f t="shared" ca="1" si="215"/>
        <v>-98.618995667752031</v>
      </c>
      <c r="I493" s="304">
        <f t="shared" ca="1" si="216"/>
        <v>99.271871058330845</v>
      </c>
      <c r="J493" s="306">
        <f t="shared" ca="1" si="217"/>
        <v>778.32054898826311</v>
      </c>
      <c r="K493" s="307">
        <f t="shared" ca="1" si="218"/>
        <v>1223.3501570136702</v>
      </c>
      <c r="L493" s="304">
        <f t="shared" ca="1" si="203"/>
        <v>1449.9546488227702</v>
      </c>
      <c r="M493" s="306">
        <f t="shared" ca="1" si="219"/>
        <v>-1.4560456257402912</v>
      </c>
      <c r="N493" s="304">
        <f t="shared" ca="1" si="220"/>
        <v>-83.425269133403702</v>
      </c>
      <c r="P493" s="310">
        <f t="shared" ca="1" si="221"/>
        <v>23</v>
      </c>
      <c r="Q493" s="304">
        <f t="shared" ca="1" si="222"/>
        <v>0</v>
      </c>
      <c r="R493" s="306">
        <f t="shared" ca="1" si="223"/>
        <v>0</v>
      </c>
      <c r="S493" s="307">
        <f t="shared" ca="1" si="224"/>
        <v>4.7590000000000039</v>
      </c>
      <c r="T493" s="304">
        <f t="shared" ca="1" si="204"/>
        <v>46.68579000000004</v>
      </c>
      <c r="U493" s="311">
        <f t="shared" ca="1" si="205"/>
        <v>0</v>
      </c>
      <c r="V493" s="306">
        <f t="shared" ca="1" si="206"/>
        <v>1.08377781488268</v>
      </c>
      <c r="W493" s="304">
        <f t="shared" ca="1" si="207"/>
        <v>32.794129708728029</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2.9002043529309551</v>
      </c>
      <c r="AH493" s="304">
        <f t="shared" ca="1" si="231"/>
        <v>-6.8439889316671474</v>
      </c>
    </row>
    <row r="494" spans="1:34" x14ac:dyDescent="0.2">
      <c r="A494" s="347">
        <f t="shared" ca="1" si="209"/>
        <v>0.1</v>
      </c>
      <c r="B494" s="304">
        <f t="shared" ca="1" si="210"/>
        <v>31.000000000000174</v>
      </c>
      <c r="D494" s="306">
        <f t="shared" ca="1" si="211"/>
        <v>-0.78900948208523658</v>
      </c>
      <c r="E494" s="307">
        <f t="shared" ca="1" si="212"/>
        <v>-2.9643487050255208</v>
      </c>
      <c r="F494" s="304">
        <f t="shared" ca="1" si="213"/>
        <v>3.0675559013336486</v>
      </c>
      <c r="G494" s="306">
        <f t="shared" ca="1" si="214"/>
        <v>11.287632248231384</v>
      </c>
      <c r="H494" s="307">
        <f t="shared" ca="1" si="215"/>
        <v>-98.915430538254583</v>
      </c>
      <c r="I494" s="304">
        <f t="shared" ca="1" si="216"/>
        <v>99.557385664447722</v>
      </c>
      <c r="J494" s="306">
        <f t="shared" ca="1" si="217"/>
        <v>779.45325726049668</v>
      </c>
      <c r="K494" s="307">
        <f t="shared" ca="1" si="218"/>
        <v>1213.4734357033699</v>
      </c>
      <c r="L494" s="304">
        <f t="shared" ca="1" si="203"/>
        <v>1442.2430999702299</v>
      </c>
      <c r="M494" s="306">
        <f t="shared" ca="1" si="219"/>
        <v>-1.4571738551932805</v>
      </c>
      <c r="N494" s="304">
        <f t="shared" ca="1" si="220"/>
        <v>-83.489911919382351</v>
      </c>
      <c r="P494" s="310">
        <f t="shared" ca="1" si="221"/>
        <v>23</v>
      </c>
      <c r="Q494" s="304">
        <f t="shared" ca="1" si="222"/>
        <v>0</v>
      </c>
      <c r="R494" s="306">
        <f t="shared" ca="1" si="223"/>
        <v>0</v>
      </c>
      <c r="S494" s="307">
        <f t="shared" ca="1" si="224"/>
        <v>4.7590000000000039</v>
      </c>
      <c r="T494" s="304">
        <f t="shared" ca="1" si="204"/>
        <v>46.68579000000004</v>
      </c>
      <c r="U494" s="311">
        <f t="shared" ca="1" si="205"/>
        <v>0</v>
      </c>
      <c r="V494" s="306">
        <f t="shared" ca="1" si="206"/>
        <v>1.0848527522386067</v>
      </c>
      <c r="W494" s="304">
        <f t="shared" ca="1" si="207"/>
        <v>33.015752556617166</v>
      </c>
      <c r="Y494" s="314" t="str">
        <f t="shared" ca="1" si="225"/>
        <v/>
      </c>
      <c r="Z494" s="315" t="str">
        <f t="shared" ca="1" si="226"/>
        <v/>
      </c>
      <c r="AA494" s="316" t="str">
        <f t="shared" ca="1" si="227"/>
        <v/>
      </c>
      <c r="AC494" s="310">
        <f t="shared" ca="1" si="228"/>
        <v>31.000000000000174</v>
      </c>
      <c r="AD494" s="323">
        <f t="shared" ca="1" si="229"/>
        <v>779.45325726049668</v>
      </c>
      <c r="AE494" s="324" t="e">
        <f t="shared" ca="1" si="208"/>
        <v>#N/A</v>
      </c>
      <c r="AG494" s="306">
        <f t="shared" ca="1" si="230"/>
        <v>2.854512427409416</v>
      </c>
      <c r="AH494" s="304">
        <f t="shared" ca="1" si="231"/>
        <v>-6.8909707309787773</v>
      </c>
    </row>
    <row r="495" spans="1:34" x14ac:dyDescent="0.2">
      <c r="A495" s="347">
        <f t="shared" ca="1" si="209"/>
        <v>0.1</v>
      </c>
      <c r="B495" s="304">
        <f t="shared" ca="1" si="210"/>
        <v>31.100000000000176</v>
      </c>
      <c r="D495" s="306">
        <f t="shared" ca="1" si="211"/>
        <v>-0.78656544650288929</v>
      </c>
      <c r="E495" s="307">
        <f t="shared" ca="1" si="212"/>
        <v>-2.9171939556200162</v>
      </c>
      <c r="F495" s="304">
        <f t="shared" ca="1" si="213"/>
        <v>3.0213748155993896</v>
      </c>
      <c r="G495" s="306">
        <f t="shared" ca="1" si="214"/>
        <v>11.208975703581096</v>
      </c>
      <c r="H495" s="307">
        <f t="shared" ca="1" si="215"/>
        <v>-99.207149933816581</v>
      </c>
      <c r="I495" s="304">
        <f t="shared" ca="1" si="216"/>
        <v>99.838368047130231</v>
      </c>
      <c r="J495" s="306">
        <f t="shared" ca="1" si="217"/>
        <v>780.57808765808727</v>
      </c>
      <c r="K495" s="307">
        <f t="shared" ca="1" si="218"/>
        <v>1203.5673066797663</v>
      </c>
      <c r="L495" s="304">
        <f t="shared" ca="1" si="203"/>
        <v>1434.5300319757489</v>
      </c>
      <c r="M495" s="306">
        <f t="shared" ca="1" si="219"/>
        <v>-1.4582878957245247</v>
      </c>
      <c r="N495" s="304">
        <f t="shared" ca="1" si="220"/>
        <v>-83.553741740029153</v>
      </c>
      <c r="P495" s="310">
        <f t="shared" ca="1" si="221"/>
        <v>23</v>
      </c>
      <c r="Q495" s="304">
        <f t="shared" ca="1" si="222"/>
        <v>0</v>
      </c>
      <c r="R495" s="306">
        <f t="shared" ca="1" si="223"/>
        <v>0</v>
      </c>
      <c r="S495" s="307">
        <f t="shared" ca="1" si="224"/>
        <v>4.7590000000000039</v>
      </c>
      <c r="T495" s="304">
        <f t="shared" ca="1" si="204"/>
        <v>46.68579000000004</v>
      </c>
      <c r="U495" s="311">
        <f t="shared" ca="1" si="205"/>
        <v>0</v>
      </c>
      <c r="V495" s="306">
        <f t="shared" ca="1" si="206"/>
        <v>1.0859318960948383</v>
      </c>
      <c r="W495" s="304">
        <f t="shared" ca="1" si="207"/>
        <v>33.235404956868642</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2.8092042867326015</v>
      </c>
      <c r="AH495" s="304">
        <f t="shared" ca="1" si="231"/>
        <v>-6.9375399362507117</v>
      </c>
    </row>
    <row r="496" spans="1:34" x14ac:dyDescent="0.2">
      <c r="A496" s="347">
        <f t="shared" ca="1" si="209"/>
        <v>0.1</v>
      </c>
      <c r="B496" s="304">
        <f t="shared" ca="1" si="210"/>
        <v>31.200000000000177</v>
      </c>
      <c r="D496" s="306">
        <f t="shared" ca="1" si="211"/>
        <v>-0.78406799081054013</v>
      </c>
      <c r="E496" s="307">
        <f t="shared" ca="1" si="212"/>
        <v>-2.870458619979301</v>
      </c>
      <c r="F496" s="304">
        <f t="shared" ca="1" si="213"/>
        <v>2.9756167937466595</v>
      </c>
      <c r="G496" s="306">
        <f t="shared" ca="1" si="214"/>
        <v>11.130568904500041</v>
      </c>
      <c r="H496" s="307">
        <f t="shared" ca="1" si="215"/>
        <v>-99.494195795814505</v>
      </c>
      <c r="I496" s="304">
        <f t="shared" ca="1" si="216"/>
        <v>100.11485684549369</v>
      </c>
      <c r="J496" s="306">
        <f t="shared" ca="1" si="217"/>
        <v>781.69506488849129</v>
      </c>
      <c r="K496" s="307">
        <f t="shared" ca="1" si="218"/>
        <v>1193.6322393932846</v>
      </c>
      <c r="L496" s="304">
        <f t="shared" ca="1" si="203"/>
        <v>1426.8164203533859</v>
      </c>
      <c r="M496" s="306">
        <f t="shared" ca="1" si="219"/>
        <v>-1.45938801308624</v>
      </c>
      <c r="N496" s="304">
        <f t="shared" ca="1" si="220"/>
        <v>-83.616773821824509</v>
      </c>
      <c r="P496" s="310">
        <f t="shared" ca="1" si="221"/>
        <v>23</v>
      </c>
      <c r="Q496" s="304">
        <f t="shared" ca="1" si="222"/>
        <v>0</v>
      </c>
      <c r="R496" s="306">
        <f t="shared" ca="1" si="223"/>
        <v>0</v>
      </c>
      <c r="S496" s="307">
        <f t="shared" ca="1" si="224"/>
        <v>4.7590000000000039</v>
      </c>
      <c r="T496" s="304">
        <f t="shared" ca="1" si="204"/>
        <v>46.68579000000004</v>
      </c>
      <c r="U496" s="311">
        <f t="shared" ca="1" si="205"/>
        <v>0</v>
      </c>
      <c r="V496" s="306">
        <f t="shared" ca="1" si="206"/>
        <v>1.0870152056296478</v>
      </c>
      <c r="W496" s="304">
        <f t="shared" ca="1" si="207"/>
        <v>33.453080768584705</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2.7642821595588414</v>
      </c>
      <c r="AH496" s="304">
        <f t="shared" ca="1" si="231"/>
        <v>-6.9836950949503285</v>
      </c>
    </row>
    <row r="497" spans="1:34" x14ac:dyDescent="0.2">
      <c r="A497" s="347">
        <f t="shared" ca="1" si="209"/>
        <v>0.1</v>
      </c>
      <c r="B497" s="304">
        <f t="shared" ca="1" si="210"/>
        <v>31.300000000000178</v>
      </c>
      <c r="D497" s="306">
        <f t="shared" ca="1" si="211"/>
        <v>-0.78151846953943471</v>
      </c>
      <c r="E497" s="307">
        <f t="shared" ca="1" si="212"/>
        <v>-2.8241439944758682</v>
      </c>
      <c r="F497" s="304">
        <f t="shared" ca="1" si="213"/>
        <v>2.9302833343834473</v>
      </c>
      <c r="G497" s="306">
        <f t="shared" ca="1" si="214"/>
        <v>11.052417057546098</v>
      </c>
      <c r="H497" s="307">
        <f t="shared" ca="1" si="215"/>
        <v>-99.776610195262094</v>
      </c>
      <c r="I497" s="304">
        <f t="shared" ca="1" si="216"/>
        <v>100.38689090150773</v>
      </c>
      <c r="J497" s="306">
        <f t="shared" ca="1" si="217"/>
        <v>782.80421418659364</v>
      </c>
      <c r="K497" s="307">
        <f t="shared" ca="1" si="218"/>
        <v>1183.6686990937308</v>
      </c>
      <c r="L497" s="304">
        <f t="shared" ca="1" si="203"/>
        <v>1419.1032474638816</v>
      </c>
      <c r="M497" s="306">
        <f t="shared" ca="1" si="219"/>
        <v>-1.4604744660295392</v>
      </c>
      <c r="N497" s="304">
        <f t="shared" ca="1" si="220"/>
        <v>-83.679022990115115</v>
      </c>
      <c r="P497" s="310">
        <f t="shared" ca="1" si="221"/>
        <v>23</v>
      </c>
      <c r="Q497" s="304">
        <f t="shared" ca="1" si="222"/>
        <v>0</v>
      </c>
      <c r="R497" s="306">
        <f t="shared" ca="1" si="223"/>
        <v>0</v>
      </c>
      <c r="S497" s="307">
        <f t="shared" ca="1" si="224"/>
        <v>4.7590000000000039</v>
      </c>
      <c r="T497" s="304">
        <f t="shared" ca="1" si="204"/>
        <v>46.68579000000004</v>
      </c>
      <c r="U497" s="311">
        <f t="shared" ca="1" si="205"/>
        <v>0</v>
      </c>
      <c r="V497" s="306">
        <f t="shared" ca="1" si="206"/>
        <v>1.0881026403418166</v>
      </c>
      <c r="W497" s="304">
        <f t="shared" ca="1" si="207"/>
        <v>33.668774605934111</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2.7197480868081927</v>
      </c>
      <c r="AH497" s="304">
        <f t="shared" ca="1" si="231"/>
        <v>-7.0294349167019705</v>
      </c>
    </row>
    <row r="498" spans="1:34" x14ac:dyDescent="0.2">
      <c r="A498" s="347">
        <f t="shared" ca="1" si="209"/>
        <v>0.1</v>
      </c>
      <c r="B498" s="304">
        <f t="shared" ca="1" si="210"/>
        <v>31.40000000000018</v>
      </c>
      <c r="D498" s="306">
        <f t="shared" ca="1" si="211"/>
        <v>-0.77891822604375449</v>
      </c>
      <c r="E498" s="307">
        <f t="shared" ca="1" si="212"/>
        <v>-2.7782512151592647</v>
      </c>
      <c r="F498" s="304">
        <f t="shared" ca="1" si="213"/>
        <v>2.8853757844338199</v>
      </c>
      <c r="G498" s="306">
        <f t="shared" ca="1" si="214"/>
        <v>10.974525234941723</v>
      </c>
      <c r="H498" s="307">
        <f t="shared" ca="1" si="215"/>
        <v>-100.05443531677803</v>
      </c>
      <c r="I498" s="304">
        <f t="shared" ca="1" si="216"/>
        <v>100.65450924172096</v>
      </c>
      <c r="J498" s="306">
        <f t="shared" ca="1" si="217"/>
        <v>783.90556130121809</v>
      </c>
      <c r="K498" s="307">
        <f t="shared" ca="1" si="218"/>
        <v>1173.6771468181287</v>
      </c>
      <c r="L498" s="304">
        <f t="shared" ca="1" si="203"/>
        <v>1411.3915027383866</v>
      </c>
      <c r="M498" s="306">
        <f t="shared" ca="1" si="219"/>
        <v>-1.4615475065336809</v>
      </c>
      <c r="N498" s="304">
        <f t="shared" ca="1" si="220"/>
        <v>-83.740503682249027</v>
      </c>
      <c r="P498" s="310">
        <f t="shared" ca="1" si="221"/>
        <v>23</v>
      </c>
      <c r="Q498" s="304">
        <f t="shared" ca="1" si="222"/>
        <v>0</v>
      </c>
      <c r="R498" s="306">
        <f t="shared" ca="1" si="223"/>
        <v>0</v>
      </c>
      <c r="S498" s="307">
        <f t="shared" ca="1" si="224"/>
        <v>4.7590000000000039</v>
      </c>
      <c r="T498" s="304">
        <f t="shared" ca="1" si="204"/>
        <v>46.68579000000004</v>
      </c>
      <c r="U498" s="311">
        <f t="shared" ca="1" si="205"/>
        <v>0</v>
      </c>
      <c r="V498" s="306">
        <f t="shared" ca="1" si="206"/>
        <v>1.0891941600523305</v>
      </c>
      <c r="W498" s="304">
        <f t="shared" ca="1" si="207"/>
        <v>33.882481821516535</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2.6756039261642837</v>
      </c>
      <c r="AH498" s="304">
        <f t="shared" ca="1" si="231"/>
        <v>-7.0747582697907294</v>
      </c>
    </row>
    <row r="499" spans="1:34" x14ac:dyDescent="0.2">
      <c r="A499" s="347">
        <f t="shared" ca="1" si="209"/>
        <v>0.1</v>
      </c>
      <c r="B499" s="304">
        <f t="shared" ca="1" si="210"/>
        <v>31.500000000000181</v>
      </c>
      <c r="D499" s="306">
        <f t="shared" ca="1" si="211"/>
        <v>-0.776268592144987</v>
      </c>
      <c r="E499" s="307">
        <f t="shared" ca="1" si="212"/>
        <v>-2.7327812612862026</v>
      </c>
      <c r="F499" s="304">
        <f t="shared" ca="1" si="213"/>
        <v>2.8408953428783272</v>
      </c>
      <c r="G499" s="306">
        <f t="shared" ca="1" si="214"/>
        <v>10.896898375727224</v>
      </c>
      <c r="H499" s="307">
        <f t="shared" ca="1" si="215"/>
        <v>-100.32771344290664</v>
      </c>
      <c r="I499" s="304">
        <f t="shared" ca="1" si="216"/>
        <v>100.91775105942918</v>
      </c>
      <c r="J499" s="306">
        <f t="shared" ca="1" si="217"/>
        <v>784.99913248175153</v>
      </c>
      <c r="K499" s="307">
        <f t="shared" ca="1" si="218"/>
        <v>1163.6580393801444</v>
      </c>
      <c r="L499" s="304">
        <f t="shared" ca="1" si="203"/>
        <v>1403.6821829072078</v>
      </c>
      <c r="M499" s="306">
        <f t="shared" ca="1" si="219"/>
        <v>-1.4626073800265065</v>
      </c>
      <c r="N499" s="304">
        <f t="shared" ca="1" si="220"/>
        <v>-83.801229960205717</v>
      </c>
      <c r="P499" s="310">
        <f t="shared" ca="1" si="221"/>
        <v>23</v>
      </c>
      <c r="Q499" s="304">
        <f t="shared" ca="1" si="222"/>
        <v>0</v>
      </c>
      <c r="R499" s="306">
        <f t="shared" ca="1" si="223"/>
        <v>0</v>
      </c>
      <c r="S499" s="307">
        <f t="shared" ca="1" si="224"/>
        <v>4.7590000000000039</v>
      </c>
      <c r="T499" s="304">
        <f t="shared" ca="1" si="204"/>
        <v>46.68579000000004</v>
      </c>
      <c r="U499" s="311">
        <f t="shared" ca="1" si="205"/>
        <v>0</v>
      </c>
      <c r="V499" s="306">
        <f t="shared" ca="1" si="206"/>
        <v>1.0902897249059476</v>
      </c>
      <c r="W499" s="304">
        <f t="shared" ca="1" si="207"/>
        <v>34.094198489743874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2.6318513565299089</v>
      </c>
      <c r="AH499" s="304">
        <f t="shared" ca="1" si="231"/>
        <v>-7.1196641776668432</v>
      </c>
    </row>
    <row r="500" spans="1:34" x14ac:dyDescent="0.2">
      <c r="A500" s="347">
        <f t="shared" ca="1" si="209"/>
        <v>0.1</v>
      </c>
      <c r="B500" s="304">
        <f t="shared" ca="1" si="210"/>
        <v>31.600000000000183</v>
      </c>
      <c r="D500" s="306">
        <f t="shared" ca="1" si="211"/>
        <v>-0.77357088779462935</v>
      </c>
      <c r="E500" s="307">
        <f t="shared" ca="1" si="212"/>
        <v>-2.6877349588474146</v>
      </c>
      <c r="F500" s="304">
        <f t="shared" ca="1" si="213"/>
        <v>2.7968430645021689</v>
      </c>
      <c r="G500" s="306">
        <f t="shared" ca="1" si="214"/>
        <v>10.819541286947761</v>
      </c>
      <c r="H500" s="307">
        <f t="shared" ca="1" si="215"/>
        <v>-100.59648693879139</v>
      </c>
      <c r="I500" s="304">
        <f t="shared" ca="1" si="216"/>
        <v>101.17665569728223</v>
      </c>
      <c r="J500" s="306">
        <f t="shared" ca="1" si="217"/>
        <v>786.0849544648853</v>
      </c>
      <c r="K500" s="307">
        <f t="shared" ca="1" si="218"/>
        <v>1153.6118293610596</v>
      </c>
      <c r="L500" s="304">
        <f t="shared" ca="1" si="203"/>
        <v>1395.976292233443</v>
      </c>
      <c r="M500" s="306">
        <f t="shared" ca="1" si="219"/>
        <v>-1.4636543255964489</v>
      </c>
      <c r="N500" s="304">
        <f t="shared" ca="1" si="220"/>
        <v>-83.861215522743336</v>
      </c>
      <c r="P500" s="310">
        <f t="shared" ca="1" si="221"/>
        <v>23</v>
      </c>
      <c r="Q500" s="304">
        <f t="shared" ca="1" si="222"/>
        <v>0</v>
      </c>
      <c r="R500" s="306">
        <f t="shared" ca="1" si="223"/>
        <v>0</v>
      </c>
      <c r="S500" s="307">
        <f t="shared" ca="1" si="224"/>
        <v>4.7590000000000039</v>
      </c>
      <c r="T500" s="304">
        <f t="shared" ca="1" si="204"/>
        <v>46.68579000000004</v>
      </c>
      <c r="U500" s="311">
        <f t="shared" ca="1" si="205"/>
        <v>0</v>
      </c>
      <c r="V500" s="306">
        <f t="shared" ca="1" si="206"/>
        <v>1.0913892953726398</v>
      </c>
      <c r="W500" s="304">
        <f t="shared" ca="1" si="207"/>
        <v>34.30392139025124</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2.5884918824357763</v>
      </c>
      <c r="AH500" s="304">
        <f t="shared" ca="1" si="231"/>
        <v>-7.1641518154536348</v>
      </c>
    </row>
    <row r="501" spans="1:34" x14ac:dyDescent="0.2">
      <c r="A501" s="347">
        <f t="shared" ca="1" si="209"/>
        <v>0.1</v>
      </c>
      <c r="B501" s="304">
        <f t="shared" ca="1" si="210"/>
        <v>31.700000000000184</v>
      </c>
      <c r="D501" s="306">
        <f t="shared" ca="1" si="211"/>
        <v>-0.77082642075488961</v>
      </c>
      <c r="E501" s="307">
        <f t="shared" ca="1" si="212"/>
        <v>-2.6431129840884813</v>
      </c>
      <c r="F501" s="304">
        <f t="shared" ca="1" si="213"/>
        <v>2.7532198636489076</v>
      </c>
      <c r="G501" s="306">
        <f t="shared" ca="1" si="214"/>
        <v>10.742458644872272</v>
      </c>
      <c r="H501" s="307">
        <f t="shared" ca="1" si="215"/>
        <v>-100.86079823720023</v>
      </c>
      <c r="I501" s="304">
        <f t="shared" ca="1" si="216"/>
        <v>101.43126263032519</v>
      </c>
      <c r="J501" s="306">
        <f t="shared" ca="1" si="217"/>
        <v>787.16305446147635</v>
      </c>
      <c r="K501" s="307">
        <f t="shared" ca="1" si="218"/>
        <v>1143.5389651022599</v>
      </c>
      <c r="L501" s="304">
        <f t="shared" ca="1" si="203"/>
        <v>1388.2748427513441</v>
      </c>
      <c r="M501" s="306">
        <f t="shared" ca="1" si="219"/>
        <v>-1.4646885761964841</v>
      </c>
      <c r="N501" s="304">
        <f t="shared" ca="1" si="220"/>
        <v>-83.920473717084235</v>
      </c>
      <c r="P501" s="310">
        <f t="shared" ca="1" si="221"/>
        <v>23</v>
      </c>
      <c r="Q501" s="304">
        <f t="shared" ca="1" si="222"/>
        <v>0</v>
      </c>
      <c r="R501" s="306">
        <f t="shared" ca="1" si="223"/>
        <v>0</v>
      </c>
      <c r="S501" s="307">
        <f t="shared" ca="1" si="224"/>
        <v>4.7590000000000039</v>
      </c>
      <c r="T501" s="304">
        <f t="shared" ca="1" si="204"/>
        <v>46.68579000000004</v>
      </c>
      <c r="U501" s="311">
        <f t="shared" ca="1" si="205"/>
        <v>0</v>
      </c>
      <c r="V501" s="306">
        <f t="shared" ca="1" si="206"/>
        <v>1.0924928322489091</v>
      </c>
      <c r="W501" s="304">
        <f t="shared" ca="1" si="207"/>
        <v>34.511647991350692</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2.5455268384018872</v>
      </c>
      <c r="AH501" s="304">
        <f t="shared" ca="1" si="231"/>
        <v>-7.2082205064616964</v>
      </c>
    </row>
    <row r="502" spans="1:34" x14ac:dyDescent="0.2">
      <c r="A502" s="347">
        <f t="shared" ca="1" si="209"/>
        <v>0.1</v>
      </c>
      <c r="B502" s="304">
        <f t="shared" ca="1" si="210"/>
        <v>31.800000000000185</v>
      </c>
      <c r="D502" s="306">
        <f t="shared" ca="1" si="211"/>
        <v>-0.7680364862970247</v>
      </c>
      <c r="E502" s="307">
        <f t="shared" ca="1" si="212"/>
        <v>-2.5989158670218417</v>
      </c>
      <c r="F502" s="304">
        <f t="shared" ca="1" si="213"/>
        <v>2.7100265179775218</v>
      </c>
      <c r="G502" s="306">
        <f t="shared" ca="1" si="214"/>
        <v>10.665654996242569</v>
      </c>
      <c r="H502" s="307">
        <f t="shared" ca="1" si="215"/>
        <v>-101.12068982390241</v>
      </c>
      <c r="I502" s="304">
        <f t="shared" ca="1" si="216"/>
        <v>101.68161144946885</v>
      </c>
      <c r="J502" s="306">
        <f t="shared" ca="1" si="217"/>
        <v>788.23346014353206</v>
      </c>
      <c r="K502" s="307">
        <f t="shared" ca="1" si="218"/>
        <v>1133.4398906992049</v>
      </c>
      <c r="L502" s="304">
        <f t="shared" ca="1" si="203"/>
        <v>1380.5788545092491</v>
      </c>
      <c r="M502" s="306">
        <f t="shared" ca="1" si="219"/>
        <v>-1.465710358840377</v>
      </c>
      <c r="N502" s="304">
        <f t="shared" ca="1" si="220"/>
        <v>-83.979017550159014</v>
      </c>
      <c r="P502" s="310">
        <f t="shared" ca="1" si="221"/>
        <v>23</v>
      </c>
      <c r="Q502" s="304">
        <f t="shared" ca="1" si="222"/>
        <v>0</v>
      </c>
      <c r="R502" s="306">
        <f t="shared" ca="1" si="223"/>
        <v>0</v>
      </c>
      <c r="S502" s="307">
        <f t="shared" ca="1" si="224"/>
        <v>4.7590000000000039</v>
      </c>
      <c r="T502" s="304">
        <f t="shared" ca="1" si="204"/>
        <v>46.68579000000004</v>
      </c>
      <c r="U502" s="311">
        <f t="shared" ca="1" si="205"/>
        <v>0</v>
      </c>
      <c r="V502" s="306">
        <f t="shared" ca="1" si="206"/>
        <v>1.0936002966589848</v>
      </c>
      <c r="W502" s="304">
        <f t="shared" ca="1" si="207"/>
        <v>34.717376433539712</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2.5029573932509335</v>
      </c>
      <c r="AH502" s="304">
        <f t="shared" ca="1" si="231"/>
        <v>-7.2518697187120535</v>
      </c>
    </row>
    <row r="503" spans="1:34" x14ac:dyDescent="0.2">
      <c r="A503" s="347">
        <f t="shared" ca="1" si="209"/>
        <v>0.1</v>
      </c>
      <c r="B503" s="304">
        <f t="shared" ca="1" si="210"/>
        <v>31.900000000000187</v>
      </c>
      <c r="D503" s="306">
        <f t="shared" ca="1" si="211"/>
        <v>-0.76520236691692745</v>
      </c>
      <c r="E503" s="307">
        <f t="shared" ca="1" si="212"/>
        <v>-2.5551439949274446</v>
      </c>
      <c r="F503" s="304">
        <f t="shared" ca="1" si="213"/>
        <v>2.6672636722208489</v>
      </c>
      <c r="G503" s="306">
        <f t="shared" ca="1" si="214"/>
        <v>10.589134759550877</v>
      </c>
      <c r="H503" s="307">
        <f t="shared" ca="1" si="215"/>
        <v>-101.37620422339515</v>
      </c>
      <c r="I503" s="304">
        <f t="shared" ca="1" si="216"/>
        <v>101.927741845385</v>
      </c>
      <c r="J503" s="306">
        <f t="shared" ca="1" si="217"/>
        <v>789.29619963132177</v>
      </c>
      <c r="K503" s="307">
        <f t="shared" ca="1" si="218"/>
        <v>1123.3150459968399</v>
      </c>
      <c r="L503" s="304">
        <f t="shared" ca="1" si="203"/>
        <v>1372.8893558168954</v>
      </c>
      <c r="M503" s="306">
        <f t="shared" ca="1" si="219"/>
        <v>-1.4667198947915596</v>
      </c>
      <c r="N503" s="304">
        <f t="shared" ca="1" si="220"/>
        <v>-84.036859699428504</v>
      </c>
      <c r="P503" s="310">
        <f t="shared" ca="1" si="221"/>
        <v>23</v>
      </c>
      <c r="Q503" s="304">
        <f t="shared" ca="1" si="222"/>
        <v>0</v>
      </c>
      <c r="R503" s="306">
        <f t="shared" ca="1" si="223"/>
        <v>0</v>
      </c>
      <c r="S503" s="307">
        <f t="shared" ca="1" si="224"/>
        <v>4.7590000000000039</v>
      </c>
      <c r="T503" s="304">
        <f t="shared" ca="1" si="204"/>
        <v>46.68579000000004</v>
      </c>
      <c r="U503" s="311">
        <f t="shared" ca="1" si="205"/>
        <v>0</v>
      </c>
      <c r="V503" s="306">
        <f t="shared" ca="1" si="206"/>
        <v>1.0947116500559027</v>
      </c>
      <c r="W503" s="304">
        <f t="shared" ca="1" si="207"/>
        <v>34.92110551307627</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2.4607845543731077</v>
      </c>
      <c r="AH503" s="304">
        <f t="shared" ca="1" si="231"/>
        <v>-7.2950990614708306</v>
      </c>
    </row>
    <row r="504" spans="1:34" x14ac:dyDescent="0.2">
      <c r="A504" s="347">
        <f t="shared" ca="1" si="209"/>
        <v>0.1</v>
      </c>
      <c r="B504" s="304">
        <f t="shared" ca="1" si="210"/>
        <v>32.000000000000185</v>
      </c>
      <c r="D504" s="306">
        <f t="shared" ca="1" si="211"/>
        <v>-0.76232533206758746</v>
      </c>
      <c r="E504" s="307">
        <f t="shared" ca="1" si="212"/>
        <v>-2.5117976158394759</v>
      </c>
      <c r="F504" s="304">
        <f t="shared" ca="1" si="213"/>
        <v>2.6249318419434879</v>
      </c>
      <c r="G504" s="306">
        <f t="shared" ca="1" si="214"/>
        <v>10.512902226344119</v>
      </c>
      <c r="H504" s="307">
        <f t="shared" ca="1" si="215"/>
        <v>-101.62738398497909</v>
      </c>
      <c r="I504" s="304">
        <f t="shared" ca="1" si="216"/>
        <v>102.16969359282163</v>
      </c>
      <c r="J504" s="306">
        <f t="shared" ca="1" si="217"/>
        <v>790.35130148061648</v>
      </c>
      <c r="K504" s="307">
        <f t="shared" ca="1" si="218"/>
        <v>1113.1648665864211</v>
      </c>
      <c r="L504" s="304">
        <f t="shared" ca="1" si="203"/>
        <v>1365.2073834969065</v>
      </c>
      <c r="M504" s="306">
        <f t="shared" ca="1" si="219"/>
        <v>-1.4677173997449504</v>
      </c>
      <c r="N504" s="304">
        <f t="shared" ca="1" si="220"/>
        <v>-84.094012523301188</v>
      </c>
      <c r="P504" s="310">
        <f t="shared" ca="1" si="221"/>
        <v>23</v>
      </c>
      <c r="Q504" s="304">
        <f t="shared" ca="1" si="222"/>
        <v>0</v>
      </c>
      <c r="R504" s="306">
        <f t="shared" ca="1" si="223"/>
        <v>0</v>
      </c>
      <c r="S504" s="307">
        <f t="shared" ca="1" si="224"/>
        <v>4.7590000000000039</v>
      </c>
      <c r="T504" s="304">
        <f t="shared" ca="1" si="204"/>
        <v>46.68579000000004</v>
      </c>
      <c r="U504" s="311">
        <f t="shared" ca="1" si="205"/>
        <v>0</v>
      </c>
      <c r="V504" s="306">
        <f t="shared" ca="1" si="206"/>
        <v>1.0958268542224636</v>
      </c>
      <c r="W504" s="304">
        <f t="shared" ca="1" si="207"/>
        <v>35.122834665631515</v>
      </c>
      <c r="Y504" s="314" t="str">
        <f t="shared" ca="1" si="225"/>
        <v/>
      </c>
      <c r="Z504" s="315" t="str">
        <f t="shared" ca="1" si="226"/>
        <v/>
      </c>
      <c r="AA504" s="316" t="str">
        <f t="shared" ca="1" si="227"/>
        <v/>
      </c>
      <c r="AC504" s="310">
        <f t="shared" ca="1" si="228"/>
        <v>32.000000000000185</v>
      </c>
      <c r="AD504" s="323">
        <f t="shared" ca="1" si="229"/>
        <v>790.35130148061648</v>
      </c>
      <c r="AE504" s="324" t="e">
        <f t="shared" ca="1" si="208"/>
        <v>#N/A</v>
      </c>
      <c r="AG504" s="306">
        <f t="shared" ca="1" si="230"/>
        <v>2.4190091719417461</v>
      </c>
      <c r="AH504" s="304">
        <f t="shared" ca="1" si="231"/>
        <v>-7.3379082817979073</v>
      </c>
    </row>
    <row r="505" spans="1:34" x14ac:dyDescent="0.2">
      <c r="A505" s="347">
        <f t="shared" ca="1" si="209"/>
        <v>0.1</v>
      </c>
      <c r="B505" s="304">
        <f t="shared" ca="1" si="210"/>
        <v>32.100000000000186</v>
      </c>
      <c r="D505" s="306">
        <f t="shared" ca="1" si="211"/>
        <v>-0.7594066379080916</v>
      </c>
      <c r="E505" s="307">
        <f t="shared" ca="1" si="212"/>
        <v>-2.4688768420168294</v>
      </c>
      <c r="F505" s="304">
        <f t="shared" ca="1" si="213"/>
        <v>2.5830314172974869</v>
      </c>
      <c r="G505" s="306">
        <f t="shared" ca="1" si="214"/>
        <v>10.436961562553309</v>
      </c>
      <c r="H505" s="307">
        <f t="shared" ca="1" si="215"/>
        <v>-101.87427166918077</v>
      </c>
      <c r="I505" s="304">
        <f t="shared" ca="1" si="216"/>
        <v>102.40750653533297</v>
      </c>
      <c r="J505" s="306">
        <f t="shared" ca="1" si="217"/>
        <v>791.39879467006131</v>
      </c>
      <c r="K505" s="307">
        <f t="shared" ca="1" si="218"/>
        <v>1102.9897838037132</v>
      </c>
      <c r="L505" s="304">
        <f t="shared" ca="1" si="203"/>
        <v>1357.5339831402334</v>
      </c>
      <c r="M505" s="306">
        <f t="shared" ca="1" si="219"/>
        <v>-1.4687030840020281</v>
      </c>
      <c r="N505" s="304">
        <f t="shared" ca="1" si="220"/>
        <v>-84.150488071164233</v>
      </c>
      <c r="P505" s="310">
        <f t="shared" ca="1" si="221"/>
        <v>23</v>
      </c>
      <c r="Q505" s="304">
        <f t="shared" ca="1" si="222"/>
        <v>0</v>
      </c>
      <c r="R505" s="306">
        <f t="shared" ca="1" si="223"/>
        <v>0</v>
      </c>
      <c r="S505" s="307">
        <f t="shared" ca="1" si="224"/>
        <v>4.7590000000000039</v>
      </c>
      <c r="T505" s="304">
        <f t="shared" ca="1" si="204"/>
        <v>46.68579000000004</v>
      </c>
      <c r="U505" s="311">
        <f t="shared" ca="1" si="205"/>
        <v>0</v>
      </c>
      <c r="V505" s="306">
        <f t="shared" ca="1" si="206"/>
        <v>1.0969458712720839</v>
      </c>
      <c r="W505" s="304">
        <f t="shared" ca="1" si="207"/>
        <v>35.322563950030833</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2.3776319430791562</v>
      </c>
      <c r="AH505" s="304">
        <f t="shared" ca="1" si="231"/>
        <v>-7.3802972611118909</v>
      </c>
    </row>
    <row r="506" spans="1:34" x14ac:dyDescent="0.2">
      <c r="A506" s="347">
        <f t="shared" ca="1" si="209"/>
        <v>0.1</v>
      </c>
      <c r="B506" s="304">
        <f t="shared" ca="1" si="210"/>
        <v>32.200000000000188</v>
      </c>
      <c r="D506" s="306">
        <f t="shared" ca="1" si="211"/>
        <v>-0.75644752706872953</v>
      </c>
      <c r="E506" s="307">
        <f t="shared" ca="1" si="212"/>
        <v>-2.4263816533950013</v>
      </c>
      <c r="F506" s="304">
        <f t="shared" ca="1" si="213"/>
        <v>2.5415626667741753</v>
      </c>
      <c r="G506" s="306">
        <f t="shared" ca="1" si="214"/>
        <v>10.361316809846436</v>
      </c>
      <c r="H506" s="307">
        <f t="shared" ca="1" si="215"/>
        <v>-102.11690983452027</v>
      </c>
      <c r="I506" s="304">
        <f t="shared" ca="1" si="216"/>
        <v>102.6412205704197</v>
      </c>
      <c r="J506" s="306">
        <f t="shared" ca="1" si="217"/>
        <v>792.43870858868127</v>
      </c>
      <c r="K506" s="307">
        <f t="shared" ca="1" si="218"/>
        <v>1092.7902247285281</v>
      </c>
      <c r="L506" s="304">
        <f t="shared" ca="1" si="203"/>
        <v>1349.8702093653019</v>
      </c>
      <c r="M506" s="306">
        <f t="shared" ca="1" si="219"/>
        <v>-1.4696771526394397</v>
      </c>
      <c r="N506" s="304">
        <f t="shared" ca="1" si="220"/>
        <v>-84.206298093043969</v>
      </c>
      <c r="P506" s="310">
        <f t="shared" ca="1" si="221"/>
        <v>23</v>
      </c>
      <c r="Q506" s="304">
        <f t="shared" ca="1" si="222"/>
        <v>0</v>
      </c>
      <c r="R506" s="306">
        <f t="shared" ca="1" si="223"/>
        <v>0</v>
      </c>
      <c r="S506" s="307">
        <f t="shared" ca="1" si="224"/>
        <v>4.7590000000000039</v>
      </c>
      <c r="T506" s="304">
        <f t="shared" ca="1" si="204"/>
        <v>46.68579000000004</v>
      </c>
      <c r="U506" s="311">
        <f t="shared" ca="1" si="205"/>
        <v>0</v>
      </c>
      <c r="V506" s="306">
        <f t="shared" ca="1" si="206"/>
        <v>1.0980686636495314</v>
      </c>
      <c r="W506" s="304">
        <f t="shared" ca="1" si="207"/>
        <v>35.520294032093567</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2.3366534159721262</v>
      </c>
      <c r="AH506" s="304">
        <f t="shared" ca="1" si="231"/>
        <v>-7.422266011773651</v>
      </c>
    </row>
    <row r="507" spans="1:34" x14ac:dyDescent="0.2">
      <c r="A507" s="347">
        <f t="shared" ca="1" si="209"/>
        <v>0.1</v>
      </c>
      <c r="B507" s="304">
        <f t="shared" ca="1" si="210"/>
        <v>32.300000000000189</v>
      </c>
      <c r="D507" s="306">
        <f t="shared" ca="1" si="211"/>
        <v>-0.75344922843187667</v>
      </c>
      <c r="E507" s="307">
        <f t="shared" ca="1" si="212"/>
        <v>-2.3843119010172238</v>
      </c>
      <c r="F507" s="304">
        <f t="shared" ca="1" si="213"/>
        <v>2.5005257409506823</v>
      </c>
      <c r="G507" s="306">
        <f t="shared" ca="1" si="214"/>
        <v>10.285971887003248</v>
      </c>
      <c r="H507" s="307">
        <f t="shared" ca="1" si="215"/>
        <v>-102.35534102462199</v>
      </c>
      <c r="I507" s="304">
        <f t="shared" ca="1" si="216"/>
        <v>102.87087563507413</v>
      </c>
      <c r="J507" s="306">
        <f t="shared" ca="1" si="217"/>
        <v>793.47107302352379</v>
      </c>
      <c r="K507" s="307">
        <f t="shared" ca="1" si="218"/>
        <v>1082.5666121855709</v>
      </c>
      <c r="L507" s="304">
        <f t="shared" ca="1" si="203"/>
        <v>1342.2171260805931</v>
      </c>
      <c r="M507" s="306">
        <f t="shared" ca="1" si="219"/>
        <v>-1.4706398056714205</v>
      </c>
      <c r="N507" s="304">
        <f t="shared" ca="1" si="220"/>
        <v>-84.261454048911943</v>
      </c>
      <c r="P507" s="310">
        <f t="shared" ca="1" si="221"/>
        <v>23</v>
      </c>
      <c r="Q507" s="304">
        <f t="shared" ca="1" si="222"/>
        <v>0</v>
      </c>
      <c r="R507" s="306">
        <f t="shared" ca="1" si="223"/>
        <v>0</v>
      </c>
      <c r="S507" s="307">
        <f t="shared" ca="1" si="224"/>
        <v>4.7590000000000039</v>
      </c>
      <c r="T507" s="304">
        <f t="shared" ca="1" si="204"/>
        <v>46.68579000000004</v>
      </c>
      <c r="U507" s="311">
        <f t="shared" ca="1" si="205"/>
        <v>0</v>
      </c>
      <c r="V507" s="306">
        <f t="shared" ca="1" si="206"/>
        <v>1.099195194131551</v>
      </c>
      <c r="W507" s="304">
        <f t="shared" ca="1" si="207"/>
        <v>35.716026168580939</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2.2960739939364192</v>
      </c>
      <c r="AH507" s="304">
        <f t="shared" ca="1" si="231"/>
        <v>-7.4638146736905941</v>
      </c>
    </row>
    <row r="508" spans="1:34" x14ac:dyDescent="0.2">
      <c r="A508" s="347">
        <f t="shared" ca="1" si="209"/>
        <v>0.1</v>
      </c>
      <c r="B508" s="304">
        <f t="shared" ca="1" si="210"/>
        <v>32.40000000000019</v>
      </c>
      <c r="D508" s="306">
        <f t="shared" ca="1" si="211"/>
        <v>-0.75041295692824728</v>
      </c>
      <c r="E508" s="307">
        <f t="shared" ca="1" si="212"/>
        <v>-2.3426673104427946</v>
      </c>
      <c r="F508" s="304">
        <f t="shared" ca="1" si="213"/>
        <v>2.45992067622984</v>
      </c>
      <c r="G508" s="306">
        <f t="shared" ca="1" si="214"/>
        <v>10.210930591310422</v>
      </c>
      <c r="H508" s="307">
        <f t="shared" ca="1" si="215"/>
        <v>-102.58960775566628</v>
      </c>
      <c r="I508" s="304">
        <f t="shared" ca="1" si="216"/>
        <v>103.09651169172515</v>
      </c>
      <c r="J508" s="306">
        <f t="shared" ca="1" si="217"/>
        <v>794.49591814743951</v>
      </c>
      <c r="K508" s="307">
        <f t="shared" ca="1" si="218"/>
        <v>1072.3193647465564</v>
      </c>
      <c r="L508" s="304">
        <f t="shared" ca="1" si="203"/>
        <v>1334.57580675037</v>
      </c>
      <c r="M508" s="306">
        <f t="shared" ca="1" si="219"/>
        <v>-1.4715912382062859</v>
      </c>
      <c r="N508" s="304">
        <f t="shared" ca="1" si="220"/>
        <v>-84.315967117651169</v>
      </c>
      <c r="P508" s="310">
        <f t="shared" ca="1" si="221"/>
        <v>23</v>
      </c>
      <c r="Q508" s="304">
        <f t="shared" ca="1" si="222"/>
        <v>0</v>
      </c>
      <c r="R508" s="306">
        <f t="shared" ca="1" si="223"/>
        <v>0</v>
      </c>
      <c r="S508" s="307">
        <f t="shared" ca="1" si="224"/>
        <v>4.7590000000000039</v>
      </c>
      <c r="T508" s="304">
        <f t="shared" ca="1" si="204"/>
        <v>46.68579000000004</v>
      </c>
      <c r="U508" s="311">
        <f t="shared" ca="1" si="205"/>
        <v>0</v>
      </c>
      <c r="V508" s="306">
        <f t="shared" ca="1" si="206"/>
        <v>1.1003254258273882</v>
      </c>
      <c r="W508" s="304">
        <f t="shared" ca="1" si="207"/>
        <v>35.909762191261628</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2.2558939394297894</v>
      </c>
      <c r="AH508" s="304">
        <f t="shared" ca="1" si="231"/>
        <v>-7.5049435109436669</v>
      </c>
    </row>
    <row r="509" spans="1:34" x14ac:dyDescent="0.2">
      <c r="A509" s="347">
        <f t="shared" ca="1" si="209"/>
        <v>0.1</v>
      </c>
      <c r="B509" s="304">
        <f t="shared" ca="1" si="210"/>
        <v>32.500000000000192</v>
      </c>
      <c r="D509" s="306">
        <f t="shared" ca="1" si="211"/>
        <v>-0.7473399133481563</v>
      </c>
      <c r="E509" s="307">
        <f t="shared" ca="1" si="212"/>
        <v>-2.3014474851305753</v>
      </c>
      <c r="F509" s="304">
        <f t="shared" ca="1" si="213"/>
        <v>2.4197473985722309</v>
      </c>
      <c r="G509" s="306">
        <f t="shared" ca="1" si="214"/>
        <v>10.136196599975607</v>
      </c>
      <c r="H509" s="307">
        <f t="shared" ca="1" si="215"/>
        <v>-102.81975250417933</v>
      </c>
      <c r="I509" s="304">
        <f t="shared" ca="1" si="216"/>
        <v>103.31816871457822</v>
      </c>
      <c r="J509" s="306">
        <f t="shared" ca="1" si="217"/>
        <v>795.51327450700376</v>
      </c>
      <c r="K509" s="307">
        <f t="shared" ca="1" si="218"/>
        <v>1062.0488967335641</v>
      </c>
      <c r="L509" s="304">
        <f t="shared" ca="1" si="203"/>
        <v>1326.9473346632246</v>
      </c>
      <c r="M509" s="306">
        <f t="shared" ca="1" si="219"/>
        <v>-1.4725316405972433</v>
      </c>
      <c r="N509" s="304">
        <f t="shared" ca="1" si="220"/>
        <v>-84.369848205697039</v>
      </c>
      <c r="P509" s="310">
        <f t="shared" ca="1" si="221"/>
        <v>23</v>
      </c>
      <c r="Q509" s="304">
        <f t="shared" ca="1" si="222"/>
        <v>0</v>
      </c>
      <c r="R509" s="306">
        <f t="shared" ca="1" si="223"/>
        <v>0</v>
      </c>
      <c r="S509" s="307">
        <f t="shared" ca="1" si="224"/>
        <v>4.7590000000000039</v>
      </c>
      <c r="T509" s="304">
        <f t="shared" ca="1" si="204"/>
        <v>46.68579000000004</v>
      </c>
      <c r="U509" s="311">
        <f t="shared" ca="1" si="205"/>
        <v>0</v>
      </c>
      <c r="V509" s="306">
        <f t="shared" ca="1" si="206"/>
        <v>1.1014593221792035</v>
      </c>
      <c r="W509" s="304">
        <f t="shared" ca="1" si="207"/>
        <v>36.101504491103498</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2.216113378012909</v>
      </c>
      <c r="AH509" s="304">
        <f t="shared" ca="1" si="231"/>
        <v>-7.5456529084390835</v>
      </c>
    </row>
    <row r="510" spans="1:34" x14ac:dyDescent="0.2">
      <c r="A510" s="347">
        <f t="shared" ca="1" si="209"/>
        <v>0.1</v>
      </c>
      <c r="B510" s="304">
        <f t="shared" ca="1" si="210"/>
        <v>32.600000000000193</v>
      </c>
      <c r="D510" s="306">
        <f t="shared" ca="1" si="211"/>
        <v>-0.74423128416739981</v>
      </c>
      <c r="E510" s="307">
        <f t="shared" ca="1" si="212"/>
        <v>-2.2606519097958513</v>
      </c>
      <c r="F510" s="304">
        <f t="shared" ca="1" si="213"/>
        <v>2.380005727219388</v>
      </c>
      <c r="G510" s="306">
        <f t="shared" ca="1" si="214"/>
        <v>10.061773471558867</v>
      </c>
      <c r="H510" s="307">
        <f t="shared" ca="1" si="215"/>
        <v>-103.04581769515892</v>
      </c>
      <c r="I510" s="304">
        <f t="shared" ca="1" si="216"/>
        <v>103.5358866763447</v>
      </c>
      <c r="J510" s="306">
        <f t="shared" ca="1" si="217"/>
        <v>796.52317301058054</v>
      </c>
      <c r="K510" s="307">
        <f t="shared" ca="1" si="218"/>
        <v>1051.7556182235971</v>
      </c>
      <c r="L510" s="304">
        <f t="shared" ca="1" si="203"/>
        <v>1319.3328032030979</v>
      </c>
      <c r="M510" s="306">
        <f t="shared" ca="1" si="219"/>
        <v>-1.473461198587761</v>
      </c>
      <c r="N510" s="304">
        <f t="shared" ca="1" si="220"/>
        <v>-84.423107955366362</v>
      </c>
      <c r="P510" s="310">
        <f t="shared" ca="1" si="221"/>
        <v>23</v>
      </c>
      <c r="Q510" s="304">
        <f t="shared" ca="1" si="222"/>
        <v>0</v>
      </c>
      <c r="R510" s="306">
        <f t="shared" ca="1" si="223"/>
        <v>0</v>
      </c>
      <c r="S510" s="307">
        <f t="shared" ca="1" si="224"/>
        <v>4.7590000000000039</v>
      </c>
      <c r="T510" s="304">
        <f t="shared" ca="1" si="204"/>
        <v>46.68579000000004</v>
      </c>
      <c r="U510" s="311">
        <f t="shared" ca="1" si="205"/>
        <v>0</v>
      </c>
      <c r="V510" s="306">
        <f t="shared" ca="1" si="206"/>
        <v>1.102596846962389</v>
      </c>
      <c r="W510" s="304">
        <f t="shared" ca="1" si="207"/>
        <v>36.291256002600235</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2.1767323022577312</v>
      </c>
      <c r="AH510" s="304">
        <f t="shared" ca="1" si="231"/>
        <v>-7.585943368586566</v>
      </c>
    </row>
    <row r="511" spans="1:34" x14ac:dyDescent="0.2">
      <c r="A511" s="347">
        <f t="shared" ca="1" si="209"/>
        <v>0.1</v>
      </c>
      <c r="B511" s="304">
        <f t="shared" ca="1" si="210"/>
        <v>32.700000000000195</v>
      </c>
      <c r="D511" s="306">
        <f t="shared" ca="1" si="211"/>
        <v>-0.7410882413873886</v>
      </c>
      <c r="E511" s="307">
        <f t="shared" ca="1" si="212"/>
        <v>-2.2202799537386735</v>
      </c>
      <c r="F511" s="304">
        <f t="shared" ca="1" si="213"/>
        <v>2.3406953784071218</v>
      </c>
      <c r="G511" s="306">
        <f t="shared" ca="1" si="214"/>
        <v>9.9876646474201287</v>
      </c>
      <c r="H511" s="307">
        <f t="shared" ca="1" si="215"/>
        <v>-103.26784569053278</v>
      </c>
      <c r="I511" s="304">
        <f t="shared" ca="1" si="216"/>
        <v>103.74970553535569</v>
      </c>
      <c r="J511" s="306">
        <f t="shared" ca="1" si="217"/>
        <v>797.52564491652947</v>
      </c>
      <c r="K511" s="307">
        <f t="shared" ca="1" si="218"/>
        <v>1041.4399350543126</v>
      </c>
      <c r="L511" s="304">
        <f t="shared" ca="1" si="203"/>
        <v>1311.7333161223958</v>
      </c>
      <c r="M511" s="306">
        <f t="shared" ca="1" si="219"/>
        <v>-1.4743800934517204</v>
      </c>
      <c r="N511" s="304">
        <f t="shared" ca="1" si="220"/>
        <v>-84.475756752887477</v>
      </c>
      <c r="P511" s="310">
        <f t="shared" ca="1" si="221"/>
        <v>23</v>
      </c>
      <c r="Q511" s="304">
        <f t="shared" ca="1" si="222"/>
        <v>0</v>
      </c>
      <c r="R511" s="306">
        <f t="shared" ca="1" si="223"/>
        <v>0</v>
      </c>
      <c r="S511" s="307">
        <f t="shared" ca="1" si="224"/>
        <v>4.7590000000000039</v>
      </c>
      <c r="T511" s="304">
        <f t="shared" ca="1" si="204"/>
        <v>46.68579000000004</v>
      </c>
      <c r="U511" s="311">
        <f t="shared" ca="1" si="205"/>
        <v>0</v>
      </c>
      <c r="V511" s="306">
        <f t="shared" ca="1" si="206"/>
        <v>1.103737964285785</v>
      </c>
      <c r="W511" s="304">
        <f t="shared" ca="1" si="207"/>
        <v>36.479020188240284</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2.137750575602734</v>
      </c>
      <c r="AH511" s="304">
        <f t="shared" ca="1" si="231"/>
        <v>-7.6258155080059264</v>
      </c>
    </row>
    <row r="512" spans="1:34" x14ac:dyDescent="0.2">
      <c r="A512" s="347">
        <f t="shared" ca="1" si="209"/>
        <v>0.1</v>
      </c>
      <c r="B512" s="304">
        <f t="shared" ca="1" si="210"/>
        <v>32.800000000000196</v>
      </c>
      <c r="D512" s="306">
        <f t="shared" ca="1" si="211"/>
        <v>-0.73791194238914637</v>
      </c>
      <c r="E512" s="307">
        <f t="shared" ca="1" si="212"/>
        <v>-2.1803308741421121</v>
      </c>
      <c r="F512" s="304">
        <f t="shared" ca="1" si="213"/>
        <v>2.3018159690682984</v>
      </c>
      <c r="G512" s="306">
        <f t="shared" ca="1" si="214"/>
        <v>9.913873453181214</v>
      </c>
      <c r="H512" s="307">
        <f t="shared" ca="1" si="215"/>
        <v>-103.48587877794699</v>
      </c>
      <c r="I512" s="304">
        <f t="shared" ca="1" si="216"/>
        <v>103.9596652230548</v>
      </c>
      <c r="J512" s="306">
        <f t="shared" ca="1" si="217"/>
        <v>798.5207218215595</v>
      </c>
      <c r="K512" s="307">
        <f t="shared" ca="1" si="218"/>
        <v>1031.1022488308886</v>
      </c>
      <c r="L512" s="304">
        <f t="shared" ca="1" si="203"/>
        <v>1304.1499878167924</v>
      </c>
      <c r="M512" s="306">
        <f t="shared" ca="1" si="219"/>
        <v>-1.4752885021285642</v>
      </c>
      <c r="N512" s="304">
        <f t="shared" ca="1" si="220"/>
        <v>-84.527804736143693</v>
      </c>
      <c r="P512" s="310">
        <f t="shared" ca="1" si="221"/>
        <v>23</v>
      </c>
      <c r="Q512" s="304">
        <f t="shared" ca="1" si="222"/>
        <v>0</v>
      </c>
      <c r="R512" s="306">
        <f t="shared" ca="1" si="223"/>
        <v>0</v>
      </c>
      <c r="S512" s="307">
        <f t="shared" ca="1" si="224"/>
        <v>4.7590000000000039</v>
      </c>
      <c r="T512" s="304">
        <f t="shared" ca="1" si="204"/>
        <v>46.68579000000004</v>
      </c>
      <c r="U512" s="311">
        <f t="shared" ca="1" si="205"/>
        <v>0</v>
      </c>
      <c r="V512" s="306">
        <f t="shared" ca="1" si="206"/>
        <v>1.1048826385917978</v>
      </c>
      <c r="W512" s="304">
        <f t="shared" ca="1" si="207"/>
        <v>36.664801023125861</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2.099167936154628</v>
      </c>
      <c r="AH512" s="304">
        <f t="shared" ca="1" si="231"/>
        <v>-7.6652700542635541</v>
      </c>
    </row>
    <row r="513" spans="1:34" x14ac:dyDescent="0.2">
      <c r="A513" s="347">
        <f t="shared" ca="1" si="209"/>
        <v>0.1</v>
      </c>
      <c r="B513" s="304">
        <f t="shared" ca="1" si="210"/>
        <v>32.900000000000198</v>
      </c>
      <c r="D513" s="306">
        <f t="shared" ca="1" si="211"/>
        <v>-0.73470352980080955</v>
      </c>
      <c r="E513" s="307">
        <f t="shared" ca="1" si="212"/>
        <v>-2.140803819338748</v>
      </c>
      <c r="F513" s="304">
        <f t="shared" ca="1" si="213"/>
        <v>2.2633670205243206</v>
      </c>
      <c r="G513" s="306">
        <f t="shared" ca="1" si="214"/>
        <v>9.840403100201133</v>
      </c>
      <c r="H513" s="307">
        <f t="shared" ca="1" si="215"/>
        <v>-103.69995915988086</v>
      </c>
      <c r="I513" s="304">
        <f t="shared" ca="1" si="216"/>
        <v>104.16580563186466</v>
      </c>
      <c r="J513" s="306">
        <f t="shared" ca="1" si="217"/>
        <v>799.50843564922866</v>
      </c>
      <c r="K513" s="307">
        <f t="shared" ca="1" si="218"/>
        <v>1020.7429569339972</v>
      </c>
      <c r="L513" s="304">
        <f t="shared" ca="1" si="203"/>
        <v>1296.5839436012759</v>
      </c>
      <c r="M513" s="306">
        <f t="shared" ca="1" si="219"/>
        <v>-1.4761865973536485</v>
      </c>
      <c r="N513" s="304">
        <f t="shared" ca="1" si="220"/>
        <v>-84.579261802141886</v>
      </c>
      <c r="P513" s="310">
        <f t="shared" ca="1" si="221"/>
        <v>23</v>
      </c>
      <c r="Q513" s="304">
        <f t="shared" ca="1" si="222"/>
        <v>0</v>
      </c>
      <c r="R513" s="306">
        <f t="shared" ca="1" si="223"/>
        <v>0</v>
      </c>
      <c r="S513" s="307">
        <f t="shared" ca="1" si="224"/>
        <v>4.7590000000000039</v>
      </c>
      <c r="T513" s="304">
        <f t="shared" ca="1" si="204"/>
        <v>46.68579000000004</v>
      </c>
      <c r="U513" s="311">
        <f t="shared" ca="1" si="205"/>
        <v>0</v>
      </c>
      <c r="V513" s="306">
        <f t="shared" ca="1" si="206"/>
        <v>1.1060308346564238</v>
      </c>
      <c r="W513" s="304">
        <f t="shared" ca="1" si="207"/>
        <v>36.848602979748783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2.0609840004360569</v>
      </c>
      <c r="AH513" s="304">
        <f t="shared" ca="1" si="231"/>
        <v>-7.7043078426404348</v>
      </c>
    </row>
    <row r="514" spans="1:34" x14ac:dyDescent="0.2">
      <c r="A514" s="347">
        <f t="shared" ca="1" si="209"/>
        <v>0.1</v>
      </c>
      <c r="B514" s="304">
        <f t="shared" ca="1" si="210"/>
        <v>33.000000000000199</v>
      </c>
      <c r="D514" s="306">
        <f t="shared" ca="1" si="211"/>
        <v>-0.73146413137824462</v>
      </c>
      <c r="E514" s="307">
        <f t="shared" ca="1" si="212"/>
        <v>-2.1016978320439659</v>
      </c>
      <c r="F514" s="304">
        <f t="shared" ca="1" si="213"/>
        <v>2.2253479621648466</v>
      </c>
      <c r="G514" s="306">
        <f t="shared" ca="1" si="214"/>
        <v>9.7672566870633091</v>
      </c>
      <c r="H514" s="307">
        <f t="shared" ca="1" si="215"/>
        <v>-103.91012894308525</v>
      </c>
      <c r="I514" s="304">
        <f t="shared" ca="1" si="216"/>
        <v>104.3681666034217</v>
      </c>
      <c r="J514" s="306">
        <f t="shared" ca="1" si="217"/>
        <v>800.48881863859185</v>
      </c>
      <c r="K514" s="307">
        <f t="shared" ca="1" si="218"/>
        <v>1010.362452528849</v>
      </c>
      <c r="L514" s="304">
        <f t="shared" ca="1" si="203"/>
        <v>1289.036319986958</v>
      </c>
      <c r="M514" s="306">
        <f t="shared" ca="1" si="219"/>
        <v>-1.4770745477839926</v>
      </c>
      <c r="N514" s="304">
        <f t="shared" ca="1" si="220"/>
        <v>-84.630137614217418</v>
      </c>
      <c r="P514" s="310">
        <f t="shared" ca="1" si="221"/>
        <v>23</v>
      </c>
      <c r="Q514" s="304">
        <f t="shared" ca="1" si="222"/>
        <v>0</v>
      </c>
      <c r="R514" s="306">
        <f t="shared" ca="1" si="223"/>
        <v>0</v>
      </c>
      <c r="S514" s="307">
        <f t="shared" ca="1" si="224"/>
        <v>4.7590000000000039</v>
      </c>
      <c r="T514" s="304">
        <f t="shared" ca="1" si="204"/>
        <v>46.68579000000004</v>
      </c>
      <c r="U514" s="311">
        <f t="shared" ca="1" si="205"/>
        <v>0</v>
      </c>
      <c r="V514" s="306">
        <f t="shared" ca="1" si="206"/>
        <v>1.1071825175891843</v>
      </c>
      <c r="W514" s="304">
        <f t="shared" ca="1" si="207"/>
        <v>37.030431012930023</v>
      </c>
      <c r="Y514" s="314" t="str">
        <f t="shared" ca="1" si="225"/>
        <v/>
      </c>
      <c r="Z514" s="315" t="str">
        <f t="shared" ca="1" si="226"/>
        <v/>
      </c>
      <c r="AA514" s="316" t="str">
        <f t="shared" ca="1" si="227"/>
        <v/>
      </c>
      <c r="AC514" s="310">
        <f t="shared" ca="1" si="228"/>
        <v>33.000000000000199</v>
      </c>
      <c r="AD514" s="323">
        <f t="shared" ca="1" si="229"/>
        <v>800.48881863859185</v>
      </c>
      <c r="AE514" s="324" t="e">
        <f t="shared" ca="1" si="208"/>
        <v>#N/A</v>
      </c>
      <c r="AG514" s="306">
        <f t="shared" ca="1" si="230"/>
        <v>2.0231982670789286</v>
      </c>
      <c r="AH514" s="304">
        <f t="shared" ca="1" si="231"/>
        <v>-7.7429298129331272</v>
      </c>
    </row>
    <row r="515" spans="1:34" x14ac:dyDescent="0.2">
      <c r="A515" s="347">
        <f t="shared" ca="1" si="209"/>
        <v>0.1</v>
      </c>
      <c r="B515" s="304">
        <f t="shared" ca="1" si="210"/>
        <v>33.1000000000002</v>
      </c>
      <c r="D515" s="306">
        <f t="shared" ca="1" si="211"/>
        <v>-0.72819485989841737</v>
      </c>
      <c r="E515" s="307">
        <f t="shared" ca="1" si="212"/>
        <v>-2.0630118525545837</v>
      </c>
      <c r="F515" s="304">
        <f t="shared" ca="1" si="213"/>
        <v>2.187758135115299</v>
      </c>
      <c r="G515" s="306">
        <f t="shared" ca="1" si="214"/>
        <v>9.6944372010734678</v>
      </c>
      <c r="H515" s="307">
        <f t="shared" ca="1" si="215"/>
        <v>-104.11643012834071</v>
      </c>
      <c r="I515" s="304">
        <f t="shared" ca="1" si="216"/>
        <v>104.56678791717383</v>
      </c>
      <c r="J515" s="306">
        <f t="shared" ca="1" si="217"/>
        <v>801.46190333299865</v>
      </c>
      <c r="K515" s="307">
        <f t="shared" ca="1" si="218"/>
        <v>999.96112457527761</v>
      </c>
      <c r="L515" s="304">
        <f t="shared" ca="1" si="203"/>
        <v>1281.5082649581339</v>
      </c>
      <c r="M515" s="306">
        <f t="shared" ca="1" si="219"/>
        <v>-1.4779525181196125</v>
      </c>
      <c r="N515" s="304">
        <f t="shared" ca="1" si="220"/>
        <v>-84.680441608986129</v>
      </c>
      <c r="P515" s="310">
        <f t="shared" ca="1" si="221"/>
        <v>23</v>
      </c>
      <c r="Q515" s="304">
        <f t="shared" ca="1" si="222"/>
        <v>0</v>
      </c>
      <c r="R515" s="306">
        <f t="shared" ca="1" si="223"/>
        <v>0</v>
      </c>
      <c r="S515" s="307">
        <f t="shared" ca="1" si="224"/>
        <v>4.7590000000000039</v>
      </c>
      <c r="T515" s="304">
        <f t="shared" ca="1" si="204"/>
        <v>46.68579000000004</v>
      </c>
      <c r="U515" s="311">
        <f t="shared" ca="1" si="205"/>
        <v>0</v>
      </c>
      <c r="V515" s="306">
        <f t="shared" ca="1" si="206"/>
        <v>1.1083376528329656</v>
      </c>
      <c r="W515" s="304">
        <f t="shared" ca="1" si="207"/>
        <v>37.210290544928796</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1.9858101204628928</v>
      </c>
      <c r="AH515" s="304">
        <f t="shared" ca="1" si="231"/>
        <v>-7.7811370062891347</v>
      </c>
    </row>
    <row r="516" spans="1:34" x14ac:dyDescent="0.2">
      <c r="A516" s="347">
        <f t="shared" ca="1" si="209"/>
        <v>0.1</v>
      </c>
      <c r="B516" s="304">
        <f t="shared" ca="1" si="210"/>
        <v>33.200000000000202</v>
      </c>
      <c r="D516" s="306">
        <f t="shared" ca="1" si="211"/>
        <v>-0.72489681306514619</v>
      </c>
      <c r="E516" s="307">
        <f t="shared" ca="1" si="212"/>
        <v>-2.0247447219115582</v>
      </c>
      <c r="F516" s="304">
        <f t="shared" ca="1" si="213"/>
        <v>2.150596795891949</v>
      </c>
      <c r="G516" s="306">
        <f t="shared" ca="1" si="214"/>
        <v>9.6219475197669535</v>
      </c>
      <c r="H516" s="307">
        <f t="shared" ca="1" si="215"/>
        <v>-104.31890460053187</v>
      </c>
      <c r="I516" s="304">
        <f t="shared" ca="1" si="216"/>
        <v>104.76170927933553</v>
      </c>
      <c r="J516" s="306">
        <f t="shared" ca="1" si="217"/>
        <v>802.42772256904061</v>
      </c>
      <c r="K516" s="307">
        <f t="shared" ca="1" si="218"/>
        <v>989.53935783883401</v>
      </c>
      <c r="L516" s="304">
        <f t="shared" ref="L516:L579" ca="1" si="232">SQRT(pos_x^2+pos_z^2)</f>
        <v>1274.000938249038</v>
      </c>
      <c r="M516" s="306">
        <f t="shared" ca="1" si="219"/>
        <v>-1.4788206692206178</v>
      </c>
      <c r="N516" s="304">
        <f t="shared" ca="1" si="220"/>
        <v>-84.730183003053369</v>
      </c>
      <c r="P516" s="310">
        <f t="shared" ca="1" si="221"/>
        <v>23</v>
      </c>
      <c r="Q516" s="304">
        <f t="shared" ca="1" si="222"/>
        <v>0</v>
      </c>
      <c r="R516" s="306">
        <f t="shared" ca="1" si="223"/>
        <v>0</v>
      </c>
      <c r="S516" s="307">
        <f t="shared" ca="1" si="224"/>
        <v>4.7590000000000039</v>
      </c>
      <c r="T516" s="304">
        <f t="shared" ref="T516:T579" ca="1" si="233">m*g</f>
        <v>46.68579000000004</v>
      </c>
      <c r="U516" s="311">
        <f t="shared" ref="U516:U579" ca="1" si="234">IF(pos_xz&lt;L_rampe,Poids*COS(Beta),0)</f>
        <v>0</v>
      </c>
      <c r="V516" s="306">
        <f t="shared" ref="V516:V579" ca="1" si="235">Rho_moyen*(20000-Alt_rampe-pos_z)/(20000+Alt_rampe+pos_z)</f>
        <v>1.109496206163775</v>
      </c>
      <c r="W516" s="304">
        <f t="shared" ref="W516:W579" ca="1" si="236">1/2*Rho*Sref*Cx*vit_xz^2</f>
        <v>37.388187450727123</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1.9488188342987653</v>
      </c>
      <c r="AH516" s="304">
        <f t="shared" ca="1" si="231"/>
        <v>-7.8189305620779086</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-0.72157107342686677</v>
      </c>
      <c r="E517" s="307">
        <f t="shared" ref="E517:E580" ca="1" si="241">IF(AND(L516&lt;L_rampe,Poussee&lt;Poids*SIN(M516)),0,(-W516+Poussee)/m*SIN(M516)+U516/m*COS(M516)-Poids/m)</f>
        <v>-1.9868951850255039</v>
      </c>
      <c r="F517" s="304">
        <f t="shared" ref="F517:F580" ca="1" si="242">SQRT(acc_x^2+acc_z^2)</f>
        <v>2.1138631200444205</v>
      </c>
      <c r="G517" s="306">
        <f t="shared" ref="G517:G580" ca="1" si="243">G516+acc_x*pas</f>
        <v>9.549790412424267</v>
      </c>
      <c r="H517" s="307">
        <f t="shared" ref="H517:H580" ca="1" si="244">H516+acc_z*pas</f>
        <v>-104.51759411903441</v>
      </c>
      <c r="I517" s="304">
        <f t="shared" ref="I517:I580" ca="1" si="245">SQRT(vit_x^2+vit_z^2)</f>
        <v>104.95297031219482</v>
      </c>
      <c r="J517" s="306">
        <f t="shared" ref="J517:J580" ca="1" si="246">J516+0.5*(vit_x+G516)*pas*(K516&gt;=0)</f>
        <v>803.38630946565013</v>
      </c>
      <c r="K517" s="307">
        <f t="shared" ref="K517:K580" ca="1" si="247">K516+0.5*(vit_z+H516)*pas</f>
        <v>979.09753290285573</v>
      </c>
      <c r="L517" s="304">
        <f t="shared" ca="1" si="232"/>
        <v>1266.5155116196943</v>
      </c>
      <c r="M517" s="306">
        <f t="shared" ref="M517:M580" ca="1" si="248">IF(AND(L516&gt;L_rampe,G517&gt;0),ATAN2(G517,H517),$M$4)</f>
        <v>-1.4796791582202404</v>
      </c>
      <c r="N517" s="304">
        <f t="shared" ref="N517:N580" ca="1" si="249">DEGREES(Beta)</f>
        <v>-84.779370799490152</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4.7590000000000039</v>
      </c>
      <c r="T517" s="304">
        <f t="shared" ca="1" si="233"/>
        <v>46.68579000000004</v>
      </c>
      <c r="U517" s="311">
        <f t="shared" ca="1" si="234"/>
        <v>0</v>
      </c>
      <c r="V517" s="306">
        <f t="shared" ca="1" si="235"/>
        <v>1.1106581436904128</v>
      </c>
      <c r="W517" s="304">
        <f t="shared" ca="1" si="236"/>
        <v>37.564128043495408</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1.9122235751564949</v>
      </c>
      <c r="AH517" s="304">
        <f t="shared" ref="AH517:AH580" ca="1" si="260">IF(AND(L516&lt;L_rampe,Poussee&lt;Poids*SIN(M516)), g*SIN(M516), (-W516+Poussee)/m)</f>
        <v>-7.8563117147987169</v>
      </c>
    </row>
    <row r="518" spans="1:34" x14ac:dyDescent="0.2">
      <c r="A518" s="347">
        <f t="shared" ca="1" si="238"/>
        <v>0.1</v>
      </c>
      <c r="B518" s="304">
        <f t="shared" ca="1" si="239"/>
        <v>33.400000000000205</v>
      </c>
      <c r="D518" s="306">
        <f t="shared" ca="1" si="240"/>
        <v>-0.71821870830605561</v>
      </c>
      <c r="E518" s="307">
        <f t="shared" ca="1" si="241"/>
        <v>-1.9494618937638526</v>
      </c>
      <c r="F518" s="304">
        <f t="shared" ca="1" si="242"/>
        <v>2.0775562057855779</v>
      </c>
      <c r="G518" s="306">
        <f t="shared" ca="1" si="243"/>
        <v>9.4779685415936612</v>
      </c>
      <c r="H518" s="307">
        <f t="shared" ca="1" si="244"/>
        <v>-104.71254030841079</v>
      </c>
      <c r="I518" s="304">
        <f t="shared" ca="1" si="245"/>
        <v>105.14061054376656</v>
      </c>
      <c r="J518" s="306">
        <f t="shared" ca="1" si="246"/>
        <v>804.33769741335107</v>
      </c>
      <c r="K518" s="307">
        <f t="shared" ca="1" si="247"/>
        <v>968.63602618148343</v>
      </c>
      <c r="L518" s="304">
        <f t="shared" ca="1" si="232"/>
        <v>1259.0531691302267</v>
      </c>
      <c r="M518" s="306">
        <f t="shared" ca="1" si="248"/>
        <v>-1.4805281386339579</v>
      </c>
      <c r="N518" s="304">
        <f t="shared" ca="1" si="249"/>
        <v>-84.828013794085436</v>
      </c>
      <c r="P518" s="310">
        <f t="shared" ca="1" si="250"/>
        <v>23</v>
      </c>
      <c r="Q518" s="304">
        <f t="shared" ca="1" si="251"/>
        <v>0</v>
      </c>
      <c r="R518" s="306">
        <f t="shared" ca="1" si="252"/>
        <v>0</v>
      </c>
      <c r="S518" s="307">
        <f t="shared" ca="1" si="253"/>
        <v>4.7590000000000039</v>
      </c>
      <c r="T518" s="304">
        <f t="shared" ca="1" si="233"/>
        <v>46.68579000000004</v>
      </c>
      <c r="U518" s="311">
        <f t="shared" ca="1" si="234"/>
        <v>0</v>
      </c>
      <c r="V518" s="306">
        <f t="shared" ca="1" si="235"/>
        <v>1.1118234318540554</v>
      </c>
      <c r="W518" s="304">
        <f t="shared" ca="1" si="236"/>
        <v>37.738119060243456</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1.8760234059373913</v>
      </c>
      <c r="AH518" s="304">
        <f t="shared" ca="1" si="260"/>
        <v>-7.8932817910265554</v>
      </c>
    </row>
    <row r="519" spans="1:34" x14ac:dyDescent="0.2">
      <c r="A519" s="347">
        <f t="shared" ca="1" si="238"/>
        <v>0.1</v>
      </c>
      <c r="B519" s="304">
        <f t="shared" ca="1" si="239"/>
        <v>33.500000000000206</v>
      </c>
      <c r="D519" s="306">
        <f t="shared" ca="1" si="240"/>
        <v>-0.71484076973993249</v>
      </c>
      <c r="E519" s="307">
        <f t="shared" ca="1" si="241"/>
        <v>-1.9124434099986853</v>
      </c>
      <c r="F519" s="304">
        <f t="shared" ca="1" si="242"/>
        <v>2.0416750776090153</v>
      </c>
      <c r="G519" s="306">
        <f t="shared" ca="1" si="243"/>
        <v>9.4064844646196679</v>
      </c>
      <c r="H519" s="307">
        <f t="shared" ca="1" si="244"/>
        <v>-104.90378464941067</v>
      </c>
      <c r="I519" s="304">
        <f t="shared" ca="1" si="245"/>
        <v>105.32466939778668</v>
      </c>
      <c r="J519" s="306">
        <f t="shared" ca="1" si="246"/>
        <v>805.28192006366169</v>
      </c>
      <c r="K519" s="307">
        <f t="shared" ca="1" si="247"/>
        <v>958.15520993359235</v>
      </c>
      <c r="L519" s="304">
        <f t="shared" ca="1" si="232"/>
        <v>1251.6151074129396</v>
      </c>
      <c r="M519" s="306">
        <f t="shared" ca="1" si="248"/>
        <v>-1.4813677604648658</v>
      </c>
      <c r="N519" s="304">
        <f t="shared" ca="1" si="249"/>
        <v>-84.876120581383503</v>
      </c>
      <c r="P519" s="310">
        <f t="shared" ca="1" si="250"/>
        <v>23</v>
      </c>
      <c r="Q519" s="304">
        <f t="shared" ca="1" si="251"/>
        <v>0</v>
      </c>
      <c r="R519" s="306">
        <f t="shared" ca="1" si="252"/>
        <v>0</v>
      </c>
      <c r="S519" s="307">
        <f t="shared" ca="1" si="253"/>
        <v>4.7590000000000039</v>
      </c>
      <c r="T519" s="304">
        <f t="shared" ca="1" si="233"/>
        <v>46.68579000000004</v>
      </c>
      <c r="U519" s="311">
        <f t="shared" ca="1" si="234"/>
        <v>0</v>
      </c>
      <c r="V519" s="306">
        <f t="shared" ca="1" si="235"/>
        <v>1.1129920374277666</v>
      </c>
      <c r="W519" s="304">
        <f t="shared" ca="1" si="236"/>
        <v>37.91016764766232</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1.8402172892905</v>
      </c>
      <c r="AH519" s="304">
        <f t="shared" ca="1" si="260"/>
        <v>-7.9298422063970211</v>
      </c>
    </row>
    <row r="520" spans="1:34" x14ac:dyDescent="0.2">
      <c r="A520" s="347">
        <f t="shared" ca="1" si="238"/>
        <v>0.1</v>
      </c>
      <c r="B520" s="304">
        <f t="shared" ca="1" si="239"/>
        <v>33.600000000000207</v>
      </c>
      <c r="D520" s="306">
        <f t="shared" ca="1" si="240"/>
        <v>-0.71143829443211326</v>
      </c>
      <c r="E520" s="307">
        <f t="shared" ca="1" si="241"/>
        <v>-1.8758382086141063</v>
      </c>
      <c r="F520" s="304">
        <f t="shared" ca="1" si="242"/>
        <v>2.0062186898942631</v>
      </c>
      <c r="G520" s="306">
        <f t="shared" ca="1" si="243"/>
        <v>9.3353406351764558</v>
      </c>
      <c r="H520" s="307">
        <f t="shared" ca="1" si="244"/>
        <v>-105.09136847027207</v>
      </c>
      <c r="I520" s="304">
        <f t="shared" ca="1" si="245"/>
        <v>105.50518618404155</v>
      </c>
      <c r="J520" s="306">
        <f t="shared" ca="1" si="246"/>
        <v>806.2190113186515</v>
      </c>
      <c r="K520" s="307">
        <f t="shared" ca="1" si="247"/>
        <v>947.65545227760822</v>
      </c>
      <c r="L520" s="304">
        <f t="shared" ca="1" si="232"/>
        <v>1244.2025359414367</v>
      </c>
      <c r="M520" s="306">
        <f t="shared" ca="1" si="248"/>
        <v>-1.4821981703054481</v>
      </c>
      <c r="N520" s="304">
        <f t="shared" ca="1" si="249"/>
        <v>-84.92369956051499</v>
      </c>
      <c r="P520" s="310">
        <f t="shared" ca="1" si="250"/>
        <v>23</v>
      </c>
      <c r="Q520" s="304">
        <f t="shared" ca="1" si="251"/>
        <v>0</v>
      </c>
      <c r="R520" s="306">
        <f t="shared" ca="1" si="252"/>
        <v>0</v>
      </c>
      <c r="S520" s="307">
        <f t="shared" ca="1" si="253"/>
        <v>4.7590000000000039</v>
      </c>
      <c r="T520" s="304">
        <f t="shared" ca="1" si="233"/>
        <v>46.68579000000004</v>
      </c>
      <c r="U520" s="311">
        <f t="shared" ca="1" si="234"/>
        <v>0</v>
      </c>
      <c r="V520" s="306">
        <f t="shared" ca="1" si="235"/>
        <v>1.1141639275159216</v>
      </c>
      <c r="W520" s="304">
        <f t="shared" ca="1" si="236"/>
        <v>38.080281348160518</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1.8048040909727634</v>
      </c>
      <c r="AH520" s="304">
        <f t="shared" ca="1" si="260"/>
        <v>-7.9659944626312855</v>
      </c>
    </row>
    <row r="521" spans="1:34" x14ac:dyDescent="0.2">
      <c r="A521" s="347">
        <f t="shared" ca="1" si="238"/>
        <v>0.1</v>
      </c>
      <c r="B521" s="304">
        <f t="shared" ca="1" si="239"/>
        <v>33.700000000000209</v>
      </c>
      <c r="D521" s="306">
        <f t="shared" ca="1" si="240"/>
        <v>-0.70801230371482704</v>
      </c>
      <c r="E521" s="307">
        <f t="shared" ca="1" si="241"/>
        <v>-1.8396446804723823</v>
      </c>
      <c r="F521" s="304">
        <f t="shared" ca="1" si="242"/>
        <v>1.9711859305001926</v>
      </c>
      <c r="G521" s="306">
        <f t="shared" ca="1" si="243"/>
        <v>9.2645394048049727</v>
      </c>
      <c r="H521" s="307">
        <f t="shared" ca="1" si="244"/>
        <v>-105.27533293831931</v>
      </c>
      <c r="I521" s="304">
        <f t="shared" ca="1" si="245"/>
        <v>105.68220008902711</v>
      </c>
      <c r="J521" s="306">
        <f t="shared" ca="1" si="246"/>
        <v>807.14900532065053</v>
      </c>
      <c r="K521" s="307">
        <f t="shared" ca="1" si="247"/>
        <v>937.13711720717868</v>
      </c>
      <c r="L521" s="304">
        <f t="shared" ca="1" si="232"/>
        <v>1236.8166772959914</v>
      </c>
      <c r="M521" s="306">
        <f t="shared" ca="1" si="248"/>
        <v>-1.4830195114358844</v>
      </c>
      <c r="N521" s="304">
        <f t="shared" ca="1" si="249"/>
        <v>-84.970758940829498</v>
      </c>
      <c r="P521" s="310">
        <f t="shared" ca="1" si="250"/>
        <v>23</v>
      </c>
      <c r="Q521" s="304">
        <f t="shared" ca="1" si="251"/>
        <v>0</v>
      </c>
      <c r="R521" s="306">
        <f t="shared" ca="1" si="252"/>
        <v>0</v>
      </c>
      <c r="S521" s="307">
        <f t="shared" ca="1" si="253"/>
        <v>4.7590000000000039</v>
      </c>
      <c r="T521" s="304">
        <f t="shared" ca="1" si="233"/>
        <v>46.68579000000004</v>
      </c>
      <c r="U521" s="311">
        <f t="shared" ca="1" si="234"/>
        <v>0</v>
      </c>
      <c r="V521" s="306">
        <f t="shared" ca="1" si="235"/>
        <v>1.1153390695535623</v>
      </c>
      <c r="W521" s="304">
        <f t="shared" ca="1" si="236"/>
        <v>38.248468086099066</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1.7697825831529421</v>
      </c>
      <c r="AH521" s="304">
        <f t="shared" ca="1" si="260"/>
        <v>-8.001740144601909</v>
      </c>
    </row>
    <row r="522" spans="1:34" x14ac:dyDescent="0.2">
      <c r="A522" s="347">
        <f t="shared" ca="1" si="238"/>
        <v>0.1</v>
      </c>
      <c r="B522" s="304">
        <f t="shared" ca="1" si="239"/>
        <v>33.80000000000021</v>
      </c>
      <c r="D522" s="306">
        <f t="shared" ca="1" si="240"/>
        <v>-0.7045638035213857</v>
      </c>
      <c r="E522" s="307">
        <f t="shared" ca="1" si="241"/>
        <v>-1.8038611353379164</v>
      </c>
      <c r="F522" s="304">
        <f t="shared" ca="1" si="242"/>
        <v>1.9365756243470376</v>
      </c>
      <c r="G522" s="306">
        <f t="shared" ca="1" si="243"/>
        <v>9.1940830244528335</v>
      </c>
      <c r="H522" s="307">
        <f t="shared" ca="1" si="244"/>
        <v>-105.45571905185309</v>
      </c>
      <c r="I522" s="304">
        <f t="shared" ca="1" si="245"/>
        <v>105.85575016693191</v>
      </c>
      <c r="J522" s="306">
        <f t="shared" ca="1" si="246"/>
        <v>808.07193644211338</v>
      </c>
      <c r="K522" s="307">
        <f t="shared" ca="1" si="247"/>
        <v>926.60056460767009</v>
      </c>
      <c r="L522" s="304">
        <f t="shared" ca="1" si="232"/>
        <v>1229.4587674243328</v>
      </c>
      <c r="M522" s="306">
        <f t="shared" ca="1" si="248"/>
        <v>-1.4838319239190325</v>
      </c>
      <c r="N522" s="304">
        <f t="shared" ca="1" si="249"/>
        <v>-85.017306747337628</v>
      </c>
      <c r="P522" s="310">
        <f t="shared" ca="1" si="250"/>
        <v>23</v>
      </c>
      <c r="Q522" s="304">
        <f t="shared" ca="1" si="251"/>
        <v>0</v>
      </c>
      <c r="R522" s="306">
        <f t="shared" ca="1" si="252"/>
        <v>0</v>
      </c>
      <c r="S522" s="307">
        <f t="shared" ca="1" si="253"/>
        <v>4.7590000000000039</v>
      </c>
      <c r="T522" s="304">
        <f t="shared" ca="1" si="233"/>
        <v>46.68579000000004</v>
      </c>
      <c r="U522" s="311">
        <f t="shared" ca="1" si="234"/>
        <v>0</v>
      </c>
      <c r="V522" s="306">
        <f t="shared" ca="1" si="235"/>
        <v>1.1165174313056732</v>
      </c>
      <c r="W522" s="304">
        <f t="shared" ca="1" si="236"/>
        <v>38.414736154228429</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1.7351514476590673</v>
      </c>
      <c r="AH522" s="304">
        <f t="shared" ca="1" si="260"/>
        <v>-8.0370809174404361</v>
      </c>
    </row>
    <row r="523" spans="1:34" x14ac:dyDescent="0.2">
      <c r="A523" s="347">
        <f t="shared" ca="1" si="238"/>
        <v>0.1</v>
      </c>
      <c r="B523" s="304">
        <f t="shared" ca="1" si="239"/>
        <v>33.900000000000212</v>
      </c>
      <c r="D523" s="306">
        <f t="shared" ca="1" si="240"/>
        <v>-0.70109378436852443</v>
      </c>
      <c r="E523" s="307">
        <f t="shared" ca="1" si="241"/>
        <v>-1.7684858047583756</v>
      </c>
      <c r="F523" s="304">
        <f t="shared" ca="1" si="242"/>
        <v>1.9023865369877011</v>
      </c>
      <c r="G523" s="306">
        <f t="shared" ca="1" si="243"/>
        <v>9.1239736460159815</v>
      </c>
      <c r="H523" s="307">
        <f t="shared" ca="1" si="244"/>
        <v>-105.63256763232893</v>
      </c>
      <c r="I523" s="304">
        <f t="shared" ca="1" si="245"/>
        <v>106.02587533093862</v>
      </c>
      <c r="J523" s="306">
        <f t="shared" ca="1" si="246"/>
        <v>808.98783927563682</v>
      </c>
      <c r="K523" s="307">
        <f t="shared" ca="1" si="247"/>
        <v>916.04615027346097</v>
      </c>
      <c r="L523" s="304">
        <f t="shared" ca="1" si="232"/>
        <v>1222.130055896954</v>
      </c>
      <c r="M523" s="306">
        <f t="shared" ca="1" si="248"/>
        <v>-1.484635544692213</v>
      </c>
      <c r="N523" s="304">
        <f t="shared" ca="1" si="249"/>
        <v>-85.06335082596992</v>
      </c>
      <c r="P523" s="310">
        <f t="shared" ca="1" si="250"/>
        <v>23</v>
      </c>
      <c r="Q523" s="304">
        <f t="shared" ca="1" si="251"/>
        <v>0</v>
      </c>
      <c r="R523" s="306">
        <f t="shared" ca="1" si="252"/>
        <v>0</v>
      </c>
      <c r="S523" s="307">
        <f t="shared" ca="1" si="253"/>
        <v>4.7590000000000039</v>
      </c>
      <c r="T523" s="304">
        <f t="shared" ca="1" si="233"/>
        <v>46.68579000000004</v>
      </c>
      <c r="U523" s="311">
        <f t="shared" ca="1" si="234"/>
        <v>0</v>
      </c>
      <c r="V523" s="306">
        <f t="shared" ca="1" si="235"/>
        <v>1.1176989808663893</v>
      </c>
      <c r="W523" s="304">
        <f t="shared" ca="1" si="236"/>
        <v>38.579094200330928</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1.7009092791694513</v>
      </c>
      <c r="AH523" s="304">
        <f t="shared" ca="1" si="260"/>
        <v>-8.0720185236874133</v>
      </c>
    </row>
    <row r="524" spans="1:34" x14ac:dyDescent="0.2">
      <c r="A524" s="347">
        <f t="shared" ca="1" si="238"/>
        <v>0.1</v>
      </c>
      <c r="B524" s="304">
        <f t="shared" ca="1" si="239"/>
        <v>34.000000000000213</v>
      </c>
      <c r="D524" s="306">
        <f t="shared" ca="1" si="240"/>
        <v>-0.69760322134829389</v>
      </c>
      <c r="E524" s="307">
        <f t="shared" ca="1" si="241"/>
        <v>-1.7335168449022227</v>
      </c>
      <c r="F524" s="304">
        <f t="shared" ca="1" si="242"/>
        <v>1.868617378169023</v>
      </c>
      <c r="G524" s="306">
        <f t="shared" ca="1" si="243"/>
        <v>9.054213323881152</v>
      </c>
      <c r="H524" s="307">
        <f t="shared" ca="1" si="244"/>
        <v>-105.80591931681916</v>
      </c>
      <c r="I524" s="304">
        <f t="shared" ca="1" si="245"/>
        <v>106.19261434483846</v>
      </c>
      <c r="J524" s="306">
        <f t="shared" ca="1" si="246"/>
        <v>809.89674862413165</v>
      </c>
      <c r="K524" s="307">
        <f t="shared" ca="1" si="247"/>
        <v>905.47422592600356</v>
      </c>
      <c r="L524" s="304">
        <f t="shared" ca="1" si="232"/>
        <v>1214.8318061559942</v>
      </c>
      <c r="M524" s="306">
        <f t="shared" ca="1" si="248"/>
        <v>-1.4854305076559196</v>
      </c>
      <c r="N524" s="304">
        <f t="shared" ca="1" si="249"/>
        <v>-85.108898848659507</v>
      </c>
      <c r="P524" s="310">
        <f t="shared" ca="1" si="250"/>
        <v>23</v>
      </c>
      <c r="Q524" s="304">
        <f t="shared" ca="1" si="251"/>
        <v>0</v>
      </c>
      <c r="R524" s="306">
        <f t="shared" ca="1" si="252"/>
        <v>0</v>
      </c>
      <c r="S524" s="307">
        <f t="shared" ca="1" si="253"/>
        <v>4.7590000000000039</v>
      </c>
      <c r="T524" s="304">
        <f t="shared" ca="1" si="233"/>
        <v>46.68579000000004</v>
      </c>
      <c r="U524" s="311">
        <f t="shared" ca="1" si="234"/>
        <v>0</v>
      </c>
      <c r="V524" s="306">
        <f t="shared" ca="1" si="235"/>
        <v>1.1188836866581322</v>
      </c>
      <c r="W524" s="304">
        <f t="shared" ca="1" si="236"/>
        <v>38.741551214071549</v>
      </c>
      <c r="Y524" s="314" t="str">
        <f t="shared" ca="1" si="254"/>
        <v/>
      </c>
      <c r="Z524" s="315" t="str">
        <f t="shared" ca="1" si="255"/>
        <v/>
      </c>
      <c r="AA524" s="316" t="str">
        <f t="shared" ca="1" si="256"/>
        <v/>
      </c>
      <c r="AC524" s="310">
        <f t="shared" ca="1" si="257"/>
        <v>34.000000000000213</v>
      </c>
      <c r="AD524" s="323">
        <f t="shared" ca="1" si="258"/>
        <v>809.89674862413165</v>
      </c>
      <c r="AE524" s="324" t="e">
        <f t="shared" ca="1" si="237"/>
        <v>#N/A</v>
      </c>
      <c r="AG524" s="306">
        <f t="shared" ca="1" si="259"/>
        <v>1.6670545883470886</v>
      </c>
      <c r="AH524" s="304">
        <f t="shared" ca="1" si="260"/>
        <v>-8.1065547804855846</v>
      </c>
    </row>
    <row r="525" spans="1:34" x14ac:dyDescent="0.2">
      <c r="A525" s="347">
        <f t="shared" ca="1" si="238"/>
        <v>0.1</v>
      </c>
      <c r="B525" s="304">
        <f t="shared" ca="1" si="239"/>
        <v>34.100000000000215</v>
      </c>
      <c r="D525" s="306">
        <f t="shared" ca="1" si="240"/>
        <v>-0.69409307412917087</v>
      </c>
      <c r="E525" s="307">
        <f t="shared" ca="1" si="241"/>
        <v>-1.6989523393520134</v>
      </c>
      <c r="F525" s="304">
        <f t="shared" ca="1" si="242"/>
        <v>1.8352668053838281</v>
      </c>
      <c r="G525" s="306">
        <f t="shared" ca="1" si="243"/>
        <v>8.9848040164682352</v>
      </c>
      <c r="H525" s="307">
        <f t="shared" ca="1" si="244"/>
        <v>-105.97581455075436</v>
      </c>
      <c r="I525" s="304">
        <f t="shared" ca="1" si="245"/>
        <v>106.35600581495258</v>
      </c>
      <c r="J525" s="306">
        <f t="shared" ca="1" si="246"/>
        <v>810.79869949114914</v>
      </c>
      <c r="K525" s="307">
        <f t="shared" ca="1" si="247"/>
        <v>894.88513923262485</v>
      </c>
      <c r="L525" s="304">
        <f t="shared" ca="1" si="232"/>
        <v>1207.5652957566863</v>
      </c>
      <c r="M525" s="306">
        <f t="shared" ca="1" si="248"/>
        <v>-1.4862169437595734</v>
      </c>
      <c r="N525" s="304">
        <f t="shared" ca="1" si="249"/>
        <v>-85.15395831825559</v>
      </c>
      <c r="P525" s="310">
        <f t="shared" ca="1" si="250"/>
        <v>23</v>
      </c>
      <c r="Q525" s="304">
        <f t="shared" ca="1" si="251"/>
        <v>0</v>
      </c>
      <c r="R525" s="306">
        <f t="shared" ca="1" si="252"/>
        <v>0</v>
      </c>
      <c r="S525" s="307">
        <f t="shared" ca="1" si="253"/>
        <v>4.7590000000000039</v>
      </c>
      <c r="T525" s="304">
        <f t="shared" ca="1" si="233"/>
        <v>46.68579000000004</v>
      </c>
      <c r="U525" s="311">
        <f t="shared" ca="1" si="234"/>
        <v>0</v>
      </c>
      <c r="V525" s="306">
        <f t="shared" ca="1" si="235"/>
        <v>1.1200715174306792</v>
      </c>
      <c r="W525" s="304">
        <f t="shared" ca="1" si="236"/>
        <v>38.902116514059273</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1.6335858049174981</v>
      </c>
      <c r="AH525" s="304">
        <f t="shared" ca="1" si="260"/>
        <v>-8.1406915768168773</v>
      </c>
    </row>
    <row r="526" spans="1:34" x14ac:dyDescent="0.2">
      <c r="A526" s="347">
        <f t="shared" ca="1" si="238"/>
        <v>0.1</v>
      </c>
      <c r="B526" s="304">
        <f t="shared" ca="1" si="239"/>
        <v>34.200000000000216</v>
      </c>
      <c r="D526" s="306">
        <f t="shared" ca="1" si="240"/>
        <v>-0.690564286966039</v>
      </c>
      <c r="E526" s="307">
        <f t="shared" ca="1" si="241"/>
        <v>-1.6647903018530386</v>
      </c>
      <c r="F526" s="304">
        <f t="shared" ca="1" si="242"/>
        <v>1.8023334274148179</v>
      </c>
      <c r="G526" s="306">
        <f t="shared" ca="1" si="243"/>
        <v>8.9157475877716319</v>
      </c>
      <c r="H526" s="307">
        <f t="shared" ca="1" si="244"/>
        <v>-106.14229358093966</v>
      </c>
      <c r="I526" s="304">
        <f t="shared" ca="1" si="245"/>
        <v>106.51608818235508</v>
      </c>
      <c r="J526" s="306">
        <f t="shared" ca="1" si="246"/>
        <v>811.69372707136108</v>
      </c>
      <c r="K526" s="307">
        <f t="shared" ca="1" si="247"/>
        <v>884.27923382604013</v>
      </c>
      <c r="L526" s="304">
        <f t="shared" ca="1" si="232"/>
        <v>1200.3318166002957</v>
      </c>
      <c r="M526" s="306">
        <f t="shared" ca="1" si="248"/>
        <v>-1.4869949810844358</v>
      </c>
      <c r="N526" s="304">
        <f t="shared" ca="1" si="249"/>
        <v>-85.198536573273856</v>
      </c>
      <c r="P526" s="310">
        <f t="shared" ca="1" si="250"/>
        <v>23</v>
      </c>
      <c r="Q526" s="304">
        <f t="shared" ca="1" si="251"/>
        <v>0</v>
      </c>
      <c r="R526" s="306">
        <f t="shared" ca="1" si="252"/>
        <v>0</v>
      </c>
      <c r="S526" s="307">
        <f t="shared" ca="1" si="253"/>
        <v>4.7590000000000039</v>
      </c>
      <c r="T526" s="304">
        <f t="shared" ca="1" si="233"/>
        <v>46.68579000000004</v>
      </c>
      <c r="U526" s="311">
        <f t="shared" ca="1" si="234"/>
        <v>0</v>
      </c>
      <c r="V526" s="306">
        <f t="shared" ca="1" si="235"/>
        <v>1.1212624422601682</v>
      </c>
      <c r="W526" s="304">
        <f t="shared" ca="1" si="236"/>
        <v>39.060799735121847</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1.6005012806900503</v>
      </c>
      <c r="AH526" s="304">
        <f t="shared" ca="1" si="260"/>
        <v>-8.1744308707836186</v>
      </c>
    </row>
    <row r="527" spans="1:34" x14ac:dyDescent="0.2">
      <c r="A527" s="347">
        <f t="shared" ca="1" si="238"/>
        <v>0.1</v>
      </c>
      <c r="B527" s="304">
        <f t="shared" ca="1" si="239"/>
        <v>34.300000000000217</v>
      </c>
      <c r="D527" s="306">
        <f t="shared" ca="1" si="240"/>
        <v>-0.68701778871872532</v>
      </c>
      <c r="E527" s="307">
        <f t="shared" ca="1" si="241"/>
        <v>-1.6310286790166231</v>
      </c>
      <c r="F527" s="304">
        <f t="shared" ca="1" si="242"/>
        <v>1.7698158078711688</v>
      </c>
      <c r="G527" s="306">
        <f t="shared" ca="1" si="243"/>
        <v>8.8470458088997592</v>
      </c>
      <c r="H527" s="307">
        <f t="shared" ca="1" si="244"/>
        <v>-106.30539644884132</v>
      </c>
      <c r="I527" s="304">
        <f t="shared" ca="1" si="245"/>
        <v>106.67289971539208</v>
      </c>
      <c r="J527" s="306">
        <f t="shared" ca="1" si="246"/>
        <v>812.58186674119463</v>
      </c>
      <c r="K527" s="307">
        <f t="shared" ca="1" si="247"/>
        <v>873.6568493245511</v>
      </c>
      <c r="L527" s="304">
        <f t="shared" ca="1" si="232"/>
        <v>1193.1326751574218</v>
      </c>
      <c r="M527" s="306">
        <f t="shared" ca="1" si="248"/>
        <v>-1.4877647449237845</v>
      </c>
      <c r="N527" s="304">
        <f t="shared" ca="1" si="249"/>
        <v>-85.24264079249032</v>
      </c>
      <c r="P527" s="310">
        <f t="shared" ca="1" si="250"/>
        <v>23</v>
      </c>
      <c r="Q527" s="304">
        <f t="shared" ca="1" si="251"/>
        <v>0</v>
      </c>
      <c r="R527" s="306">
        <f t="shared" ca="1" si="252"/>
        <v>0</v>
      </c>
      <c r="S527" s="307">
        <f t="shared" ca="1" si="253"/>
        <v>4.7590000000000039</v>
      </c>
      <c r="T527" s="304">
        <f t="shared" ca="1" si="233"/>
        <v>46.68579000000004</v>
      </c>
      <c r="U527" s="311">
        <f t="shared" ca="1" si="234"/>
        <v>0</v>
      </c>
      <c r="V527" s="306">
        <f t="shared" ca="1" si="235"/>
        <v>1.1224564305480376</v>
      </c>
      <c r="W527" s="304">
        <f t="shared" ca="1" si="236"/>
        <v>39.217610815795673</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1.5677992925227713</v>
      </c>
      <c r="AH527" s="304">
        <f t="shared" ca="1" si="260"/>
        <v>-8.2077746869346111</v>
      </c>
    </row>
    <row r="528" spans="1:34" x14ac:dyDescent="0.2">
      <c r="A528" s="347">
        <f t="shared" ca="1" si="238"/>
        <v>0.1</v>
      </c>
      <c r="B528" s="304">
        <f t="shared" ca="1" si="239"/>
        <v>34.400000000000219</v>
      </c>
      <c r="D528" s="306">
        <f t="shared" ca="1" si="240"/>
        <v>-0.68345449287877658</v>
      </c>
      <c r="E528" s="307">
        <f t="shared" ca="1" si="241"/>
        <v>-1.5976653529777831</v>
      </c>
      <c r="F528" s="304">
        <f t="shared" ca="1" si="242"/>
        <v>1.7377124687190946</v>
      </c>
      <c r="G528" s="306">
        <f t="shared" ca="1" si="243"/>
        <v>8.7787003596118822</v>
      </c>
      <c r="H528" s="307">
        <f t="shared" ca="1" si="244"/>
        <v>-106.4651629841391</v>
      </c>
      <c r="I528" s="304">
        <f t="shared" ca="1" si="245"/>
        <v>106.8264785024909</v>
      </c>
      <c r="J528" s="306">
        <f t="shared" ca="1" si="246"/>
        <v>813.46315404962024</v>
      </c>
      <c r="K528" s="307">
        <f t="shared" ca="1" si="247"/>
        <v>863.01832135290203</v>
      </c>
      <c r="L528" s="304">
        <f t="shared" ca="1" si="232"/>
        <v>1185.9691926804578</v>
      </c>
      <c r="M528" s="306">
        <f t="shared" ca="1" si="248"/>
        <v>-1.4885263578604586</v>
      </c>
      <c r="N528" s="304">
        <f t="shared" ca="1" si="249"/>
        <v>-85.286277999384311</v>
      </c>
      <c r="P528" s="310">
        <f t="shared" ca="1" si="250"/>
        <v>23</v>
      </c>
      <c r="Q528" s="304">
        <f t="shared" ca="1" si="251"/>
        <v>0</v>
      </c>
      <c r="R528" s="306">
        <f t="shared" ca="1" si="252"/>
        <v>0</v>
      </c>
      <c r="S528" s="307">
        <f t="shared" ca="1" si="253"/>
        <v>4.7590000000000039</v>
      </c>
      <c r="T528" s="304">
        <f t="shared" ca="1" si="233"/>
        <v>46.68579000000004</v>
      </c>
      <c r="U528" s="311">
        <f t="shared" ca="1" si="234"/>
        <v>0</v>
      </c>
      <c r="V528" s="306">
        <f t="shared" ca="1" si="235"/>
        <v>1.1236534520199042</v>
      </c>
      <c r="W528" s="304">
        <f t="shared" ca="1" si="236"/>
        <v>39.372559986032378</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1.5354780452307342</v>
      </c>
      <c r="AH528" s="304">
        <f t="shared" ca="1" si="260"/>
        <v>-8.2407251136364028</v>
      </c>
    </row>
    <row r="529" spans="1:34" x14ac:dyDescent="0.2">
      <c r="A529" s="347">
        <f t="shared" ca="1" si="238"/>
        <v>0.1</v>
      </c>
      <c r="B529" s="304">
        <f t="shared" ca="1" si="239"/>
        <v>34.50000000000022</v>
      </c>
      <c r="D529" s="306">
        <f t="shared" ca="1" si="240"/>
        <v>-0.67987529760414378</v>
      </c>
      <c r="E529" s="307">
        <f t="shared" ca="1" si="241"/>
        <v>-1.5646981440068863</v>
      </c>
      <c r="F529" s="304">
        <f t="shared" ca="1" si="242"/>
        <v>1.7060218938076139</v>
      </c>
      <c r="G529" s="306">
        <f t="shared" ca="1" si="243"/>
        <v>8.7107128298514684</v>
      </c>
      <c r="H529" s="307">
        <f t="shared" ca="1" si="244"/>
        <v>-106.62163279853979</v>
      </c>
      <c r="I529" s="304">
        <f t="shared" ca="1" si="245"/>
        <v>106.976862445254</v>
      </c>
      <c r="J529" s="306">
        <f t="shared" ca="1" si="246"/>
        <v>814.33762470909346</v>
      </c>
      <c r="K529" s="307">
        <f t="shared" ca="1" si="247"/>
        <v>852.36398156376811</v>
      </c>
      <c r="L529" s="304">
        <f t="shared" ca="1" si="232"/>
        <v>1178.8427054039432</v>
      </c>
      <c r="M529" s="306">
        <f t="shared" ca="1" si="248"/>
        <v>-1.4892799398418719</v>
      </c>
      <c r="N529" s="304">
        <f t="shared" ca="1" si="249"/>
        <v>-85.329455066436395</v>
      </c>
      <c r="P529" s="310">
        <f t="shared" ca="1" si="250"/>
        <v>23</v>
      </c>
      <c r="Q529" s="304">
        <f t="shared" ca="1" si="251"/>
        <v>0</v>
      </c>
      <c r="R529" s="306">
        <f t="shared" ca="1" si="252"/>
        <v>0</v>
      </c>
      <c r="S529" s="307">
        <f t="shared" ca="1" si="253"/>
        <v>4.7590000000000039</v>
      </c>
      <c r="T529" s="304">
        <f t="shared" ca="1" si="233"/>
        <v>46.68579000000004</v>
      </c>
      <c r="U529" s="311">
        <f t="shared" ca="1" si="234"/>
        <v>0</v>
      </c>
      <c r="V529" s="306">
        <f t="shared" ca="1" si="235"/>
        <v>1.124853476724387</v>
      </c>
      <c r="W529" s="304">
        <f t="shared" ca="1" si="236"/>
        <v>39.525657755123937</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1.5035356744382344</v>
      </c>
      <c r="AH529" s="304">
        <f t="shared" ca="1" si="260"/>
        <v>-8.2732843004900918</v>
      </c>
    </row>
    <row r="530" spans="1:34" x14ac:dyDescent="0.2">
      <c r="A530" s="347">
        <f t="shared" ca="1" si="238"/>
        <v>0.1</v>
      </c>
      <c r="B530" s="304">
        <f t="shared" ca="1" si="239"/>
        <v>34.600000000000222</v>
      </c>
      <c r="D530" s="306">
        <f t="shared" ca="1" si="240"/>
        <v>-0.67628108576147472</v>
      </c>
      <c r="E530" s="307">
        <f t="shared" ca="1" si="241"/>
        <v>-1.5321248130748799</v>
      </c>
      <c r="F530" s="304">
        <f t="shared" ca="1" si="242"/>
        <v>1.6747425323907119</v>
      </c>
      <c r="G530" s="306">
        <f t="shared" ca="1" si="243"/>
        <v>8.6430847212753203</v>
      </c>
      <c r="H530" s="307">
        <f t="shared" ca="1" si="244"/>
        <v>-106.77484527984728</v>
      </c>
      <c r="I530" s="304">
        <f t="shared" ca="1" si="245"/>
        <v>107.124089251832</v>
      </c>
      <c r="J530" s="306">
        <f t="shared" ca="1" si="246"/>
        <v>815.20531458664982</v>
      </c>
      <c r="K530" s="307">
        <f t="shared" ca="1" si="247"/>
        <v>841.69415765984877</v>
      </c>
      <c r="L530" s="304">
        <f t="shared" ca="1" si="232"/>
        <v>1171.7545647314719</v>
      </c>
      <c r="M530" s="306">
        <f t="shared" ca="1" si="248"/>
        <v>-1.4900256082525876</v>
      </c>
      <c r="N530" s="304">
        <f t="shared" ca="1" si="249"/>
        <v>-85.372178719286637</v>
      </c>
      <c r="P530" s="310">
        <f t="shared" ca="1" si="250"/>
        <v>23</v>
      </c>
      <c r="Q530" s="304">
        <f t="shared" ca="1" si="251"/>
        <v>0</v>
      </c>
      <c r="R530" s="306">
        <f t="shared" ca="1" si="252"/>
        <v>0</v>
      </c>
      <c r="S530" s="307">
        <f t="shared" ca="1" si="253"/>
        <v>4.7590000000000039</v>
      </c>
      <c r="T530" s="304">
        <f t="shared" ca="1" si="233"/>
        <v>46.68579000000004</v>
      </c>
      <c r="U530" s="311">
        <f t="shared" ca="1" si="234"/>
        <v>0</v>
      </c>
      <c r="V530" s="306">
        <f t="shared" ca="1" si="235"/>
        <v>1.1260564750318662</v>
      </c>
      <c r="W530" s="304">
        <f t="shared" ca="1" si="236"/>
        <v>39.676914899847112</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1.4719702493747882</v>
      </c>
      <c r="AH530" s="304">
        <f t="shared" ca="1" si="260"/>
        <v>-8.3054544557940542</v>
      </c>
    </row>
    <row r="531" spans="1:34" x14ac:dyDescent="0.2">
      <c r="A531" s="347">
        <f t="shared" ca="1" si="238"/>
        <v>0.1</v>
      </c>
      <c r="B531" s="304">
        <f t="shared" ca="1" si="239"/>
        <v>34.700000000000223</v>
      </c>
      <c r="D531" s="306">
        <f t="shared" ca="1" si="240"/>
        <v>-0.67267272497570718</v>
      </c>
      <c r="E531" s="307">
        <f t="shared" ca="1" si="241"/>
        <v>-1.4999430643719887</v>
      </c>
      <c r="F531" s="304">
        <f t="shared" ca="1" si="242"/>
        <v>1.6438728026474174</v>
      </c>
      <c r="G531" s="306">
        <f t="shared" ca="1" si="243"/>
        <v>8.5758174487777499</v>
      </c>
      <c r="H531" s="307">
        <f t="shared" ca="1" si="244"/>
        <v>-106.92483958628448</v>
      </c>
      <c r="I531" s="304">
        <f t="shared" ca="1" si="245"/>
        <v>107.26819643057037</v>
      </c>
      <c r="J531" s="306">
        <f t="shared" ca="1" si="246"/>
        <v>816.06625969515244</v>
      </c>
      <c r="K531" s="307">
        <f t="shared" ca="1" si="247"/>
        <v>831.00917341654213</v>
      </c>
      <c r="L531" s="304">
        <f t="shared" ca="1" si="232"/>
        <v>1164.70613740775</v>
      </c>
      <c r="M531" s="306">
        <f t="shared" ca="1" si="248"/>
        <v>-1.4907634779845453</v>
      </c>
      <c r="N531" s="304">
        <f t="shared" ca="1" si="249"/>
        <v>-85.414455540758269</v>
      </c>
      <c r="P531" s="310">
        <f t="shared" ca="1" si="250"/>
        <v>23</v>
      </c>
      <c r="Q531" s="304">
        <f t="shared" ca="1" si="251"/>
        <v>0</v>
      </c>
      <c r="R531" s="306">
        <f t="shared" ca="1" si="252"/>
        <v>0</v>
      </c>
      <c r="S531" s="307">
        <f t="shared" ca="1" si="253"/>
        <v>4.7590000000000039</v>
      </c>
      <c r="T531" s="304">
        <f t="shared" ca="1" si="233"/>
        <v>46.68579000000004</v>
      </c>
      <c r="U531" s="311">
        <f t="shared" ca="1" si="234"/>
        <v>0</v>
      </c>
      <c r="V531" s="306">
        <f t="shared" ca="1" si="235"/>
        <v>1.1272624176331922</v>
      </c>
      <c r="W531" s="304">
        <f t="shared" ca="1" si="236"/>
        <v>39.826342452828449</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1.4407797756152529</v>
      </c>
      <c r="AH531" s="304">
        <f t="shared" ca="1" si="260"/>
        <v>-8.3372378440527584</v>
      </c>
    </row>
    <row r="532" spans="1:34" x14ac:dyDescent="0.2">
      <c r="A532" s="347">
        <f t="shared" ca="1" si="238"/>
        <v>0.1</v>
      </c>
      <c r="B532" s="304">
        <f t="shared" ca="1" si="239"/>
        <v>34.800000000000225</v>
      </c>
      <c r="D532" s="306">
        <f t="shared" ca="1" si="240"/>
        <v>-0.66905106768666867</v>
      </c>
      <c r="E532" s="307">
        <f t="shared" ca="1" si="241"/>
        <v>-1.4681505477795369</v>
      </c>
      <c r="F532" s="304">
        <f t="shared" ca="1" si="242"/>
        <v>1.6134110952011038</v>
      </c>
      <c r="G532" s="306">
        <f t="shared" ca="1" si="243"/>
        <v>8.5089123420090829</v>
      </c>
      <c r="H532" s="307">
        <f t="shared" ca="1" si="244"/>
        <v>-107.07165464106244</v>
      </c>
      <c r="I532" s="304">
        <f t="shared" ca="1" si="245"/>
        <v>107.40922128392396</v>
      </c>
      <c r="J532" s="306">
        <f t="shared" ca="1" si="246"/>
        <v>816.92049618469173</v>
      </c>
      <c r="K532" s="307">
        <f t="shared" ca="1" si="247"/>
        <v>820.30934870517478</v>
      </c>
      <c r="L532" s="304">
        <f t="shared" ca="1" si="232"/>
        <v>1157.6988056743216</v>
      </c>
      <c r="M532" s="306">
        <f t="shared" ca="1" si="248"/>
        <v>-1.4914936615050305</v>
      </c>
      <c r="N532" s="304">
        <f t="shared" ca="1" si="249"/>
        <v>-85.456291974752062</v>
      </c>
      <c r="P532" s="310">
        <f t="shared" ca="1" si="250"/>
        <v>23</v>
      </c>
      <c r="Q532" s="304">
        <f t="shared" ca="1" si="251"/>
        <v>0</v>
      </c>
      <c r="R532" s="306">
        <f t="shared" ca="1" si="252"/>
        <v>0</v>
      </c>
      <c r="S532" s="307">
        <f t="shared" ca="1" si="253"/>
        <v>4.7590000000000039</v>
      </c>
      <c r="T532" s="304">
        <f t="shared" ca="1" si="233"/>
        <v>46.68579000000004</v>
      </c>
      <c r="U532" s="311">
        <f t="shared" ca="1" si="234"/>
        <v>0</v>
      </c>
      <c r="V532" s="306">
        <f t="shared" ca="1" si="235"/>
        <v>1.1284712755383406</v>
      </c>
      <c r="W532" s="304">
        <f t="shared" ca="1" si="236"/>
        <v>39.973951691130523</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1.4099621977642283</v>
      </c>
      <c r="AH532" s="304">
        <f t="shared" ca="1" si="260"/>
        <v>-8.3686367835319224</v>
      </c>
    </row>
    <row r="533" spans="1:34" x14ac:dyDescent="0.2">
      <c r="A533" s="347">
        <f t="shared" ca="1" si="238"/>
        <v>0.1</v>
      </c>
      <c r="B533" s="304">
        <f t="shared" ca="1" si="239"/>
        <v>34.900000000000226</v>
      </c>
      <c r="D533" s="306">
        <f t="shared" ca="1" si="240"/>
        <v>-0.66541695121236855</v>
      </c>
      <c r="E533" s="307">
        <f t="shared" ca="1" si="241"/>
        <v>-1.4367448612948355</v>
      </c>
      <c r="F533" s="304">
        <f t="shared" ca="1" si="242"/>
        <v>1.5833557766395647</v>
      </c>
      <c r="G533" s="306">
        <f t="shared" ca="1" si="243"/>
        <v>8.4423706468878468</v>
      </c>
      <c r="H533" s="307">
        <f t="shared" ca="1" si="244"/>
        <v>-107.21532912719192</v>
      </c>
      <c r="I533" s="304">
        <f t="shared" ca="1" si="245"/>
        <v>107.54720090263402</v>
      </c>
      <c r="J533" s="306">
        <f t="shared" ca="1" si="246"/>
        <v>817.76806033413652</v>
      </c>
      <c r="K533" s="307">
        <f t="shared" ca="1" si="247"/>
        <v>809.59499951676207</v>
      </c>
      <c r="L533" s="304">
        <f t="shared" ca="1" si="232"/>
        <v>1150.7339674074117</v>
      </c>
      <c r="M533" s="306">
        <f t="shared" ca="1" si="248"/>
        <v>-1.4922162689224634</v>
      </c>
      <c r="N533" s="304">
        <f t="shared" ca="1" si="249"/>
        <v>-85.497694330015818</v>
      </c>
      <c r="P533" s="310">
        <f t="shared" ca="1" si="250"/>
        <v>23</v>
      </c>
      <c r="Q533" s="304">
        <f t="shared" ca="1" si="251"/>
        <v>0</v>
      </c>
      <c r="R533" s="306">
        <f t="shared" ca="1" si="252"/>
        <v>0</v>
      </c>
      <c r="S533" s="307">
        <f t="shared" ca="1" si="253"/>
        <v>4.7590000000000039</v>
      </c>
      <c r="T533" s="304">
        <f t="shared" ca="1" si="233"/>
        <v>46.68579000000004</v>
      </c>
      <c r="U533" s="311">
        <f t="shared" ca="1" si="234"/>
        <v>0</v>
      </c>
      <c r="V533" s="306">
        <f t="shared" ca="1" si="235"/>
        <v>1.1296830200750123</v>
      </c>
      <c r="W533" s="304">
        <f t="shared" ca="1" si="236"/>
        <v>40.119754125059515</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1.3795154020849978</v>
      </c>
      <c r="AH533" s="304">
        <f t="shared" ca="1" si="260"/>
        <v>-8.399653643860157</v>
      </c>
    </row>
    <row r="534" spans="1:34" x14ac:dyDescent="0.2">
      <c r="A534" s="347">
        <f t="shared" ca="1" si="238"/>
        <v>0.1</v>
      </c>
      <c r="B534" s="304">
        <f t="shared" ca="1" si="239"/>
        <v>35.000000000000227</v>
      </c>
      <c r="D534" s="306">
        <f t="shared" ca="1" si="240"/>
        <v>-0.6617711978187254</v>
      </c>
      <c r="E534" s="307">
        <f t="shared" ca="1" si="241"/>
        <v>-1.4057235534090093</v>
      </c>
      <c r="F534" s="304">
        <f t="shared" ca="1" si="242"/>
        <v>1.5537051930373673</v>
      </c>
      <c r="G534" s="306">
        <f t="shared" ca="1" si="243"/>
        <v>8.3761935271059738</v>
      </c>
      <c r="H534" s="307">
        <f t="shared" ca="1" si="244"/>
        <v>-107.35590148253283</v>
      </c>
      <c r="I534" s="304">
        <f t="shared" ca="1" si="245"/>
        <v>107.68217216016227</v>
      </c>
      <c r="J534" s="306">
        <f t="shared" ca="1" si="246"/>
        <v>818.60898854283619</v>
      </c>
      <c r="K534" s="307">
        <f t="shared" ca="1" si="247"/>
        <v>798.86643798627586</v>
      </c>
      <c r="L534" s="304">
        <f t="shared" ca="1" si="232"/>
        <v>1143.8130362362572</v>
      </c>
      <c r="M534" s="306">
        <f t="shared" ca="1" si="248"/>
        <v>-1.4929314080500935</v>
      </c>
      <c r="N534" s="304">
        <f t="shared" ca="1" si="249"/>
        <v>-85.538668783793696</v>
      </c>
      <c r="P534" s="310">
        <f t="shared" ca="1" si="250"/>
        <v>23</v>
      </c>
      <c r="Q534" s="304">
        <f t="shared" ca="1" si="251"/>
        <v>0</v>
      </c>
      <c r="R534" s="306">
        <f t="shared" ca="1" si="252"/>
        <v>0</v>
      </c>
      <c r="S534" s="307">
        <f t="shared" ca="1" si="253"/>
        <v>4.7590000000000039</v>
      </c>
      <c r="T534" s="304">
        <f t="shared" ca="1" si="233"/>
        <v>46.68579000000004</v>
      </c>
      <c r="U534" s="311">
        <f t="shared" ca="1" si="234"/>
        <v>0</v>
      </c>
      <c r="V534" s="306">
        <f t="shared" ca="1" si="235"/>
        <v>1.130897622887189</v>
      </c>
      <c r="W534" s="304">
        <f t="shared" ca="1" si="236"/>
        <v>40.263761487195012</v>
      </c>
      <c r="Y534" s="314" t="str">
        <f t="shared" ca="1" si="254"/>
        <v/>
      </c>
      <c r="Z534" s="315" t="str">
        <f t="shared" ca="1" si="255"/>
        <v/>
      </c>
      <c r="AA534" s="316" t="str">
        <f t="shared" ca="1" si="256"/>
        <v/>
      </c>
      <c r="AC534" s="310">
        <f t="shared" ca="1" si="257"/>
        <v>35.000000000000227</v>
      </c>
      <c r="AD534" s="323">
        <f t="shared" ca="1" si="258"/>
        <v>818.60898854283619</v>
      </c>
      <c r="AE534" s="324" t="e">
        <f t="shared" ca="1" si="237"/>
        <v>#N/A</v>
      </c>
      <c r="AG534" s="306">
        <f t="shared" ca="1" si="259"/>
        <v>1.349437219073339</v>
      </c>
      <c r="AH534" s="304">
        <f t="shared" ca="1" si="260"/>
        <v>-8.4302908436771347</v>
      </c>
    </row>
    <row r="535" spans="1:34" x14ac:dyDescent="0.2">
      <c r="A535" s="347">
        <f t="shared" ca="1" si="238"/>
        <v>0.1</v>
      </c>
      <c r="B535" s="304">
        <f t="shared" ca="1" si="239"/>
        <v>35.100000000000229</v>
      </c>
      <c r="D535" s="306">
        <f t="shared" ca="1" si="240"/>
        <v>-0.65811461479542277</v>
      </c>
      <c r="E535" s="307">
        <f t="shared" ca="1" si="241"/>
        <v>-1.3750841254376756</v>
      </c>
      <c r="F535" s="304">
        <f t="shared" ca="1" si="242"/>
        <v>1.5244576734819584</v>
      </c>
      <c r="G535" s="306">
        <f t="shared" ca="1" si="243"/>
        <v>8.3103820656264311</v>
      </c>
      <c r="H535" s="307">
        <f t="shared" ca="1" si="244"/>
        <v>-107.4934098950766</v>
      </c>
      <c r="I535" s="304">
        <f t="shared" ca="1" si="245"/>
        <v>107.81417170737637</v>
      </c>
      <c r="J535" s="306">
        <f t="shared" ca="1" si="246"/>
        <v>819.44331732247281</v>
      </c>
      <c r="K535" s="307">
        <f t="shared" ca="1" si="247"/>
        <v>788.12397241739541</v>
      </c>
      <c r="L535" s="304">
        <f t="shared" ca="1" si="232"/>
        <v>1136.9374416402313</v>
      </c>
      <c r="M535" s="306">
        <f t="shared" ca="1" si="248"/>
        <v>-1.4936391844676733</v>
      </c>
      <c r="N535" s="304">
        <f t="shared" ca="1" si="249"/>
        <v>-85.579221385359901</v>
      </c>
      <c r="P535" s="310">
        <f t="shared" ca="1" si="250"/>
        <v>23</v>
      </c>
      <c r="Q535" s="304">
        <f t="shared" ca="1" si="251"/>
        <v>0</v>
      </c>
      <c r="R535" s="306">
        <f t="shared" ca="1" si="252"/>
        <v>0</v>
      </c>
      <c r="S535" s="307">
        <f t="shared" ca="1" si="253"/>
        <v>4.7590000000000039</v>
      </c>
      <c r="T535" s="304">
        <f t="shared" ca="1" si="233"/>
        <v>46.68579000000004</v>
      </c>
      <c r="U535" s="311">
        <f t="shared" ca="1" si="234"/>
        <v>0</v>
      </c>
      <c r="V535" s="306">
        <f t="shared" ca="1" si="235"/>
        <v>1.1321150559336368</v>
      </c>
      <c r="W535" s="304">
        <f t="shared" ca="1" si="236"/>
        <v>40.405985721641393</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1.3197254259764417</v>
      </c>
      <c r="AH535" s="304">
        <f t="shared" ca="1" si="260"/>
        <v>-8.4605508483284257</v>
      </c>
    </row>
    <row r="536" spans="1:34" x14ac:dyDescent="0.2">
      <c r="A536" s="347">
        <f t="shared" ca="1" si="238"/>
        <v>0.1</v>
      </c>
      <c r="B536" s="304">
        <f t="shared" ca="1" si="239"/>
        <v>35.20000000000023</v>
      </c>
      <c r="D536" s="306">
        <f t="shared" ca="1" si="240"/>
        <v>-0.65444799453761615</v>
      </c>
      <c r="E536" s="307">
        <f t="shared" ca="1" si="241"/>
        <v>-1.3448240338045263</v>
      </c>
      <c r="F536" s="304">
        <f t="shared" ca="1" si="242"/>
        <v>1.4956115336050955</v>
      </c>
      <c r="G536" s="306">
        <f t="shared" ca="1" si="243"/>
        <v>8.2449372661726699</v>
      </c>
      <c r="H536" s="307">
        <f t="shared" ca="1" si="244"/>
        <v>-107.62789229845704</v>
      </c>
      <c r="I536" s="304">
        <f t="shared" ca="1" si="245"/>
        <v>107.9432359674815</v>
      </c>
      <c r="J536" s="306">
        <f t="shared" ca="1" si="246"/>
        <v>820.27108328906274</v>
      </c>
      <c r="K536" s="307">
        <f t="shared" ca="1" si="247"/>
        <v>777.36790730771872</v>
      </c>
      <c r="L536" s="304">
        <f t="shared" ca="1" si="232"/>
        <v>1130.1086290229778</v>
      </c>
      <c r="M536" s="306">
        <f t="shared" ca="1" si="248"/>
        <v>-1.4943397015811835</v>
      </c>
      <c r="N536" s="304">
        <f t="shared" ca="1" si="249"/>
        <v>-85.619358059440728</v>
      </c>
      <c r="P536" s="310">
        <f t="shared" ca="1" si="250"/>
        <v>23</v>
      </c>
      <c r="Q536" s="304">
        <f t="shared" ca="1" si="251"/>
        <v>0</v>
      </c>
      <c r="R536" s="306">
        <f t="shared" ca="1" si="252"/>
        <v>0</v>
      </c>
      <c r="S536" s="307">
        <f t="shared" ca="1" si="253"/>
        <v>4.7590000000000039</v>
      </c>
      <c r="T536" s="304">
        <f t="shared" ca="1" si="233"/>
        <v>46.68579000000004</v>
      </c>
      <c r="U536" s="311">
        <f t="shared" ca="1" si="234"/>
        <v>0</v>
      </c>
      <c r="V536" s="306">
        <f t="shared" ca="1" si="235"/>
        <v>1.1333352914863652</v>
      </c>
      <c r="W536" s="304">
        <f t="shared" ca="1" si="236"/>
        <v>40.546438973501132</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1.2903777492573489</v>
      </c>
      <c r="AH536" s="304">
        <f t="shared" ca="1" si="260"/>
        <v>-8.4904361676069264</v>
      </c>
    </row>
    <row r="537" spans="1:34" x14ac:dyDescent="0.2">
      <c r="A537" s="347">
        <f t="shared" ca="1" si="238"/>
        <v>0.1</v>
      </c>
      <c r="B537" s="304">
        <f t="shared" ca="1" si="239"/>
        <v>35.300000000000232</v>
      </c>
      <c r="D537" s="306">
        <f t="shared" ca="1" si="240"/>
        <v>-0.65077211463324192</v>
      </c>
      <c r="E537" s="307">
        <f t="shared" ca="1" si="241"/>
        <v>-1.3149406922777978</v>
      </c>
      <c r="F537" s="304">
        <f t="shared" ca="1" si="242"/>
        <v>1.4671650791210358</v>
      </c>
      <c r="G537" s="306">
        <f t="shared" ca="1" si="243"/>
        <v>8.1798600547093461</v>
      </c>
      <c r="H537" s="307">
        <f t="shared" ca="1" si="244"/>
        <v>-107.75938636768483</v>
      </c>
      <c r="I537" s="304">
        <f t="shared" ca="1" si="245"/>
        <v>108.06940113119258</v>
      </c>
      <c r="J537" s="306">
        <f t="shared" ca="1" si="246"/>
        <v>821.0923231551069</v>
      </c>
      <c r="K537" s="307">
        <f t="shared" ca="1" si="247"/>
        <v>766.59854337441163</v>
      </c>
      <c r="L537" s="304">
        <f t="shared" ca="1" si="232"/>
        <v>1123.3280597617154</v>
      </c>
      <c r="M537" s="306">
        <f t="shared" ca="1" si="248"/>
        <v>-1.4950330606806819</v>
      </c>
      <c r="N537" s="304">
        <f t="shared" ca="1" si="249"/>
        <v>-85.659084609528975</v>
      </c>
      <c r="P537" s="310">
        <f t="shared" ca="1" si="250"/>
        <v>23</v>
      </c>
      <c r="Q537" s="304">
        <f t="shared" ca="1" si="251"/>
        <v>0</v>
      </c>
      <c r="R537" s="306">
        <f t="shared" ca="1" si="252"/>
        <v>0</v>
      </c>
      <c r="S537" s="307">
        <f t="shared" ca="1" si="253"/>
        <v>4.7590000000000039</v>
      </c>
      <c r="T537" s="304">
        <f t="shared" ca="1" si="233"/>
        <v>46.68579000000004</v>
      </c>
      <c r="U537" s="311">
        <f t="shared" ca="1" si="234"/>
        <v>0</v>
      </c>
      <c r="V537" s="306">
        <f t="shared" ca="1" si="235"/>
        <v>1.134558302129044</v>
      </c>
      <c r="W537" s="304">
        <f t="shared" ca="1" si="236"/>
        <v>40.68513357856952</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1.2613918670052318</v>
      </c>
      <c r="AH537" s="304">
        <f t="shared" ca="1" si="260"/>
        <v>-8.5199493535408912</v>
      </c>
    </row>
    <row r="538" spans="1:34" x14ac:dyDescent="0.2">
      <c r="A538" s="347">
        <f t="shared" ca="1" si="238"/>
        <v>0.1</v>
      </c>
      <c r="B538" s="304">
        <f t="shared" ca="1" si="239"/>
        <v>35.400000000000233</v>
      </c>
      <c r="D538" s="306">
        <f t="shared" ca="1" si="240"/>
        <v>-0.64708773795564589</v>
      </c>
      <c r="E538" s="307">
        <f t="shared" ca="1" si="241"/>
        <v>-1.2854314741596919</v>
      </c>
      <c r="F538" s="304">
        <f t="shared" ca="1" si="242"/>
        <v>1.4391166093728867</v>
      </c>
      <c r="G538" s="306">
        <f t="shared" ca="1" si="243"/>
        <v>8.115151280913782</v>
      </c>
      <c r="H538" s="307">
        <f t="shared" ca="1" si="244"/>
        <v>-107.88792951510079</v>
      </c>
      <c r="I538" s="304">
        <f t="shared" ca="1" si="245"/>
        <v>108.1927031521418</v>
      </c>
      <c r="J538" s="306">
        <f t="shared" ca="1" si="246"/>
        <v>821.90707372188808</v>
      </c>
      <c r="K538" s="307">
        <f t="shared" ca="1" si="247"/>
        <v>755.81617758027232</v>
      </c>
      <c r="L538" s="304">
        <f t="shared" ca="1" si="232"/>
        <v>1116.5972112297841</v>
      </c>
      <c r="M538" s="306">
        <f t="shared" ca="1" si="248"/>
        <v>-1.4957193609963442</v>
      </c>
      <c r="N538" s="304">
        <f t="shared" ca="1" si="249"/>
        <v>-85.698406721094926</v>
      </c>
      <c r="P538" s="310">
        <f t="shared" ca="1" si="250"/>
        <v>23</v>
      </c>
      <c r="Q538" s="304">
        <f t="shared" ca="1" si="251"/>
        <v>0</v>
      </c>
      <c r="R538" s="306">
        <f t="shared" ca="1" si="252"/>
        <v>0</v>
      </c>
      <c r="S538" s="307">
        <f t="shared" ca="1" si="253"/>
        <v>4.7590000000000039</v>
      </c>
      <c r="T538" s="304">
        <f t="shared" ca="1" si="233"/>
        <v>46.68579000000004</v>
      </c>
      <c r="U538" s="311">
        <f t="shared" ca="1" si="234"/>
        <v>0</v>
      </c>
      <c r="V538" s="306">
        <f t="shared" ca="1" si="235"/>
        <v>1.135784060755372</v>
      </c>
      <c r="W538" s="304">
        <f t="shared" ca="1" si="236"/>
        <v>40.822082053249922</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1.2327654112918758</v>
      </c>
      <c r="AH538" s="304">
        <f t="shared" ca="1" si="260"/>
        <v>-8.5490929982285113</v>
      </c>
    </row>
    <row r="539" spans="1:34" x14ac:dyDescent="0.2">
      <c r="A539" s="347">
        <f t="shared" ca="1" si="238"/>
        <v>0.1</v>
      </c>
      <c r="B539" s="304">
        <f t="shared" ca="1" si="239"/>
        <v>35.500000000000234</v>
      </c>
      <c r="D539" s="306">
        <f t="shared" ca="1" si="240"/>
        <v>-0.64339561276126289</v>
      </c>
      <c r="E539" s="307">
        <f t="shared" ca="1" si="241"/>
        <v>-1.2562937144289581</v>
      </c>
      <c r="F539" s="304">
        <f t="shared" ca="1" si="242"/>
        <v>1.4114644208885145</v>
      </c>
      <c r="G539" s="306">
        <f t="shared" ca="1" si="243"/>
        <v>8.0508117196376556</v>
      </c>
      <c r="H539" s="307">
        <f t="shared" ca="1" si="244"/>
        <v>-108.01355888654369</v>
      </c>
      <c r="I539" s="304">
        <f t="shared" ca="1" si="245"/>
        <v>108.31317774251616</v>
      </c>
      <c r="J539" s="306">
        <f t="shared" ca="1" si="246"/>
        <v>822.71537187191564</v>
      </c>
      <c r="K539" s="307">
        <f t="shared" ca="1" si="247"/>
        <v>745.02110316019014</v>
      </c>
      <c r="L539" s="304">
        <f t="shared" ca="1" si="232"/>
        <v>1109.9175767904439</v>
      </c>
      <c r="M539" s="306">
        <f t="shared" ca="1" si="248"/>
        <v>-1.4963986997527585</v>
      </c>
      <c r="N539" s="304">
        <f t="shared" ca="1" si="249"/>
        <v>-85.737329964697125</v>
      </c>
      <c r="P539" s="310">
        <f t="shared" ca="1" si="250"/>
        <v>23</v>
      </c>
      <c r="Q539" s="304">
        <f t="shared" ca="1" si="251"/>
        <v>0</v>
      </c>
      <c r="R539" s="306">
        <f t="shared" ca="1" si="252"/>
        <v>0</v>
      </c>
      <c r="S539" s="307">
        <f t="shared" ca="1" si="253"/>
        <v>4.7590000000000039</v>
      </c>
      <c r="T539" s="304">
        <f t="shared" ca="1" si="233"/>
        <v>46.68579000000004</v>
      </c>
      <c r="U539" s="311">
        <f t="shared" ca="1" si="234"/>
        <v>0</v>
      </c>
      <c r="V539" s="306">
        <f t="shared" ca="1" si="235"/>
        <v>1.1370125405674132</v>
      </c>
      <c r="W539" s="304">
        <f t="shared" ca="1" si="236"/>
        <v>40.957297084689522</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1.2044959704748983</v>
      </c>
      <c r="AH539" s="304">
        <f t="shared" ca="1" si="260"/>
        <v>-8.5778697317188257</v>
      </c>
    </row>
    <row r="540" spans="1:34" x14ac:dyDescent="0.2">
      <c r="A540" s="347">
        <f t="shared" ca="1" si="238"/>
        <v>0.1</v>
      </c>
      <c r="B540" s="304">
        <f t="shared" ca="1" si="239"/>
        <v>35.600000000000236</v>
      </c>
      <c r="D540" s="306">
        <f t="shared" ca="1" si="240"/>
        <v>-0.63969647279212127</v>
      </c>
      <c r="E540" s="307">
        <f t="shared" ca="1" si="241"/>
        <v>-1.2275247118366419</v>
      </c>
      <c r="F540" s="304">
        <f t="shared" ca="1" si="242"/>
        <v>1.3842068109470895</v>
      </c>
      <c r="G540" s="306">
        <f t="shared" ca="1" si="243"/>
        <v>7.9868420723584439</v>
      </c>
      <c r="H540" s="307">
        <f t="shared" ca="1" si="244"/>
        <v>-108.13631135772735</v>
      </c>
      <c r="I540" s="304">
        <f t="shared" ca="1" si="245"/>
        <v>108.43086036891964</v>
      </c>
      <c r="J540" s="306">
        <f t="shared" ca="1" si="246"/>
        <v>823.51725456151541</v>
      </c>
      <c r="K540" s="307">
        <f t="shared" ca="1" si="247"/>
        <v>734.21360964797657</v>
      </c>
      <c r="L540" s="304">
        <f t="shared" ca="1" si="232"/>
        <v>1103.2906657598655</v>
      </c>
      <c r="M540" s="306">
        <f t="shared" ca="1" si="248"/>
        <v>-1.4970711722215368</v>
      </c>
      <c r="N540" s="304">
        <f t="shared" ca="1" si="249"/>
        <v>-85.775859798996862</v>
      </c>
      <c r="P540" s="310">
        <f t="shared" ca="1" si="250"/>
        <v>23</v>
      </c>
      <c r="Q540" s="304">
        <f t="shared" ca="1" si="251"/>
        <v>0</v>
      </c>
      <c r="R540" s="306">
        <f t="shared" ca="1" si="252"/>
        <v>0</v>
      </c>
      <c r="S540" s="307">
        <f t="shared" ca="1" si="253"/>
        <v>4.7590000000000039</v>
      </c>
      <c r="T540" s="304">
        <f t="shared" ca="1" si="233"/>
        <v>46.68579000000004</v>
      </c>
      <c r="U540" s="311">
        <f t="shared" ca="1" si="234"/>
        <v>0</v>
      </c>
      <c r="V540" s="306">
        <f t="shared" ca="1" si="235"/>
        <v>1.1382437150738856</v>
      </c>
      <c r="W540" s="304">
        <f t="shared" ca="1" si="236"/>
        <v>41.090791521133944</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1.1765810914479822</v>
      </c>
      <c r="AH540" s="304">
        <f t="shared" ca="1" si="260"/>
        <v>-8.6062822199389561</v>
      </c>
    </row>
    <row r="541" spans="1:34" x14ac:dyDescent="0.2">
      <c r="A541" s="347">
        <f t="shared" ca="1" si="238"/>
        <v>0.1</v>
      </c>
      <c r="B541" s="304">
        <f t="shared" ca="1" si="239"/>
        <v>35.700000000000237</v>
      </c>
      <c r="D541" s="306">
        <f t="shared" ca="1" si="240"/>
        <v>-0.63599103738291507</v>
      </c>
      <c r="E541" s="307">
        <f t="shared" ca="1" si="241"/>
        <v>-1.1991217309553299</v>
      </c>
      <c r="F541" s="304">
        <f t="shared" ca="1" si="242"/>
        <v>1.3573420811574006</v>
      </c>
      <c r="G541" s="306">
        <f t="shared" ca="1" si="243"/>
        <v>7.9232429686201522</v>
      </c>
      <c r="H541" s="307">
        <f t="shared" ca="1" si="244"/>
        <v>-108.25622353082288</v>
      </c>
      <c r="I541" s="304">
        <f t="shared" ca="1" si="245"/>
        <v>108.54578624845499</v>
      </c>
      <c r="J541" s="306">
        <f t="shared" ca="1" si="246"/>
        <v>824.3127588135643</v>
      </c>
      <c r="K541" s="307">
        <f t="shared" ca="1" si="247"/>
        <v>723.39398290354904</v>
      </c>
      <c r="L541" s="304">
        <f t="shared" ca="1" si="232"/>
        <v>1096.7180033371794</v>
      </c>
      <c r="M541" s="306">
        <f t="shared" ca="1" si="248"/>
        <v>-1.4977368717723054</v>
      </c>
      <c r="N541" s="304">
        <f t="shared" ca="1" si="249"/>
        <v>-85.814001573679661</v>
      </c>
      <c r="P541" s="310">
        <f t="shared" ca="1" si="250"/>
        <v>23</v>
      </c>
      <c r="Q541" s="304">
        <f t="shared" ca="1" si="251"/>
        <v>0</v>
      </c>
      <c r="R541" s="306">
        <f t="shared" ca="1" si="252"/>
        <v>0</v>
      </c>
      <c r="S541" s="307">
        <f t="shared" ca="1" si="253"/>
        <v>4.7590000000000039</v>
      </c>
      <c r="T541" s="304">
        <f t="shared" ca="1" si="233"/>
        <v>46.68579000000004</v>
      </c>
      <c r="U541" s="311">
        <f t="shared" ca="1" si="234"/>
        <v>0</v>
      </c>
      <c r="V541" s="306">
        <f t="shared" ca="1" si="235"/>
        <v>1.1394775580884182</v>
      </c>
      <c r="W541" s="304">
        <f t="shared" ca="1" si="236"/>
        <v>41.222578362500222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1.1490182818387176</v>
      </c>
      <c r="AH541" s="304">
        <f t="shared" ca="1" si="260"/>
        <v>-8.6343331626673478</v>
      </c>
    </row>
    <row r="542" spans="1:34" x14ac:dyDescent="0.2">
      <c r="A542" s="347">
        <f t="shared" ca="1" si="238"/>
        <v>0.1</v>
      </c>
      <c r="B542" s="304">
        <f t="shared" ca="1" si="239"/>
        <v>35.800000000000239</v>
      </c>
      <c r="D542" s="306">
        <f t="shared" ca="1" si="240"/>
        <v>-0.63228001157238178</v>
      </c>
      <c r="E542" s="307">
        <f t="shared" ca="1" si="241"/>
        <v>-1.1710820041820114</v>
      </c>
      <c r="F542" s="304">
        <f t="shared" ca="1" si="242"/>
        <v>1.3308685410486369</v>
      </c>
      <c r="G542" s="306">
        <f t="shared" ca="1" si="243"/>
        <v>7.8600149674629138</v>
      </c>
      <c r="H542" s="307">
        <f t="shared" ca="1" si="244"/>
        <v>-108.37333173124108</v>
      </c>
      <c r="I542" s="304">
        <f t="shared" ca="1" si="245"/>
        <v>108.65799034501957</v>
      </c>
      <c r="J542" s="306">
        <f t="shared" ca="1" si="246"/>
        <v>825.1019217103684</v>
      </c>
      <c r="K542" s="307">
        <f t="shared" ca="1" si="247"/>
        <v>712.56250514044586</v>
      </c>
      <c r="L542" s="304">
        <f t="shared" ca="1" si="232"/>
        <v>1090.2011304994005</v>
      </c>
      <c r="M542" s="306">
        <f t="shared" ca="1" si="248"/>
        <v>-1.4983958899221286</v>
      </c>
      <c r="N542" s="304">
        <f t="shared" ca="1" si="249"/>
        <v>-85.851760532287045</v>
      </c>
      <c r="P542" s="310">
        <f t="shared" ca="1" si="250"/>
        <v>23</v>
      </c>
      <c r="Q542" s="304">
        <f t="shared" ca="1" si="251"/>
        <v>0</v>
      </c>
      <c r="R542" s="306">
        <f t="shared" ca="1" si="252"/>
        <v>0</v>
      </c>
      <c r="S542" s="307">
        <f t="shared" ca="1" si="253"/>
        <v>4.7590000000000039</v>
      </c>
      <c r="T542" s="304">
        <f t="shared" ca="1" si="233"/>
        <v>46.68579000000004</v>
      </c>
      <c r="U542" s="311">
        <f t="shared" ca="1" si="234"/>
        <v>0</v>
      </c>
      <c r="V542" s="306">
        <f t="shared" ca="1" si="235"/>
        <v>1.1407140437277703</v>
      </c>
      <c r="W542" s="304">
        <f t="shared" ca="1" si="236"/>
        <v>41.35267075116667</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1.1218050121544447</v>
      </c>
      <c r="AH542" s="304">
        <f t="shared" ca="1" si="260"/>
        <v>-8.6620252915528866</v>
      </c>
    </row>
    <row r="543" spans="1:34" x14ac:dyDescent="0.2">
      <c r="A543" s="347">
        <f t="shared" ca="1" si="238"/>
        <v>0.1</v>
      </c>
      <c r="B543" s="304">
        <f t="shared" ca="1" si="239"/>
        <v>35.90000000000024</v>
      </c>
      <c r="D543" s="306">
        <f t="shared" ca="1" si="240"/>
        <v>-0.62856408621877324</v>
      </c>
      <c r="E543" s="307">
        <f t="shared" ca="1" si="241"/>
        <v>-1.1434027336948613</v>
      </c>
      <c r="F543" s="304">
        <f t="shared" ca="1" si="242"/>
        <v>1.3047845116742165</v>
      </c>
      <c r="G543" s="306">
        <f t="shared" ca="1" si="243"/>
        <v>7.7971585588410361</v>
      </c>
      <c r="H543" s="307">
        <f t="shared" ca="1" si="244"/>
        <v>-108.48767200461057</v>
      </c>
      <c r="I543" s="304">
        <f t="shared" ca="1" si="245"/>
        <v>108.76750736581064</v>
      </c>
      <c r="J543" s="306">
        <f t="shared" ca="1" si="246"/>
        <v>825.88478038668359</v>
      </c>
      <c r="K543" s="307">
        <f t="shared" ca="1" si="247"/>
        <v>701.71945495365333</v>
      </c>
      <c r="L543" s="304">
        <f t="shared" ca="1" si="232"/>
        <v>1083.7416038589702</v>
      </c>
      <c r="M543" s="306">
        <f t="shared" ca="1" si="248"/>
        <v>-1.4990483163834201</v>
      </c>
      <c r="N543" s="304">
        <f t="shared" ca="1" si="249"/>
        <v>-85.889141814961704</v>
      </c>
      <c r="P543" s="310">
        <f t="shared" ca="1" si="250"/>
        <v>23</v>
      </c>
      <c r="Q543" s="304">
        <f t="shared" ca="1" si="251"/>
        <v>0</v>
      </c>
      <c r="R543" s="306">
        <f t="shared" ca="1" si="252"/>
        <v>0</v>
      </c>
      <c r="S543" s="307">
        <f t="shared" ca="1" si="253"/>
        <v>4.7590000000000039</v>
      </c>
      <c r="T543" s="304">
        <f t="shared" ca="1" si="233"/>
        <v>46.68579000000004</v>
      </c>
      <c r="U543" s="311">
        <f t="shared" ca="1" si="234"/>
        <v>0</v>
      </c>
      <c r="V543" s="306">
        <f t="shared" ca="1" si="235"/>
        <v>1.1419531464100163</v>
      </c>
      <c r="W543" s="304">
        <f t="shared" ca="1" si="236"/>
        <v>41.481081962978315</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1.0949387178766763</v>
      </c>
      <c r="AH543" s="304">
        <f t="shared" ca="1" si="260"/>
        <v>-8.6893613681795827</v>
      </c>
    </row>
    <row r="544" spans="1:34" x14ac:dyDescent="0.2">
      <c r="A544" s="347">
        <f t="shared" ca="1" si="238"/>
        <v>0.1</v>
      </c>
      <c r="B544" s="304">
        <f t="shared" ca="1" si="239"/>
        <v>36.000000000000242</v>
      </c>
      <c r="D544" s="306">
        <f t="shared" ca="1" si="240"/>
        <v>-0.62484393811920014</v>
      </c>
      <c r="E544" s="307">
        <f t="shared" ca="1" si="241"/>
        <v>-1.116081093364226</v>
      </c>
      <c r="F544" s="304">
        <f t="shared" ca="1" si="242"/>
        <v>1.2790883292288289</v>
      </c>
      <c r="G544" s="306">
        <f t="shared" ca="1" si="243"/>
        <v>7.7346741650291158</v>
      </c>
      <c r="H544" s="307">
        <f t="shared" ca="1" si="244"/>
        <v>-108.59928011394699</v>
      </c>
      <c r="I544" s="304">
        <f t="shared" ca="1" si="245"/>
        <v>108.87437175803446</v>
      </c>
      <c r="J544" s="306">
        <f t="shared" ca="1" si="246"/>
        <v>826.66137202287712</v>
      </c>
      <c r="K544" s="307">
        <f t="shared" ca="1" si="247"/>
        <v>690.86510734772548</v>
      </c>
      <c r="L544" s="304">
        <f t="shared" ca="1" si="232"/>
        <v>1077.3409954816209</v>
      </c>
      <c r="M544" s="306">
        <f t="shared" ca="1" si="248"/>
        <v>-1.4996942391103987</v>
      </c>
      <c r="N544" s="304">
        <f t="shared" ca="1" si="249"/>
        <v>-85.92615046110916</v>
      </c>
      <c r="P544" s="310">
        <f t="shared" ca="1" si="250"/>
        <v>23</v>
      </c>
      <c r="Q544" s="304">
        <f t="shared" ca="1" si="251"/>
        <v>0</v>
      </c>
      <c r="R544" s="306">
        <f t="shared" ca="1" si="252"/>
        <v>0</v>
      </c>
      <c r="S544" s="307">
        <f t="shared" ca="1" si="253"/>
        <v>4.7590000000000039</v>
      </c>
      <c r="T544" s="304">
        <f t="shared" ca="1" si="233"/>
        <v>46.68579000000004</v>
      </c>
      <c r="U544" s="311">
        <f t="shared" ca="1" si="234"/>
        <v>0</v>
      </c>
      <c r="V544" s="306">
        <f t="shared" ca="1" si="235"/>
        <v>1.1431948408526984</v>
      </c>
      <c r="W544" s="304">
        <f t="shared" ca="1" si="236"/>
        <v>41.607825398466467</v>
      </c>
      <c r="Y544" s="314" t="str">
        <f t="shared" ca="1" si="254"/>
        <v/>
      </c>
      <c r="Z544" s="315" t="str">
        <f t="shared" ca="1" si="255"/>
        <v/>
      </c>
      <c r="AA544" s="316" t="str">
        <f t="shared" ca="1" si="256"/>
        <v/>
      </c>
      <c r="AC544" s="310">
        <f t="shared" ca="1" si="257"/>
        <v>36.000000000000242</v>
      </c>
      <c r="AD544" s="323">
        <f t="shared" ca="1" si="258"/>
        <v>826.66137202287712</v>
      </c>
      <c r="AE544" s="324" t="e">
        <f t="shared" ca="1" si="237"/>
        <v>#N/A</v>
      </c>
      <c r="AG544" s="306">
        <f t="shared" ca="1" si="259"/>
        <v>1.0684168015045241</v>
      </c>
      <c r="AH544" s="304">
        <f t="shared" ca="1" si="260"/>
        <v>-8.7163441821765666</v>
      </c>
    </row>
    <row r="545" spans="1:34" x14ac:dyDescent="0.2">
      <c r="A545" s="347">
        <f t="shared" ca="1" si="238"/>
        <v>0.1</v>
      </c>
      <c r="B545" s="304">
        <f t="shared" ca="1" si="239"/>
        <v>36.100000000000243</v>
      </c>
      <c r="D545" s="306">
        <f t="shared" ca="1" si="240"/>
        <v>-0.62112023013258777</v>
      </c>
      <c r="E545" s="307">
        <f t="shared" ca="1" si="241"/>
        <v>-1.089114230618117</v>
      </c>
      <c r="F545" s="304">
        <f t="shared" ca="1" si="242"/>
        <v>1.2537783486784464</v>
      </c>
      <c r="G545" s="306">
        <f t="shared" ca="1" si="243"/>
        <v>7.672562142015857</v>
      </c>
      <c r="H545" s="307">
        <f t="shared" ca="1" si="244"/>
        <v>-108.7081915370088</v>
      </c>
      <c r="I545" s="304">
        <f t="shared" ca="1" si="245"/>
        <v>108.9786177058146</v>
      </c>
      <c r="J545" s="306">
        <f t="shared" ca="1" si="246"/>
        <v>827.43173383822932</v>
      </c>
      <c r="K545" s="307">
        <f t="shared" ca="1" si="247"/>
        <v>679.99973376517767</v>
      </c>
      <c r="L545" s="304">
        <f t="shared" ca="1" si="232"/>
        <v>1071.0008926622102</v>
      </c>
      <c r="M545" s="306">
        <f t="shared" ca="1" si="248"/>
        <v>-1.5003337443441351</v>
      </c>
      <c r="N545" s="304">
        <f t="shared" ca="1" si="249"/>
        <v>-85.962791411978785</v>
      </c>
      <c r="P545" s="310">
        <f t="shared" ca="1" si="250"/>
        <v>23</v>
      </c>
      <c r="Q545" s="304">
        <f t="shared" ca="1" si="251"/>
        <v>0</v>
      </c>
      <c r="R545" s="306">
        <f t="shared" ca="1" si="252"/>
        <v>0</v>
      </c>
      <c r="S545" s="307">
        <f t="shared" ca="1" si="253"/>
        <v>4.7590000000000039</v>
      </c>
      <c r="T545" s="304">
        <f t="shared" ca="1" si="233"/>
        <v>46.68579000000004</v>
      </c>
      <c r="U545" s="311">
        <f t="shared" ca="1" si="234"/>
        <v>0</v>
      </c>
      <c r="V545" s="306">
        <f t="shared" ca="1" si="235"/>
        <v>1.1444391020709479</v>
      </c>
      <c r="W545" s="304">
        <f t="shared" ca="1" si="236"/>
        <v>41.732914574280876</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1.0422366345477929</v>
      </c>
      <c r="AH545" s="304">
        <f t="shared" ca="1" si="260"/>
        <v>-8.7429765493730685</v>
      </c>
    </row>
    <row r="546" spans="1:34" x14ac:dyDescent="0.2">
      <c r="A546" s="347">
        <f t="shared" ca="1" si="238"/>
        <v>0.1</v>
      </c>
      <c r="B546" s="304">
        <f t="shared" ca="1" si="239"/>
        <v>36.200000000000244</v>
      </c>
      <c r="D546" s="306">
        <f t="shared" ca="1" si="240"/>
        <v>-0.61739361130606207</v>
      </c>
      <c r="E546" s="307">
        <f t="shared" ca="1" si="241"/>
        <v>-1.0624992682625276</v>
      </c>
      <c r="F546" s="304">
        <f t="shared" ca="1" si="242"/>
        <v>1.2288529474025554</v>
      </c>
      <c r="G546" s="306">
        <f t="shared" ca="1" si="243"/>
        <v>7.6108227808852504</v>
      </c>
      <c r="H546" s="307">
        <f t="shared" ca="1" si="244"/>
        <v>-108.81444146383505</v>
      </c>
      <c r="I546" s="304">
        <f t="shared" ca="1" si="245"/>
        <v>109.08027912729426</v>
      </c>
      <c r="J546" s="306">
        <f t="shared" ca="1" si="246"/>
        <v>828.19590308437432</v>
      </c>
      <c r="K546" s="307">
        <f t="shared" ca="1" si="247"/>
        <v>669.12360211513544</v>
      </c>
      <c r="L546" s="304">
        <f t="shared" ca="1" si="232"/>
        <v>1064.7228976561348</v>
      </c>
      <c r="M546" s="306">
        <f t="shared" ca="1" si="248"/>
        <v>-1.50096691665624</v>
      </c>
      <c r="N546" s="304">
        <f t="shared" ca="1" si="249"/>
        <v>-85.999069513166944</v>
      </c>
      <c r="P546" s="310">
        <f t="shared" ca="1" si="250"/>
        <v>23</v>
      </c>
      <c r="Q546" s="304">
        <f t="shared" ca="1" si="251"/>
        <v>0</v>
      </c>
      <c r="R546" s="306">
        <f t="shared" ca="1" si="252"/>
        <v>0</v>
      </c>
      <c r="S546" s="307">
        <f t="shared" ca="1" si="253"/>
        <v>4.7590000000000039</v>
      </c>
      <c r="T546" s="304">
        <f t="shared" ca="1" si="233"/>
        <v>46.68579000000004</v>
      </c>
      <c r="U546" s="311">
        <f t="shared" ca="1" si="234"/>
        <v>0</v>
      </c>
      <c r="V546" s="306">
        <f t="shared" ca="1" si="235"/>
        <v>1.1456859053755759</v>
      </c>
      <c r="W546" s="304">
        <f t="shared" ca="1" si="236"/>
        <v>41.856363114832519</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1.0163955594701513</v>
      </c>
      <c r="AH546" s="304">
        <f t="shared" ca="1" si="260"/>
        <v>-8.7692613099980754</v>
      </c>
    </row>
    <row r="547" spans="1:34" x14ac:dyDescent="0.2">
      <c r="A547" s="347">
        <f t="shared" ca="1" si="238"/>
        <v>0.1</v>
      </c>
      <c r="B547" s="304">
        <f t="shared" ca="1" si="239"/>
        <v>36.300000000000246</v>
      </c>
      <c r="D547" s="306">
        <f t="shared" ca="1" si="240"/>
        <v>-0.61366471700454028</v>
      </c>
      <c r="E547" s="307">
        <f t="shared" ca="1" si="241"/>
        <v>-1.0362333062570119</v>
      </c>
      <c r="F547" s="304">
        <f t="shared" ca="1" si="242"/>
        <v>1.204310528847357</v>
      </c>
      <c r="G547" s="306">
        <f t="shared" ca="1" si="243"/>
        <v>7.5494563091847962</v>
      </c>
      <c r="H547" s="307">
        <f t="shared" ca="1" si="244"/>
        <v>-108.91806479446075</v>
      </c>
      <c r="I547" s="304">
        <f t="shared" ca="1" si="245"/>
        <v>109.17938967192772</v>
      </c>
      <c r="J547" s="306">
        <f t="shared" ca="1" si="246"/>
        <v>828.95391703887788</v>
      </c>
      <c r="K547" s="307">
        <f t="shared" ca="1" si="247"/>
        <v>658.23697680222062</v>
      </c>
      <c r="L547" s="304">
        <f t="shared" ca="1" si="232"/>
        <v>1058.5086273639085</v>
      </c>
      <c r="M547" s="306">
        <f t="shared" ca="1" si="248"/>
        <v>-1.5015938389912404</v>
      </c>
      <c r="N547" s="304">
        <f t="shared" ca="1" si="249"/>
        <v>-86.034989517044949</v>
      </c>
      <c r="P547" s="310">
        <f t="shared" ca="1" si="250"/>
        <v>23</v>
      </c>
      <c r="Q547" s="304">
        <f t="shared" ca="1" si="251"/>
        <v>0</v>
      </c>
      <c r="R547" s="306">
        <f t="shared" ca="1" si="252"/>
        <v>0</v>
      </c>
      <c r="S547" s="307">
        <f t="shared" ca="1" si="253"/>
        <v>4.7590000000000039</v>
      </c>
      <c r="T547" s="304">
        <f t="shared" ca="1" si="233"/>
        <v>46.68579000000004</v>
      </c>
      <c r="U547" s="311">
        <f t="shared" ca="1" si="234"/>
        <v>0</v>
      </c>
      <c r="V547" s="306">
        <f t="shared" ca="1" si="235"/>
        <v>1.1469352263711385</v>
      </c>
      <c r="W547" s="304">
        <f t="shared" ca="1" si="236"/>
        <v>41.97818474414543</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0.99089089158308497</v>
      </c>
      <c r="AH547" s="304">
        <f t="shared" ca="1" si="260"/>
        <v>-8.7952013269242464</v>
      </c>
    </row>
    <row r="548" spans="1:34" x14ac:dyDescent="0.2">
      <c r="A548" s="347">
        <f t="shared" ca="1" si="238"/>
        <v>0.1</v>
      </c>
      <c r="B548" s="304">
        <f t="shared" ca="1" si="239"/>
        <v>36.400000000000247</v>
      </c>
      <c r="D548" s="306">
        <f t="shared" ca="1" si="240"/>
        <v>-0.60993416904331665</v>
      </c>
      <c r="E548" s="307">
        <f t="shared" ca="1" si="241"/>
        <v>-1.0103134234458455</v>
      </c>
      <c r="F548" s="304">
        <f t="shared" ca="1" si="242"/>
        <v>1.1801495261878578</v>
      </c>
      <c r="G548" s="306">
        <f t="shared" ca="1" si="243"/>
        <v>7.4884628922804648</v>
      </c>
      <c r="H548" s="307">
        <f t="shared" ca="1" si="244"/>
        <v>-109.01909613680533</v>
      </c>
      <c r="I548" s="304">
        <f t="shared" ca="1" si="245"/>
        <v>109.27598271795621</v>
      </c>
      <c r="J548" s="306">
        <f t="shared" ca="1" si="246"/>
        <v>829.70581299895116</v>
      </c>
      <c r="K548" s="307">
        <f t="shared" ca="1" si="247"/>
        <v>647.34011875565727</v>
      </c>
      <c r="L548" s="304">
        <f t="shared" ca="1" si="232"/>
        <v>1052.3597129664547</v>
      </c>
      <c r="M548" s="306">
        <f t="shared" ca="1" si="248"/>
        <v>-1.5022145927076886</v>
      </c>
      <c r="N548" s="304">
        <f t="shared" ca="1" si="249"/>
        <v>-86.07055608511449</v>
      </c>
      <c r="P548" s="310">
        <f t="shared" ca="1" si="250"/>
        <v>23</v>
      </c>
      <c r="Q548" s="304">
        <f t="shared" ca="1" si="251"/>
        <v>0</v>
      </c>
      <c r="R548" s="306">
        <f t="shared" ca="1" si="252"/>
        <v>0</v>
      </c>
      <c r="S548" s="307">
        <f t="shared" ca="1" si="253"/>
        <v>4.7590000000000039</v>
      </c>
      <c r="T548" s="304">
        <f t="shared" ca="1" si="233"/>
        <v>46.68579000000004</v>
      </c>
      <c r="U548" s="311">
        <f t="shared" ca="1" si="234"/>
        <v>0</v>
      </c>
      <c r="V548" s="306">
        <f t="shared" ca="1" si="235"/>
        <v>1.1481870409539738</v>
      </c>
      <c r="W548" s="304">
        <f t="shared" ca="1" si="236"/>
        <v>42.098393277915612</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0.96571992089113579</v>
      </c>
      <c r="AH548" s="304">
        <f t="shared" ca="1" si="260"/>
        <v>-8.8207994839557458</v>
      </c>
    </row>
    <row r="549" spans="1:34" x14ac:dyDescent="0.2">
      <c r="A549" s="347">
        <f t="shared" ca="1" si="238"/>
        <v>0.1</v>
      </c>
      <c r="B549" s="304">
        <f t="shared" ca="1" si="239"/>
        <v>36.500000000000249</v>
      </c>
      <c r="D549" s="306">
        <f t="shared" ca="1" si="240"/>
        <v>-0.60620257582345605</v>
      </c>
      <c r="E549" s="307">
        <f t="shared" ca="1" si="241"/>
        <v>-0.98473667924516661</v>
      </c>
      <c r="F549" s="304">
        <f t="shared" ca="1" si="242"/>
        <v>1.1563684059960264</v>
      </c>
      <c r="G549" s="306">
        <f t="shared" ca="1" si="243"/>
        <v>7.427842634698119</v>
      </c>
      <c r="H549" s="307">
        <f t="shared" ca="1" si="244"/>
        <v>-109.11756980472985</v>
      </c>
      <c r="I549" s="304">
        <f t="shared" ca="1" si="245"/>
        <v>109.37009137006301</v>
      </c>
      <c r="J549" s="306">
        <f t="shared" ca="1" si="246"/>
        <v>830.4516282753001</v>
      </c>
      <c r="K549" s="307">
        <f t="shared" ca="1" si="247"/>
        <v>636.43328545858049</v>
      </c>
      <c r="L549" s="304">
        <f t="shared" ca="1" si="232"/>
        <v>1046.2777995086678</v>
      </c>
      <c r="M549" s="306">
        <f t="shared" ca="1" si="248"/>
        <v>-1.5028292576180475</v>
      </c>
      <c r="N549" s="304">
        <f t="shared" ca="1" si="249"/>
        <v>-86.105773790292844</v>
      </c>
      <c r="P549" s="310">
        <f t="shared" ca="1" si="250"/>
        <v>23</v>
      </c>
      <c r="Q549" s="304">
        <f t="shared" ca="1" si="251"/>
        <v>0</v>
      </c>
      <c r="R549" s="306">
        <f t="shared" ca="1" si="252"/>
        <v>0</v>
      </c>
      <c r="S549" s="307">
        <f t="shared" ca="1" si="253"/>
        <v>4.7590000000000039</v>
      </c>
      <c r="T549" s="304">
        <f t="shared" ca="1" si="233"/>
        <v>46.68579000000004</v>
      </c>
      <c r="U549" s="311">
        <f t="shared" ca="1" si="234"/>
        <v>0</v>
      </c>
      <c r="V549" s="306">
        <f t="shared" ca="1" si="235"/>
        <v>1.1494413253102098</v>
      </c>
      <c r="W549" s="304">
        <f t="shared" ca="1" si="236"/>
        <v>42.217002615774454</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0.94087991388901848</v>
      </c>
      <c r="AH549" s="304">
        <f t="shared" ca="1" si="260"/>
        <v>-8.8460586841596083</v>
      </c>
    </row>
    <row r="550" spans="1:34" x14ac:dyDescent="0.2">
      <c r="A550" s="347">
        <f t="shared" ca="1" si="238"/>
        <v>0.1</v>
      </c>
      <c r="B550" s="304">
        <f t="shared" ca="1" si="239"/>
        <v>36.60000000000025</v>
      </c>
      <c r="D550" s="306">
        <f t="shared" ca="1" si="240"/>
        <v>-0.60247053246978266</v>
      </c>
      <c r="E550" s="307">
        <f t="shared" ca="1" si="241"/>
        <v>-0.95950011528670132</v>
      </c>
      <c r="F550" s="304">
        <f t="shared" ca="1" si="242"/>
        <v>1.1329656719113852</v>
      </c>
      <c r="G550" s="306">
        <f t="shared" ca="1" si="243"/>
        <v>7.3675955814511411</v>
      </c>
      <c r="H550" s="307">
        <f t="shared" ca="1" si="244"/>
        <v>-109.21351981625853</v>
      </c>
      <c r="I550" s="304">
        <f t="shared" ca="1" si="245"/>
        <v>109.46174845720358</v>
      </c>
      <c r="J550" s="306">
        <f t="shared" ca="1" si="246"/>
        <v>831.19140018610756</v>
      </c>
      <c r="K550" s="307">
        <f t="shared" ca="1" si="247"/>
        <v>625.5167309775311</v>
      </c>
      <c r="L550" s="304">
        <f t="shared" ca="1" si="232"/>
        <v>1040.2645454287863</v>
      </c>
      <c r="M550" s="306">
        <f t="shared" ca="1" si="248"/>
        <v>-1.5034379120273942</v>
      </c>
      <c r="N550" s="304">
        <f t="shared" ca="1" si="249"/>
        <v>-86.140647119130435</v>
      </c>
      <c r="P550" s="310">
        <f t="shared" ca="1" si="250"/>
        <v>23</v>
      </c>
      <c r="Q550" s="304">
        <f t="shared" ca="1" si="251"/>
        <v>0</v>
      </c>
      <c r="R550" s="306">
        <f t="shared" ca="1" si="252"/>
        <v>0</v>
      </c>
      <c r="S550" s="307">
        <f t="shared" ca="1" si="253"/>
        <v>4.7590000000000039</v>
      </c>
      <c r="T550" s="304">
        <f t="shared" ca="1" si="233"/>
        <v>46.68579000000004</v>
      </c>
      <c r="U550" s="311">
        <f t="shared" ca="1" si="234"/>
        <v>0</v>
      </c>
      <c r="V550" s="306">
        <f t="shared" ca="1" si="235"/>
        <v>1.1506980559137576</v>
      </c>
      <c r="W550" s="304">
        <f t="shared" ca="1" si="236"/>
        <v>42.334026733755557</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0.91636811531134832</v>
      </c>
      <c r="AH550" s="304">
        <f t="shared" ca="1" si="260"/>
        <v>-8.8709818482400546</v>
      </c>
    </row>
    <row r="551" spans="1:34" x14ac:dyDescent="0.2">
      <c r="A551" s="347">
        <f t="shared" ca="1" si="238"/>
        <v>0.1</v>
      </c>
      <c r="B551" s="304">
        <f t="shared" ca="1" si="239"/>
        <v>36.700000000000252</v>
      </c>
      <c r="D551" s="306">
        <f t="shared" ca="1" si="240"/>
        <v>-0.5987386209712896</v>
      </c>
      <c r="E551" s="307">
        <f t="shared" ca="1" si="241"/>
        <v>-0.93460075701823619</v>
      </c>
      <c r="F551" s="304">
        <f t="shared" ca="1" si="242"/>
        <v>1.1099398683089376</v>
      </c>
      <c r="G551" s="306">
        <f t="shared" ca="1" si="243"/>
        <v>7.3077217193540118</v>
      </c>
      <c r="H551" s="307">
        <f t="shared" ca="1" si="244"/>
        <v>-109.30697989196035</v>
      </c>
      <c r="I551" s="304">
        <f t="shared" ca="1" si="245"/>
        <v>109.55098653060566</v>
      </c>
      <c r="J551" s="306">
        <f t="shared" ca="1" si="246"/>
        <v>831.92516605114781</v>
      </c>
      <c r="K551" s="307">
        <f t="shared" ca="1" si="247"/>
        <v>614.59070599212021</v>
      </c>
      <c r="L551" s="304">
        <f t="shared" ca="1" si="232"/>
        <v>1034.3216220311372</v>
      </c>
      <c r="M551" s="306">
        <f t="shared" ca="1" si="248"/>
        <v>-1.5040406327709792</v>
      </c>
      <c r="N551" s="304">
        <f t="shared" ca="1" si="249"/>
        <v>-86.17518047396284</v>
      </c>
      <c r="P551" s="310">
        <f t="shared" ca="1" si="250"/>
        <v>23</v>
      </c>
      <c r="Q551" s="304">
        <f t="shared" ca="1" si="251"/>
        <v>0</v>
      </c>
      <c r="R551" s="306">
        <f t="shared" ca="1" si="252"/>
        <v>0</v>
      </c>
      <c r="S551" s="307">
        <f t="shared" ca="1" si="253"/>
        <v>4.7590000000000039</v>
      </c>
      <c r="T551" s="304">
        <f t="shared" ca="1" si="233"/>
        <v>46.68579000000004</v>
      </c>
      <c r="U551" s="311">
        <f t="shared" ca="1" si="234"/>
        <v>0</v>
      </c>
      <c r="V551" s="306">
        <f t="shared" ca="1" si="235"/>
        <v>1.1519572095242712</v>
      </c>
      <c r="W551" s="304">
        <f t="shared" ca="1" si="236"/>
        <v>42.449479676961509</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0.89218174983538923</v>
      </c>
      <c r="AH551" s="304">
        <f t="shared" ca="1" si="260"/>
        <v>-8.8955719129555622</v>
      </c>
    </row>
    <row r="552" spans="1:34" x14ac:dyDescent="0.2">
      <c r="A552" s="347">
        <f t="shared" ca="1" si="238"/>
        <v>0.1</v>
      </c>
      <c r="B552" s="304">
        <f t="shared" ca="1" si="239"/>
        <v>36.800000000000253</v>
      </c>
      <c r="D552" s="306">
        <f t="shared" ca="1" si="240"/>
        <v>-0.59500741032379056</v>
      </c>
      <c r="E552" s="307">
        <f t="shared" ca="1" si="241"/>
        <v>-0.91003561526161469</v>
      </c>
      <c r="F552" s="304">
        <f t="shared" ca="1" si="242"/>
        <v>1.0872895839585741</v>
      </c>
      <c r="G552" s="306">
        <f t="shared" ca="1" si="243"/>
        <v>7.2482209783216325</v>
      </c>
      <c r="H552" s="307">
        <f t="shared" ca="1" si="244"/>
        <v>-109.39798345348652</v>
      </c>
      <c r="I552" s="304">
        <f t="shared" ca="1" si="245"/>
        <v>109.63783786193476</v>
      </c>
      <c r="J552" s="306">
        <f t="shared" ca="1" si="246"/>
        <v>832.65296318603157</v>
      </c>
      <c r="K552" s="307">
        <f t="shared" ca="1" si="247"/>
        <v>603.65545782484787</v>
      </c>
      <c r="L552" s="304">
        <f t="shared" ca="1" si="232"/>
        <v>1028.450712899848</v>
      </c>
      <c r="M552" s="306">
        <f t="shared" ca="1" si="248"/>
        <v>-1.5046374952506847</v>
      </c>
      <c r="N552" s="304">
        <f t="shared" ca="1" si="249"/>
        <v>-86.209378174999685</v>
      </c>
      <c r="P552" s="310">
        <f t="shared" ca="1" si="250"/>
        <v>23</v>
      </c>
      <c r="Q552" s="304">
        <f t="shared" ca="1" si="251"/>
        <v>0</v>
      </c>
      <c r="R552" s="306">
        <f t="shared" ca="1" si="252"/>
        <v>0</v>
      </c>
      <c r="S552" s="307">
        <f t="shared" ca="1" si="253"/>
        <v>4.7590000000000039</v>
      </c>
      <c r="T552" s="304">
        <f t="shared" ca="1" si="233"/>
        <v>46.68579000000004</v>
      </c>
      <c r="U552" s="311">
        <f t="shared" ca="1" si="234"/>
        <v>0</v>
      </c>
      <c r="V552" s="306">
        <f t="shared" ca="1" si="235"/>
        <v>1.1532187631850932</v>
      </c>
      <c r="W552" s="304">
        <f t="shared" ca="1" si="236"/>
        <v>42.563375552429335</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0.86831802373768596</v>
      </c>
      <c r="AH552" s="304">
        <f t="shared" ca="1" si="260"/>
        <v>-8.9198318295779515</v>
      </c>
    </row>
    <row r="553" spans="1:34" x14ac:dyDescent="0.2">
      <c r="A553" s="347">
        <f t="shared" ca="1" si="238"/>
        <v>0.1</v>
      </c>
      <c r="B553" s="304">
        <f t="shared" ca="1" si="239"/>
        <v>36.900000000000254</v>
      </c>
      <c r="D553" s="306">
        <f t="shared" ca="1" si="240"/>
        <v>-0.59127745667461062</v>
      </c>
      <c r="E553" s="307">
        <f t="shared" ca="1" si="241"/>
        <v>-0.88580168772852375</v>
      </c>
      <c r="F553" s="304">
        <f t="shared" ca="1" si="242"/>
        <v>1.0650134556681889</v>
      </c>
      <c r="G553" s="306">
        <f t="shared" ca="1" si="243"/>
        <v>7.1890932326541712</v>
      </c>
      <c r="H553" s="307">
        <f t="shared" ca="1" si="244"/>
        <v>-109.48656362225937</v>
      </c>
      <c r="I553" s="304">
        <f t="shared" ca="1" si="245"/>
        <v>109.7223344416206</v>
      </c>
      <c r="J553" s="306">
        <f t="shared" ca="1" si="246"/>
        <v>833.37482889658031</v>
      </c>
      <c r="K553" s="307">
        <f t="shared" ca="1" si="247"/>
        <v>592.71123047106062</v>
      </c>
      <c r="L553" s="304">
        <f t="shared" ca="1" si="232"/>
        <v>1022.6535132511516</v>
      </c>
      <c r="M553" s="306">
        <f t="shared" ca="1" si="248"/>
        <v>-1.5052285734704125</v>
      </c>
      <c r="N553" s="304">
        <f t="shared" ca="1" si="249"/>
        <v>-86.243244462352195</v>
      </c>
      <c r="P553" s="310">
        <f t="shared" ca="1" si="250"/>
        <v>23</v>
      </c>
      <c r="Q553" s="304">
        <f t="shared" ca="1" si="251"/>
        <v>0</v>
      </c>
      <c r="R553" s="306">
        <f t="shared" ca="1" si="252"/>
        <v>0</v>
      </c>
      <c r="S553" s="307">
        <f t="shared" ca="1" si="253"/>
        <v>4.7590000000000039</v>
      </c>
      <c r="T553" s="304">
        <f t="shared" ca="1" si="233"/>
        <v>46.68579000000004</v>
      </c>
      <c r="U553" s="311">
        <f t="shared" ca="1" si="234"/>
        <v>0</v>
      </c>
      <c r="V553" s="306">
        <f t="shared" ca="1" si="235"/>
        <v>1.1544826942211786</v>
      </c>
      <c r="W553" s="304">
        <f t="shared" ca="1" si="236"/>
        <v>42.675728522191477</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0.84477412650504924</v>
      </c>
      <c r="AH553" s="304">
        <f t="shared" ca="1" si="260"/>
        <v>-8.9437645623932127</v>
      </c>
    </row>
    <row r="554" spans="1:34" x14ac:dyDescent="0.2">
      <c r="A554" s="347">
        <f t="shared" ca="1" si="238"/>
        <v>0.1</v>
      </c>
      <c r="B554" s="304">
        <f t="shared" ca="1" si="239"/>
        <v>37.000000000000256</v>
      </c>
      <c r="D554" s="306">
        <f t="shared" ca="1" si="240"/>
        <v>-0.58754930346918122</v>
      </c>
      <c r="E554" s="307">
        <f t="shared" ca="1" si="241"/>
        <v>-0.86189596049473316</v>
      </c>
      <c r="F554" s="304">
        <f t="shared" ca="1" si="242"/>
        <v>1.0431101719014433</v>
      </c>
      <c r="G554" s="306">
        <f t="shared" ca="1" si="243"/>
        <v>7.1303383023072531</v>
      </c>
      <c r="H554" s="307">
        <f t="shared" ca="1" si="244"/>
        <v>-109.57275321830885</v>
      </c>
      <c r="I554" s="304">
        <f t="shared" ca="1" si="245"/>
        <v>109.80450797734017</v>
      </c>
      <c r="J554" s="306">
        <f t="shared" ca="1" si="246"/>
        <v>834.09080047332839</v>
      </c>
      <c r="K554" s="307">
        <f t="shared" ca="1" si="247"/>
        <v>581.75826462903217</v>
      </c>
      <c r="L554" s="304">
        <f t="shared" ca="1" si="232"/>
        <v>1016.931729221987</v>
      </c>
      <c r="M554" s="306">
        <f t="shared" ca="1" si="248"/>
        <v>-1.5058139400704429</v>
      </c>
      <c r="N554" s="304">
        <f t="shared" ca="1" si="249"/>
        <v>-86.276783498001848</v>
      </c>
      <c r="P554" s="310">
        <f t="shared" ca="1" si="250"/>
        <v>23</v>
      </c>
      <c r="Q554" s="304">
        <f t="shared" ca="1" si="251"/>
        <v>0</v>
      </c>
      <c r="R554" s="306">
        <f t="shared" ca="1" si="252"/>
        <v>0</v>
      </c>
      <c r="S554" s="307">
        <f t="shared" ca="1" si="253"/>
        <v>4.7590000000000039</v>
      </c>
      <c r="T554" s="304">
        <f t="shared" ca="1" si="233"/>
        <v>46.68579000000004</v>
      </c>
      <c r="U554" s="311">
        <f t="shared" ca="1" si="234"/>
        <v>0</v>
      </c>
      <c r="V554" s="306">
        <f t="shared" ca="1" si="235"/>
        <v>1.1557489802369993</v>
      </c>
      <c r="W554" s="304">
        <f t="shared" ca="1" si="236"/>
        <v>42.786552796530515</v>
      </c>
      <c r="Y554" s="314" t="str">
        <f t="shared" ca="1" si="254"/>
        <v/>
      </c>
      <c r="Z554" s="315" t="str">
        <f t="shared" ca="1" si="255"/>
        <v/>
      </c>
      <c r="AA554" s="316" t="str">
        <f t="shared" ca="1" si="256"/>
        <v/>
      </c>
      <c r="AC554" s="310">
        <f t="shared" ca="1" si="257"/>
        <v>37.000000000000256</v>
      </c>
      <c r="AD554" s="323">
        <f t="shared" ca="1" si="258"/>
        <v>834.09080047332839</v>
      </c>
      <c r="AE554" s="324" t="e">
        <f t="shared" ca="1" si="237"/>
        <v>#N/A</v>
      </c>
      <c r="AG554" s="306">
        <f t="shared" ca="1" si="259"/>
        <v>0.82154723240066829</v>
      </c>
      <c r="AH554" s="304">
        <f t="shared" ca="1" si="260"/>
        <v>-8.9673730872434216</v>
      </c>
    </row>
    <row r="555" spans="1:34" x14ac:dyDescent="0.2">
      <c r="A555" s="347">
        <f t="shared" ca="1" si="238"/>
        <v>0.1</v>
      </c>
      <c r="B555" s="304">
        <f t="shared" ca="1" si="239"/>
        <v>37.100000000000257</v>
      </c>
      <c r="D555" s="306">
        <f t="shared" ca="1" si="240"/>
        <v>-0.58382348159934283</v>
      </c>
      <c r="E555" s="307">
        <f t="shared" ca="1" si="241"/>
        <v>-0.83831540943314664</v>
      </c>
      <c r="F555" s="304">
        <f t="shared" ca="1" si="242"/>
        <v>1.0215784763589346</v>
      </c>
      <c r="G555" s="306">
        <f t="shared" ca="1" si="243"/>
        <v>7.0719559541473185</v>
      </c>
      <c r="H555" s="307">
        <f t="shared" ca="1" si="244"/>
        <v>-109.65658475925215</v>
      </c>
      <c r="I555" s="304">
        <f t="shared" ca="1" si="245"/>
        <v>109.88438989265242</v>
      </c>
      <c r="J555" s="306">
        <f t="shared" ca="1" si="246"/>
        <v>834.80091518615109</v>
      </c>
      <c r="K555" s="307">
        <f t="shared" ca="1" si="247"/>
        <v>570.79679773015414</v>
      </c>
      <c r="L555" s="304">
        <f t="shared" ca="1" si="232"/>
        <v>1011.2870770926691</v>
      </c>
      <c r="M555" s="306">
        <f t="shared" ca="1" si="248"/>
        <v>-1.5063936663607962</v>
      </c>
      <c r="N555" s="304">
        <f t="shared" ca="1" si="249"/>
        <v>-86.309999367711868</v>
      </c>
      <c r="P555" s="310">
        <f t="shared" ca="1" si="250"/>
        <v>23</v>
      </c>
      <c r="Q555" s="304">
        <f t="shared" ca="1" si="251"/>
        <v>0</v>
      </c>
      <c r="R555" s="306">
        <f t="shared" ca="1" si="252"/>
        <v>0</v>
      </c>
      <c r="S555" s="307">
        <f t="shared" ca="1" si="253"/>
        <v>4.7590000000000039</v>
      </c>
      <c r="T555" s="304">
        <f t="shared" ca="1" si="233"/>
        <v>46.68579000000004</v>
      </c>
      <c r="U555" s="311">
        <f t="shared" ca="1" si="234"/>
        <v>0</v>
      </c>
      <c r="V555" s="306">
        <f t="shared" ca="1" si="235"/>
        <v>1.1570175991144309</v>
      </c>
      <c r="W555" s="304">
        <f t="shared" ca="1" si="236"/>
        <v>42.895862627424378</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0.79863450198589803</v>
      </c>
      <c r="AH555" s="304">
        <f t="shared" ca="1" si="260"/>
        <v>-8.9906603901093671</v>
      </c>
    </row>
    <row r="556" spans="1:34" x14ac:dyDescent="0.2">
      <c r="A556" s="347">
        <f t="shared" ca="1" si="238"/>
        <v>0.1</v>
      </c>
      <c r="B556" s="304">
        <f t="shared" ca="1" si="239"/>
        <v>37.200000000000259</v>
      </c>
      <c r="D556" s="306">
        <f t="shared" ca="1" si="240"/>
        <v>-0.58010050955319659</v>
      </c>
      <c r="E556" s="307">
        <f t="shared" ca="1" si="241"/>
        <v>-0.81505700160639805</v>
      </c>
      <c r="F556" s="304">
        <f t="shared" ca="1" si="242"/>
        <v>1.000417171509711</v>
      </c>
      <c r="G556" s="306">
        <f t="shared" ca="1" si="243"/>
        <v>7.0139459031919991</v>
      </c>
      <c r="H556" s="307">
        <f t="shared" ca="1" si="244"/>
        <v>-109.73809045941279</v>
      </c>
      <c r="I556" s="304">
        <f t="shared" ca="1" si="245"/>
        <v>109.96201132578091</v>
      </c>
      <c r="J556" s="306">
        <f t="shared" ca="1" si="246"/>
        <v>835.505210279018</v>
      </c>
      <c r="K556" s="307">
        <f t="shared" ca="1" si="247"/>
        <v>559.82706396922094</v>
      </c>
      <c r="L556" s="304">
        <f t="shared" ca="1" si="232"/>
        <v>1005.7212824415044</v>
      </c>
      <c r="M556" s="306">
        <f t="shared" ca="1" si="248"/>
        <v>-1.5069678223536283</v>
      </c>
      <c r="N556" s="304">
        <f t="shared" ca="1" si="249"/>
        <v>-86.3428960828833</v>
      </c>
      <c r="P556" s="310">
        <f t="shared" ca="1" si="250"/>
        <v>23</v>
      </c>
      <c r="Q556" s="304">
        <f t="shared" ca="1" si="251"/>
        <v>0</v>
      </c>
      <c r="R556" s="306">
        <f t="shared" ca="1" si="252"/>
        <v>0</v>
      </c>
      <c r="S556" s="307">
        <f t="shared" ca="1" si="253"/>
        <v>4.7590000000000039</v>
      </c>
      <c r="T556" s="304">
        <f t="shared" ca="1" si="233"/>
        <v>46.68579000000004</v>
      </c>
      <c r="U556" s="311">
        <f t="shared" ca="1" si="234"/>
        <v>0</v>
      </c>
      <c r="V556" s="306">
        <f t="shared" ca="1" si="235"/>
        <v>1.1582885290106231</v>
      </c>
      <c r="W556" s="304">
        <f t="shared" ca="1" si="236"/>
        <v>43.003672302180043</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0.77603308359850409</v>
      </c>
      <c r="AH556" s="304">
        <f t="shared" ca="1" si="260"/>
        <v>-9.0136294657332101</v>
      </c>
    </row>
    <row r="557" spans="1:34" x14ac:dyDescent="0.2">
      <c r="A557" s="347">
        <f t="shared" ca="1" si="238"/>
        <v>0.1</v>
      </c>
      <c r="B557" s="304">
        <f t="shared" ca="1" si="239"/>
        <v>37.30000000000026</v>
      </c>
      <c r="D557" s="306">
        <f t="shared" ca="1" si="240"/>
        <v>-0.57638089356637601</v>
      </c>
      <c r="E557" s="307">
        <f t="shared" ca="1" si="241"/>
        <v>-0.79211769661939258</v>
      </c>
      <c r="F557" s="304">
        <f t="shared" ca="1" si="242"/>
        <v>0.97962512205740526</v>
      </c>
      <c r="G557" s="306">
        <f t="shared" ca="1" si="243"/>
        <v>6.9563078138353616</v>
      </c>
      <c r="H557" s="307">
        <f t="shared" ca="1" si="244"/>
        <v>-109.81730222907473</v>
      </c>
      <c r="I557" s="304">
        <f t="shared" ca="1" si="245"/>
        <v>110.03740312853975</v>
      </c>
      <c r="J557" s="306">
        <f t="shared" ca="1" si="246"/>
        <v>836.20372296486937</v>
      </c>
      <c r="K557" s="307">
        <f t="shared" ca="1" si="247"/>
        <v>548.84929433479658</v>
      </c>
      <c r="L557" s="304">
        <f t="shared" ca="1" si="232"/>
        <v>1000.2360792293548</v>
      </c>
      <c r="M557" s="306">
        <f t="shared" ca="1" si="248"/>
        <v>-1.5075364767946953</v>
      </c>
      <c r="N557" s="304">
        <f t="shared" ca="1" si="249"/>
        <v>-86.375477582357803</v>
      </c>
      <c r="P557" s="310">
        <f t="shared" ca="1" si="250"/>
        <v>23</v>
      </c>
      <c r="Q557" s="304">
        <f t="shared" ca="1" si="251"/>
        <v>0</v>
      </c>
      <c r="R557" s="306">
        <f t="shared" ca="1" si="252"/>
        <v>0</v>
      </c>
      <c r="S557" s="307">
        <f t="shared" ca="1" si="253"/>
        <v>4.7590000000000039</v>
      </c>
      <c r="T557" s="304">
        <f t="shared" ca="1" si="233"/>
        <v>46.68579000000004</v>
      </c>
      <c r="U557" s="311">
        <f t="shared" ca="1" si="234"/>
        <v>0</v>
      </c>
      <c r="V557" s="306">
        <f t="shared" ca="1" si="235"/>
        <v>1.1595617483558571</v>
      </c>
      <c r="W557" s="304">
        <f t="shared" ca="1" si="236"/>
        <v>43.109996137253063</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0.75374011478799297</v>
      </c>
      <c r="AH557" s="304">
        <f t="shared" ca="1" si="260"/>
        <v>-9.0362833162807323</v>
      </c>
    </row>
    <row r="558" spans="1:34" x14ac:dyDescent="0.2">
      <c r="A558" s="347">
        <f t="shared" ca="1" si="238"/>
        <v>0.1</v>
      </c>
      <c r="B558" s="304">
        <f t="shared" ca="1" si="239"/>
        <v>37.400000000000261</v>
      </c>
      <c r="D558" s="306">
        <f t="shared" ca="1" si="240"/>
        <v>-0.57266512777455669</v>
      </c>
      <c r="E558" s="307">
        <f t="shared" ca="1" si="241"/>
        <v>-0.76949444793233113</v>
      </c>
      <c r="F558" s="304">
        <f t="shared" ca="1" si="242"/>
        <v>0.95920125832263814</v>
      </c>
      <c r="G558" s="306">
        <f t="shared" ca="1" si="243"/>
        <v>6.8990413010579061</v>
      </c>
      <c r="H558" s="307">
        <f t="shared" ca="1" si="244"/>
        <v>-109.89425167386796</v>
      </c>
      <c r="I558" s="304">
        <f t="shared" ca="1" si="245"/>
        <v>110.11059586539858</v>
      </c>
      <c r="J558" s="306">
        <f t="shared" ca="1" si="246"/>
        <v>836.89649042061399</v>
      </c>
      <c r="K558" s="307">
        <f t="shared" ca="1" si="247"/>
        <v>537.8637166396494</v>
      </c>
      <c r="L558" s="304">
        <f t="shared" ca="1" si="232"/>
        <v>994.83320881229031</v>
      </c>
      <c r="M558" s="306">
        <f t="shared" ca="1" si="248"/>
        <v>-1.5080996971939147</v>
      </c>
      <c r="N558" s="304">
        <f t="shared" ca="1" si="249"/>
        <v>-86.407747734168751</v>
      </c>
      <c r="P558" s="310">
        <f t="shared" ca="1" si="250"/>
        <v>23</v>
      </c>
      <c r="Q558" s="304">
        <f t="shared" ca="1" si="251"/>
        <v>0</v>
      </c>
      <c r="R558" s="306">
        <f t="shared" ca="1" si="252"/>
        <v>0</v>
      </c>
      <c r="S558" s="307">
        <f t="shared" ca="1" si="253"/>
        <v>4.7590000000000039</v>
      </c>
      <c r="T558" s="304">
        <f t="shared" ca="1" si="233"/>
        <v>46.68579000000004</v>
      </c>
      <c r="U558" s="311">
        <f t="shared" ca="1" si="234"/>
        <v>0</v>
      </c>
      <c r="V558" s="306">
        <f t="shared" ca="1" si="235"/>
        <v>1.1608372358513852</v>
      </c>
      <c r="W558" s="304">
        <f t="shared" ca="1" si="236"/>
        <v>43.214848472249635</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0.73175272370860434</v>
      </c>
      <c r="AH558" s="304">
        <f t="shared" ca="1" si="260"/>
        <v>-9.0586249500426614</v>
      </c>
    </row>
    <row r="559" spans="1:34" x14ac:dyDescent="0.2">
      <c r="A559" s="347">
        <f t="shared" ca="1" si="238"/>
        <v>0.1</v>
      </c>
      <c r="B559" s="304">
        <f t="shared" ca="1" si="239"/>
        <v>37.500000000000263</v>
      </c>
      <c r="D559" s="306">
        <f t="shared" ca="1" si="240"/>
        <v>-0.56895369436707932</v>
      </c>
      <c r="E559" s="307">
        <f t="shared" ca="1" si="241"/>
        <v>-0.74718420413498343</v>
      </c>
      <c r="F559" s="304">
        <f t="shared" ca="1" si="242"/>
        <v>0.93914457952052111</v>
      </c>
      <c r="G559" s="306">
        <f t="shared" ca="1" si="243"/>
        <v>6.8421459316211983</v>
      </c>
      <c r="H559" s="307">
        <f t="shared" ca="1" si="244"/>
        <v>-109.96897009428146</v>
      </c>
      <c r="I559" s="304">
        <f t="shared" ca="1" si="245"/>
        <v>110.18161981268278</v>
      </c>
      <c r="J559" s="306">
        <f t="shared" ca="1" si="246"/>
        <v>837.58354978224793</v>
      </c>
      <c r="K559" s="307">
        <f t="shared" ca="1" si="247"/>
        <v>526.87055555124198</v>
      </c>
      <c r="L559" s="304">
        <f t="shared" ca="1" si="232"/>
        <v>989.51441888064767</v>
      </c>
      <c r="M559" s="306">
        <f t="shared" ca="1" si="248"/>
        <v>-1.5086575498550565</v>
      </c>
      <c r="N559" s="304">
        <f t="shared" ca="1" si="249"/>
        <v>-86.439710337242317</v>
      </c>
      <c r="P559" s="310">
        <f t="shared" ca="1" si="250"/>
        <v>23</v>
      </c>
      <c r="Q559" s="304">
        <f t="shared" ca="1" si="251"/>
        <v>0</v>
      </c>
      <c r="R559" s="306">
        <f t="shared" ca="1" si="252"/>
        <v>0</v>
      </c>
      <c r="S559" s="307">
        <f t="shared" ca="1" si="253"/>
        <v>4.7590000000000039</v>
      </c>
      <c r="T559" s="304">
        <f t="shared" ca="1" si="233"/>
        <v>46.68579000000004</v>
      </c>
      <c r="U559" s="311">
        <f t="shared" ca="1" si="234"/>
        <v>0</v>
      </c>
      <c r="V559" s="306">
        <f t="shared" ca="1" si="235"/>
        <v>1.1621149704672613</v>
      </c>
      <c r="W559" s="304">
        <f t="shared" ca="1" si="236"/>
        <v>43.318243664109531</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0.71006803047090017</v>
      </c>
      <c r="AH559" s="304">
        <f t="shared" ca="1" si="260"/>
        <v>-9.0806573801743227</v>
      </c>
    </row>
    <row r="560" spans="1:34" x14ac:dyDescent="0.2">
      <c r="A560" s="347">
        <f t="shared" ca="1" si="238"/>
        <v>0.1</v>
      </c>
      <c r="B560" s="304">
        <f t="shared" ca="1" si="239"/>
        <v>37.600000000000264</v>
      </c>
      <c r="D560" s="306">
        <f t="shared" ca="1" si="240"/>
        <v>-0.56524706374151967</v>
      </c>
      <c r="E560" s="307">
        <f t="shared" ca="1" si="241"/>
        <v>-0.72518391018251016</v>
      </c>
      <c r="F560" s="304">
        <f t="shared" ca="1" si="242"/>
        <v>0.91945415690832821</v>
      </c>
      <c r="G560" s="306">
        <f t="shared" ca="1" si="243"/>
        <v>6.7856212252470467</v>
      </c>
      <c r="H560" s="307">
        <f t="shared" ca="1" si="244"/>
        <v>-110.04148848529971</v>
      </c>
      <c r="I560" s="304">
        <f t="shared" ca="1" si="245"/>
        <v>110.25050495790425</v>
      </c>
      <c r="J560" s="306">
        <f t="shared" ca="1" si="246"/>
        <v>838.26493814009132</v>
      </c>
      <c r="K560" s="307">
        <f t="shared" ca="1" si="247"/>
        <v>515.8700326222629</v>
      </c>
      <c r="L560" s="304">
        <f t="shared" ca="1" si="232"/>
        <v>984.28146232300128</v>
      </c>
      <c r="M560" s="306">
        <f t="shared" ca="1" si="248"/>
        <v>-1.5092100999045865</v>
      </c>
      <c r="N560" s="304">
        <f t="shared" ca="1" si="249"/>
        <v>-86.471369123050138</v>
      </c>
      <c r="P560" s="310">
        <f t="shared" ca="1" si="250"/>
        <v>23</v>
      </c>
      <c r="Q560" s="304">
        <f t="shared" ca="1" si="251"/>
        <v>0</v>
      </c>
      <c r="R560" s="306">
        <f t="shared" ca="1" si="252"/>
        <v>0</v>
      </c>
      <c r="S560" s="307">
        <f t="shared" ca="1" si="253"/>
        <v>4.7590000000000039</v>
      </c>
      <c r="T560" s="304">
        <f t="shared" ca="1" si="233"/>
        <v>46.68579000000004</v>
      </c>
      <c r="U560" s="311">
        <f t="shared" ca="1" si="234"/>
        <v>0</v>
      </c>
      <c r="V560" s="306">
        <f t="shared" ca="1" si="235"/>
        <v>1.1633949314401559</v>
      </c>
      <c r="W560" s="304">
        <f t="shared" ca="1" si="236"/>
        <v>43.420196081465825</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0.68868314845231815</v>
      </c>
      <c r="AH560" s="304">
        <f t="shared" ca="1" si="260"/>
        <v>-9.1023836234733135</v>
      </c>
    </row>
    <row r="561" spans="1:34" x14ac:dyDescent="0.2">
      <c r="A561" s="347">
        <f t="shared" ca="1" si="238"/>
        <v>0.1</v>
      </c>
      <c r="B561" s="304">
        <f t="shared" ca="1" si="239"/>
        <v>37.700000000000266</v>
      </c>
      <c r="D561" s="306">
        <f t="shared" ca="1" si="240"/>
        <v>-0.56154569465911186</v>
      </c>
      <c r="E561" s="307">
        <f t="shared" ca="1" si="241"/>
        <v>-0.7034905085936991</v>
      </c>
      <c r="F561" s="304">
        <f t="shared" ca="1" si="242"/>
        <v>0.90012913677516626</v>
      </c>
      <c r="G561" s="306">
        <f t="shared" ca="1" si="243"/>
        <v>6.7294666557811356</v>
      </c>
      <c r="H561" s="307">
        <f t="shared" ca="1" si="244"/>
        <v>-110.11183753615907</v>
      </c>
      <c r="I561" s="304">
        <f t="shared" ca="1" si="245"/>
        <v>110.31728099921952</v>
      </c>
      <c r="J561" s="306">
        <f t="shared" ca="1" si="246"/>
        <v>838.94069253414273</v>
      </c>
      <c r="K561" s="307">
        <f t="shared" ca="1" si="247"/>
        <v>504.86236632118994</v>
      </c>
      <c r="L561" s="304">
        <f t="shared" ca="1" si="232"/>
        <v>979.13609601377607</v>
      </c>
      <c r="M561" s="306">
        <f t="shared" ca="1" si="248"/>
        <v>-1.5097574113196952</v>
      </c>
      <c r="N561" s="304">
        <f t="shared" ca="1" si="249"/>
        <v>-86.502727757215197</v>
      </c>
      <c r="P561" s="310">
        <f t="shared" ca="1" si="250"/>
        <v>23</v>
      </c>
      <c r="Q561" s="304">
        <f t="shared" ca="1" si="251"/>
        <v>0</v>
      </c>
      <c r="R561" s="306">
        <f t="shared" ca="1" si="252"/>
        <v>0</v>
      </c>
      <c r="S561" s="307">
        <f t="shared" ca="1" si="253"/>
        <v>4.7590000000000039</v>
      </c>
      <c r="T561" s="304">
        <f t="shared" ca="1" si="233"/>
        <v>46.68579000000004</v>
      </c>
      <c r="U561" s="311">
        <f t="shared" ca="1" si="234"/>
        <v>0</v>
      </c>
      <c r="V561" s="306">
        <f t="shared" ca="1" si="235"/>
        <v>1.1646770982711634</v>
      </c>
      <c r="W561" s="304">
        <f t="shared" ca="1" si="236"/>
        <v>43.520720099180089</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0.66759518556771447</v>
      </c>
      <c r="AH561" s="304">
        <f t="shared" ca="1" si="260"/>
        <v>-9.1238066991943239</v>
      </c>
    </row>
    <row r="562" spans="1:34" x14ac:dyDescent="0.2">
      <c r="A562" s="347">
        <f t="shared" ca="1" si="238"/>
        <v>0.1</v>
      </c>
      <c r="B562" s="304">
        <f t="shared" ca="1" si="239"/>
        <v>37.800000000000267</v>
      </c>
      <c r="D562" s="306">
        <f t="shared" ca="1" si="240"/>
        <v>-0.55785003440085623</v>
      </c>
      <c r="E562" s="307">
        <f t="shared" ca="1" si="241"/>
        <v>-0.68210094061194226</v>
      </c>
      <c r="F562" s="304">
        <f t="shared" ca="1" si="242"/>
        <v>0.88116874324089189</v>
      </c>
      <c r="G562" s="306">
        <f t="shared" ca="1" si="243"/>
        <v>6.6736816523410498</v>
      </c>
      <c r="H562" s="307">
        <f t="shared" ca="1" si="244"/>
        <v>-110.18004763022027</v>
      </c>
      <c r="I562" s="304">
        <f t="shared" ca="1" si="245"/>
        <v>110.38197734501045</v>
      </c>
      <c r="J562" s="306">
        <f t="shared" ca="1" si="246"/>
        <v>839.61084994954888</v>
      </c>
      <c r="K562" s="307">
        <f t="shared" ca="1" si="247"/>
        <v>493.84777206287094</v>
      </c>
      <c r="L562" s="304">
        <f t="shared" ca="1" si="232"/>
        <v>974.08007952347805</v>
      </c>
      <c r="M562" s="306">
        <f t="shared" ca="1" si="248"/>
        <v>-1.5102995469555345</v>
      </c>
      <c r="N562" s="304">
        <f t="shared" ca="1" si="249"/>
        <v>-86.533789841072419</v>
      </c>
      <c r="P562" s="310">
        <f t="shared" ca="1" si="250"/>
        <v>23</v>
      </c>
      <c r="Q562" s="304">
        <f t="shared" ca="1" si="251"/>
        <v>0</v>
      </c>
      <c r="R562" s="306">
        <f t="shared" ca="1" si="252"/>
        <v>0</v>
      </c>
      <c r="S562" s="307">
        <f t="shared" ca="1" si="253"/>
        <v>4.7590000000000039</v>
      </c>
      <c r="T562" s="304">
        <f t="shared" ca="1" si="233"/>
        <v>46.68579000000004</v>
      </c>
      <c r="U562" s="311">
        <f t="shared" ca="1" si="234"/>
        <v>0</v>
      </c>
      <c r="V562" s="306">
        <f t="shared" ca="1" si="235"/>
        <v>1.1659614507235969</v>
      </c>
      <c r="W562" s="304">
        <f t="shared" ca="1" si="236"/>
        <v>43.619830093048812</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0.64680124550025297</v>
      </c>
      <c r="AH562" s="304">
        <f t="shared" ca="1" si="260"/>
        <v>-9.1449296279008312</v>
      </c>
    </row>
    <row r="563" spans="1:34" x14ac:dyDescent="0.2">
      <c r="A563" s="347">
        <f t="shared" ca="1" si="238"/>
        <v>0.1</v>
      </c>
      <c r="B563" s="304">
        <f t="shared" ca="1" si="239"/>
        <v>37.900000000000269</v>
      </c>
      <c r="D563" s="306">
        <f t="shared" ca="1" si="240"/>
        <v>-0.55416051892420182</v>
      </c>
      <c r="E563" s="307">
        <f t="shared" ca="1" si="241"/>
        <v>-0.66101214732980829</v>
      </c>
      <c r="F563" s="304">
        <f t="shared" ca="1" si="242"/>
        <v>0.86257228082747062</v>
      </c>
      <c r="G563" s="306">
        <f t="shared" ca="1" si="243"/>
        <v>6.6182656004486295</v>
      </c>
      <c r="H563" s="307">
        <f t="shared" ca="1" si="244"/>
        <v>-110.24614884495325</v>
      </c>
      <c r="I563" s="304">
        <f t="shared" ca="1" si="245"/>
        <v>110.44462311358426</v>
      </c>
      <c r="J563" s="306">
        <f t="shared" ca="1" si="246"/>
        <v>840.27544731218836</v>
      </c>
      <c r="K563" s="307">
        <f t="shared" ca="1" si="247"/>
        <v>482.82646223911229</v>
      </c>
      <c r="L563" s="304">
        <f t="shared" ca="1" si="232"/>
        <v>969.11517375079575</v>
      </c>
      <c r="M563" s="306">
        <f t="shared" ca="1" si="248"/>
        <v>-1.51083656857169</v>
      </c>
      <c r="N563" s="304">
        <f t="shared" ca="1" si="249"/>
        <v>-86.564558913185436</v>
      </c>
      <c r="P563" s="310">
        <f t="shared" ca="1" si="250"/>
        <v>23</v>
      </c>
      <c r="Q563" s="304">
        <f t="shared" ca="1" si="251"/>
        <v>0</v>
      </c>
      <c r="R563" s="306">
        <f t="shared" ca="1" si="252"/>
        <v>0</v>
      </c>
      <c r="S563" s="307">
        <f t="shared" ca="1" si="253"/>
        <v>4.7590000000000039</v>
      </c>
      <c r="T563" s="304">
        <f t="shared" ca="1" si="233"/>
        <v>46.68579000000004</v>
      </c>
      <c r="U563" s="311">
        <f t="shared" ca="1" si="234"/>
        <v>0</v>
      </c>
      <c r="V563" s="306">
        <f t="shared" ca="1" si="235"/>
        <v>1.1672479688207782</v>
      </c>
      <c r="W563" s="304">
        <f t="shared" ca="1" si="236"/>
        <v>43.717540434679385</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0.62629842889366572</v>
      </c>
      <c r="AH563" s="304">
        <f t="shared" ca="1" si="260"/>
        <v>-9.1657554303527586</v>
      </c>
    </row>
    <row r="564" spans="1:34" x14ac:dyDescent="0.2">
      <c r="A564" s="347">
        <f t="shared" ca="1" si="238"/>
        <v>0.1</v>
      </c>
      <c r="B564" s="304">
        <f t="shared" ca="1" si="239"/>
        <v>38.00000000000027</v>
      </c>
      <c r="D564" s="306">
        <f t="shared" ca="1" si="240"/>
        <v>-0.55047757302018108</v>
      </c>
      <c r="E564" s="307">
        <f t="shared" ca="1" si="241"/>
        <v>-0.64022107077758328</v>
      </c>
      <c r="F564" s="304">
        <f t="shared" ca="1" si="242"/>
        <v>0.84433913676068817</v>
      </c>
      <c r="G564" s="306">
        <f t="shared" ca="1" si="243"/>
        <v>6.5632178431466111</v>
      </c>
      <c r="H564" s="307">
        <f t="shared" ca="1" si="244"/>
        <v>-110.31017095203102</v>
      </c>
      <c r="I564" s="304">
        <f t="shared" ca="1" si="245"/>
        <v>110.50524713298869</v>
      </c>
      <c r="J564" s="306">
        <f t="shared" ca="1" si="246"/>
        <v>840.93452148436813</v>
      </c>
      <c r="K564" s="307">
        <f t="shared" ca="1" si="247"/>
        <v>471.79864624926307</v>
      </c>
      <c r="L564" s="304">
        <f t="shared" ca="1" si="232"/>
        <v>964.24313947612848</v>
      </c>
      <c r="M564" s="306">
        <f t="shared" ca="1" si="248"/>
        <v>-1.5113685368579124</v>
      </c>
      <c r="N564" s="304">
        <f t="shared" ca="1" si="249"/>
        <v>-86.59503845082078</v>
      </c>
      <c r="P564" s="310">
        <f t="shared" ca="1" si="250"/>
        <v>23</v>
      </c>
      <c r="Q564" s="304">
        <f t="shared" ca="1" si="251"/>
        <v>0</v>
      </c>
      <c r="R564" s="306">
        <f t="shared" ca="1" si="252"/>
        <v>0</v>
      </c>
      <c r="S564" s="307">
        <f t="shared" ca="1" si="253"/>
        <v>4.7590000000000039</v>
      </c>
      <c r="T564" s="304">
        <f t="shared" ca="1" si="233"/>
        <v>46.68579000000004</v>
      </c>
      <c r="U564" s="311">
        <f t="shared" ca="1" si="234"/>
        <v>0</v>
      </c>
      <c r="V564" s="306">
        <f t="shared" ca="1" si="235"/>
        <v>1.1685366328438136</v>
      </c>
      <c r="W564" s="304">
        <f t="shared" ca="1" si="236"/>
        <v>43.813865486531874</v>
      </c>
      <c r="Y564" s="314" t="str">
        <f t="shared" ca="1" si="254"/>
        <v/>
      </c>
      <c r="Z564" s="315" t="str">
        <f t="shared" ca="1" si="255"/>
        <v/>
      </c>
      <c r="AA564" s="316" t="str">
        <f t="shared" ca="1" si="256"/>
        <v/>
      </c>
      <c r="AC564" s="310">
        <f t="shared" ca="1" si="257"/>
        <v>38.00000000000027</v>
      </c>
      <c r="AD564" s="323">
        <f t="shared" ca="1" si="258"/>
        <v>840.93452148436813</v>
      </c>
      <c r="AE564" s="324" t="e">
        <f t="shared" ca="1" si="237"/>
        <v>#N/A</v>
      </c>
      <c r="AG564" s="306">
        <f t="shared" ca="1" si="259"/>
        <v>0.606083834506288</v>
      </c>
      <c r="AH564" s="304">
        <f t="shared" ca="1" si="260"/>
        <v>-9.1862871264297858</v>
      </c>
    </row>
    <row r="565" spans="1:34" x14ac:dyDescent="0.2">
      <c r="A565" s="347">
        <f t="shared" ca="1" si="238"/>
        <v>0.1</v>
      </c>
      <c r="B565" s="304">
        <f t="shared" ca="1" si="239"/>
        <v>38.100000000000271</v>
      </c>
      <c r="D565" s="306">
        <f t="shared" ca="1" si="240"/>
        <v>-0.54680161047087483</v>
      </c>
      <c r="E565" s="307">
        <f t="shared" ca="1" si="241"/>
        <v>-0.61972465497658646</v>
      </c>
      <c r="F565" s="304">
        <f t="shared" ca="1" si="242"/>
        <v>0.8264687829551649</v>
      </c>
      <c r="G565" s="306">
        <f t="shared" ca="1" si="243"/>
        <v>6.508537682099524</v>
      </c>
      <c r="H565" s="307">
        <f t="shared" ca="1" si="244"/>
        <v>-110.37214341752868</v>
      </c>
      <c r="I565" s="304">
        <f t="shared" ca="1" si="245"/>
        <v>110.56387794093887</v>
      </c>
      <c r="J565" s="306">
        <f t="shared" ca="1" si="246"/>
        <v>841.5881092606304</v>
      </c>
      <c r="K565" s="307">
        <f t="shared" ca="1" si="247"/>
        <v>460.76453053078507</v>
      </c>
      <c r="L565" s="304">
        <f t="shared" ca="1" si="232"/>
        <v>959.4657358364276</v>
      </c>
      <c r="M565" s="306">
        <f t="shared" ca="1" si="248"/>
        <v>-1.5118955114591293</v>
      </c>
      <c r="N565" s="304">
        <f t="shared" ca="1" si="249"/>
        <v>-86.625231871381104</v>
      </c>
      <c r="P565" s="310">
        <f t="shared" ca="1" si="250"/>
        <v>23</v>
      </c>
      <c r="Q565" s="304">
        <f t="shared" ca="1" si="251"/>
        <v>0</v>
      </c>
      <c r="R565" s="306">
        <f t="shared" ca="1" si="252"/>
        <v>0</v>
      </c>
      <c r="S565" s="307">
        <f t="shared" ca="1" si="253"/>
        <v>4.7590000000000039</v>
      </c>
      <c r="T565" s="304">
        <f t="shared" ca="1" si="233"/>
        <v>46.68579000000004</v>
      </c>
      <c r="U565" s="311">
        <f t="shared" ca="1" si="234"/>
        <v>0</v>
      </c>
      <c r="V565" s="306">
        <f t="shared" ca="1" si="235"/>
        <v>1.1698274233293697</v>
      </c>
      <c r="W565" s="304">
        <f t="shared" ca="1" si="236"/>
        <v>43.908819597124342</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0.58615456032780067</v>
      </c>
      <c r="AH565" s="304">
        <f t="shared" ca="1" si="260"/>
        <v>-9.2065277340894802</v>
      </c>
    </row>
    <row r="566" spans="1:34" x14ac:dyDescent="0.2">
      <c r="A566" s="347">
        <f t="shared" ca="1" si="238"/>
        <v>0.1</v>
      </c>
      <c r="B566" s="304">
        <f t="shared" ca="1" si="239"/>
        <v>38.200000000000273</v>
      </c>
      <c r="D566" s="306">
        <f t="shared" ca="1" si="240"/>
        <v>-0.54313303420711712</v>
      </c>
      <c r="E566" s="307">
        <f t="shared" ca="1" si="241"/>
        <v>-0.59951984695771898</v>
      </c>
      <c r="F566" s="304">
        <f t="shared" ca="1" si="242"/>
        <v>0.80896077762969221</v>
      </c>
      <c r="G566" s="306">
        <f t="shared" ca="1" si="243"/>
        <v>6.4542243786788127</v>
      </c>
      <c r="H566" s="307">
        <f t="shared" ca="1" si="244"/>
        <v>-110.43209540222445</v>
      </c>
      <c r="I566" s="304">
        <f t="shared" ca="1" si="245"/>
        <v>110.62054378485189</v>
      </c>
      <c r="J566" s="306">
        <f t="shared" ca="1" si="246"/>
        <v>842.23624736366935</v>
      </c>
      <c r="K566" s="307">
        <f t="shared" ca="1" si="247"/>
        <v>449.72431858979741</v>
      </c>
      <c r="L566" s="304">
        <f t="shared" ca="1" si="232"/>
        <v>954.78471872160458</v>
      </c>
      <c r="M566" s="306">
        <f t="shared" ca="1" si="248"/>
        <v>-1.5124175509997648</v>
      </c>
      <c r="N566" s="304">
        <f t="shared" ca="1" si="249"/>
        <v>-86.655142533798468</v>
      </c>
      <c r="P566" s="310">
        <f t="shared" ca="1" si="250"/>
        <v>23</v>
      </c>
      <c r="Q566" s="304">
        <f t="shared" ca="1" si="251"/>
        <v>0</v>
      </c>
      <c r="R566" s="306">
        <f t="shared" ca="1" si="252"/>
        <v>0</v>
      </c>
      <c r="S566" s="307">
        <f t="shared" ca="1" si="253"/>
        <v>4.7590000000000039</v>
      </c>
      <c r="T566" s="304">
        <f t="shared" ca="1" si="233"/>
        <v>46.68579000000004</v>
      </c>
      <c r="U566" s="311">
        <f t="shared" ca="1" si="234"/>
        <v>0</v>
      </c>
      <c r="V566" s="306">
        <f t="shared" ca="1" si="235"/>
        <v>1.171120321067439</v>
      </c>
      <c r="W566" s="304">
        <f t="shared" ca="1" si="236"/>
        <v>44.002417096398425</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0.56650770465920708</v>
      </c>
      <c r="AH566" s="304">
        <f t="shared" ca="1" si="260"/>
        <v>-9.2264802683598042</v>
      </c>
    </row>
    <row r="567" spans="1:34" x14ac:dyDescent="0.2">
      <c r="A567" s="347">
        <f t="shared" ca="1" si="238"/>
        <v>0.1</v>
      </c>
      <c r="B567" s="304">
        <f t="shared" ca="1" si="239"/>
        <v>38.300000000000274</v>
      </c>
      <c r="D567" s="306">
        <f t="shared" ca="1" si="240"/>
        <v>-0.53947223646629494</v>
      </c>
      <c r="E567" s="307">
        <f t="shared" ca="1" si="241"/>
        <v>-0.57960359774597237</v>
      </c>
      <c r="F567" s="304">
        <f t="shared" ca="1" si="242"/>
        <v>0.79181476649404625</v>
      </c>
      <c r="G567" s="306">
        <f t="shared" ca="1" si="243"/>
        <v>6.4002771550321835</v>
      </c>
      <c r="H567" s="307">
        <f t="shared" ca="1" si="244"/>
        <v>-110.49005576199905</v>
      </c>
      <c r="I567" s="304">
        <f t="shared" ca="1" si="245"/>
        <v>110.67527262198583</v>
      </c>
      <c r="J567" s="306">
        <f t="shared" ca="1" si="246"/>
        <v>842.87897244035491</v>
      </c>
      <c r="K567" s="307">
        <f t="shared" ca="1" si="247"/>
        <v>438.67821103158622</v>
      </c>
      <c r="L567" s="304">
        <f t="shared" ca="1" si="232"/>
        <v>950.20183909313789</v>
      </c>
      <c r="M567" s="306">
        <f t="shared" ca="1" si="248"/>
        <v>-1.5129347131073863</v>
      </c>
      <c r="N567" s="304">
        <f t="shared" ca="1" si="249"/>
        <v>-86.684773739889266</v>
      </c>
      <c r="P567" s="310">
        <f t="shared" ca="1" si="250"/>
        <v>23</v>
      </c>
      <c r="Q567" s="304">
        <f t="shared" ca="1" si="251"/>
        <v>0</v>
      </c>
      <c r="R567" s="306">
        <f t="shared" ca="1" si="252"/>
        <v>0</v>
      </c>
      <c r="S567" s="307">
        <f t="shared" ca="1" si="253"/>
        <v>4.7590000000000039</v>
      </c>
      <c r="T567" s="304">
        <f t="shared" ca="1" si="233"/>
        <v>46.68579000000004</v>
      </c>
      <c r="U567" s="311">
        <f t="shared" ca="1" si="234"/>
        <v>0</v>
      </c>
      <c r="V567" s="306">
        <f t="shared" ca="1" si="235"/>
        <v>1.1724153070991012</v>
      </c>
      <c r="W567" s="304">
        <f t="shared" ca="1" si="236"/>
        <v>44.094672291242439</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0.5471403671568531</v>
      </c>
      <c r="AH567" s="304">
        <f t="shared" ca="1" si="260"/>
        <v>-9.2461477403652843</v>
      </c>
    </row>
    <row r="568" spans="1:34" x14ac:dyDescent="0.2">
      <c r="A568" s="347">
        <f t="shared" ca="1" si="238"/>
        <v>0.1</v>
      </c>
      <c r="B568" s="304">
        <f t="shared" ca="1" si="239"/>
        <v>38.400000000000276</v>
      </c>
      <c r="D568" s="306">
        <f t="shared" ca="1" si="240"/>
        <v>-0.53581959895016307</v>
      </c>
      <c r="E568" s="307">
        <f t="shared" ca="1" si="241"/>
        <v>-0.55997286331144025</v>
      </c>
      <c r="F568" s="304">
        <f t="shared" ca="1" si="242"/>
        <v>0.77503048344199121</v>
      </c>
      <c r="G568" s="306">
        <f t="shared" ca="1" si="243"/>
        <v>6.3466951951371673</v>
      </c>
      <c r="H568" s="307">
        <f t="shared" ca="1" si="244"/>
        <v>-110.54605304833019</v>
      </c>
      <c r="I568" s="304">
        <f t="shared" ca="1" si="245"/>
        <v>110.72809211967942</v>
      </c>
      <c r="J568" s="306">
        <f t="shared" ca="1" si="246"/>
        <v>843.51632105786337</v>
      </c>
      <c r="K568" s="307">
        <f t="shared" ca="1" si="247"/>
        <v>427.62640559106973</v>
      </c>
      <c r="L568" s="304">
        <f t="shared" ca="1" si="232"/>
        <v>945.71884122593781</v>
      </c>
      <c r="M568" s="306">
        <f t="shared" ca="1" si="248"/>
        <v>-1.5134470544356957</v>
      </c>
      <c r="N568" s="304">
        <f t="shared" ca="1" si="249"/>
        <v>-86.714128735671522</v>
      </c>
      <c r="P568" s="310">
        <f t="shared" ca="1" si="250"/>
        <v>23</v>
      </c>
      <c r="Q568" s="304">
        <f t="shared" ca="1" si="251"/>
        <v>0</v>
      </c>
      <c r="R568" s="306">
        <f t="shared" ca="1" si="252"/>
        <v>0</v>
      </c>
      <c r="S568" s="307">
        <f t="shared" ca="1" si="253"/>
        <v>4.7590000000000039</v>
      </c>
      <c r="T568" s="304">
        <f t="shared" ca="1" si="233"/>
        <v>46.68579000000004</v>
      </c>
      <c r="U568" s="311">
        <f t="shared" ca="1" si="234"/>
        <v>0</v>
      </c>
      <c r="V568" s="306">
        <f t="shared" ca="1" si="235"/>
        <v>1.1737123627142816</v>
      </c>
      <c r="W568" s="304">
        <f t="shared" ca="1" si="236"/>
        <v>44.18559946116909</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0.52804964984110114</v>
      </c>
      <c r="AH568" s="304">
        <f t="shared" ca="1" si="260"/>
        <v>-9.2655331563863008</v>
      </c>
    </row>
    <row r="569" spans="1:34" x14ac:dyDescent="0.2">
      <c r="A569" s="347">
        <f t="shared" ca="1" si="238"/>
        <v>0.1</v>
      </c>
      <c r="B569" s="304">
        <f t="shared" ca="1" si="239"/>
        <v>38.500000000000277</v>
      </c>
      <c r="D569" s="306">
        <f t="shared" ca="1" si="240"/>
        <v>-0.53217549298259492</v>
      </c>
      <c r="E569" s="307">
        <f t="shared" ca="1" si="241"/>
        <v>-0.54062460548749414</v>
      </c>
      <c r="F569" s="304">
        <f t="shared" ca="1" si="242"/>
        <v>0.7586077506786868</v>
      </c>
      <c r="G569" s="306">
        <f t="shared" ca="1" si="243"/>
        <v>6.2934776458389079</v>
      </c>
      <c r="H569" s="307">
        <f t="shared" ca="1" si="244"/>
        <v>-110.60011550887894</v>
      </c>
      <c r="I569" s="304">
        <f t="shared" ca="1" si="245"/>
        <v>110.77902965568907</v>
      </c>
      <c r="J569" s="306">
        <f t="shared" ca="1" si="246"/>
        <v>844.14832969991221</v>
      </c>
      <c r="K569" s="307">
        <f t="shared" ca="1" si="247"/>
        <v>416.56909716320928</v>
      </c>
      <c r="L569" s="304">
        <f t="shared" ca="1" si="232"/>
        <v>941.33746087496331</v>
      </c>
      <c r="M569" s="306">
        <f t="shared" ca="1" si="248"/>
        <v>-1.5139546306868952</v>
      </c>
      <c r="N569" s="304">
        <f t="shared" ca="1" si="249"/>
        <v>-86.743210712646317</v>
      </c>
      <c r="P569" s="310">
        <f t="shared" ca="1" si="250"/>
        <v>23</v>
      </c>
      <c r="Q569" s="304">
        <f t="shared" ca="1" si="251"/>
        <v>0</v>
      </c>
      <c r="R569" s="306">
        <f t="shared" ca="1" si="252"/>
        <v>0</v>
      </c>
      <c r="S569" s="307">
        <f t="shared" ca="1" si="253"/>
        <v>4.7590000000000039</v>
      </c>
      <c r="T569" s="304">
        <f t="shared" ca="1" si="233"/>
        <v>46.68579000000004</v>
      </c>
      <c r="U569" s="311">
        <f t="shared" ca="1" si="234"/>
        <v>0</v>
      </c>
      <c r="V569" s="306">
        <f t="shared" ca="1" si="235"/>
        <v>1.1750114694495035</v>
      </c>
      <c r="W569" s="304">
        <f t="shared" ca="1" si="236"/>
        <v>44.275212854144641</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0.50923265807042029</v>
      </c>
      <c r="AH569" s="304">
        <f t="shared" ca="1" si="260"/>
        <v>-9.2846395169508416</v>
      </c>
    </row>
    <row r="570" spans="1:34" x14ac:dyDescent="0.2">
      <c r="A570" s="347">
        <f t="shared" ca="1" si="238"/>
        <v>0.1</v>
      </c>
      <c r="B570" s="304">
        <f t="shared" ca="1" si="239"/>
        <v>38.600000000000279</v>
      </c>
      <c r="D570" s="306">
        <f t="shared" ca="1" si="240"/>
        <v>-0.52854027966711237</v>
      </c>
      <c r="E570" s="307">
        <f t="shared" ca="1" si="241"/>
        <v>-0.52155579285675735</v>
      </c>
      <c r="F570" s="304">
        <f t="shared" ca="1" si="242"/>
        <v>0.74254647820391018</v>
      </c>
      <c r="G570" s="306">
        <f t="shared" ca="1" si="243"/>
        <v>6.2406236178721963</v>
      </c>
      <c r="H570" s="307">
        <f t="shared" ca="1" si="244"/>
        <v>-110.65227108816462</v>
      </c>
      <c r="I570" s="304">
        <f t="shared" ca="1" si="245"/>
        <v>110.82811231861984</v>
      </c>
      <c r="J570" s="306">
        <f t="shared" ca="1" si="246"/>
        <v>844.77503476309778</v>
      </c>
      <c r="K570" s="307">
        <f t="shared" ca="1" si="247"/>
        <v>405.50647783335711</v>
      </c>
      <c r="L570" s="304">
        <f t="shared" ca="1" si="232"/>
        <v>937.05942336855458</v>
      </c>
      <c r="M570" s="306">
        <f t="shared" ca="1" si="248"/>
        <v>-1.5144574966334354</v>
      </c>
      <c r="N570" s="304">
        <f t="shared" ca="1" si="249"/>
        <v>-86.772022809043932</v>
      </c>
      <c r="P570" s="310">
        <f t="shared" ca="1" si="250"/>
        <v>23</v>
      </c>
      <c r="Q570" s="304">
        <f t="shared" ca="1" si="251"/>
        <v>0</v>
      </c>
      <c r="R570" s="306">
        <f t="shared" ca="1" si="252"/>
        <v>0</v>
      </c>
      <c r="S570" s="307">
        <f t="shared" ca="1" si="253"/>
        <v>4.7590000000000039</v>
      </c>
      <c r="T570" s="304">
        <f t="shared" ca="1" si="233"/>
        <v>46.68579000000004</v>
      </c>
      <c r="U570" s="311">
        <f t="shared" ca="1" si="234"/>
        <v>0</v>
      </c>
      <c r="V570" s="306">
        <f t="shared" ca="1" si="235"/>
        <v>1.1763126090856424</v>
      </c>
      <c r="W570" s="304">
        <f t="shared" ca="1" si="236"/>
        <v>44.363526682567148</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0.49068650148155868</v>
      </c>
      <c r="AH570" s="304">
        <f t="shared" ca="1" si="260"/>
        <v>-9.3034698159581009</v>
      </c>
    </row>
    <row r="571" spans="1:34" x14ac:dyDescent="0.2">
      <c r="A571" s="347">
        <f t="shared" ca="1" si="238"/>
        <v>0.1</v>
      </c>
      <c r="B571" s="304">
        <f t="shared" ca="1" si="239"/>
        <v>38.70000000000028</v>
      </c>
      <c r="D571" s="306">
        <f t="shared" ca="1" si="240"/>
        <v>-0.52491431004418265</v>
      </c>
      <c r="E571" s="307">
        <f t="shared" ca="1" si="241"/>
        <v>-0.50276340160540833</v>
      </c>
      <c r="F571" s="304">
        <f t="shared" ca="1" si="242"/>
        <v>0.72684666256577213</v>
      </c>
      <c r="G571" s="306">
        <f t="shared" ca="1" si="243"/>
        <v>6.1881321868677777</v>
      </c>
      <c r="H571" s="307">
        <f t="shared" ca="1" si="244"/>
        <v>-110.70254742832516</v>
      </c>
      <c r="I571" s="304">
        <f t="shared" ca="1" si="245"/>
        <v>110.87536690844694</v>
      </c>
      <c r="J571" s="306">
        <f t="shared" ca="1" si="246"/>
        <v>845.39647255333477</v>
      </c>
      <c r="K571" s="307">
        <f t="shared" ca="1" si="247"/>
        <v>394.43873690753264</v>
      </c>
      <c r="L571" s="304">
        <f t="shared" ca="1" si="232"/>
        <v>932.8864416309367</v>
      </c>
      <c r="M571" s="306">
        <f t="shared" ca="1" si="248"/>
        <v>-1.5149557061391754</v>
      </c>
      <c r="N571" s="304">
        <f t="shared" ca="1" si="249"/>
        <v>-86.800568111036128</v>
      </c>
      <c r="P571" s="310">
        <f t="shared" ca="1" si="250"/>
        <v>23</v>
      </c>
      <c r="Q571" s="304">
        <f t="shared" ca="1" si="251"/>
        <v>0</v>
      </c>
      <c r="R571" s="306">
        <f t="shared" ca="1" si="252"/>
        <v>0</v>
      </c>
      <c r="S571" s="307">
        <f t="shared" ca="1" si="253"/>
        <v>4.7590000000000039</v>
      </c>
      <c r="T571" s="304">
        <f t="shared" ca="1" si="233"/>
        <v>46.68579000000004</v>
      </c>
      <c r="U571" s="311">
        <f t="shared" ca="1" si="234"/>
        <v>0</v>
      </c>
      <c r="V571" s="306">
        <f t="shared" ca="1" si="235"/>
        <v>1.1776157636456734</v>
      </c>
      <c r="W571" s="304">
        <f t="shared" ca="1" si="236"/>
        <v>44.450555119390117</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0.47240829489642344</v>
      </c>
      <c r="AH571" s="304">
        <f t="shared" ca="1" si="260"/>
        <v>-9.322027039833392</v>
      </c>
    </row>
    <row r="572" spans="1:34" x14ac:dyDescent="0.2">
      <c r="A572" s="347">
        <f t="shared" ca="1" si="238"/>
        <v>0.1</v>
      </c>
      <c r="B572" s="304">
        <f t="shared" ca="1" si="239"/>
        <v>38.800000000000281</v>
      </c>
      <c r="D572" s="306">
        <f t="shared" ca="1" si="240"/>
        <v>-0.52129792524812191</v>
      </c>
      <c r="E572" s="307">
        <f t="shared" ca="1" si="241"/>
        <v>-0.48424441634657711</v>
      </c>
      <c r="F572" s="304">
        <f t="shared" ca="1" si="242"/>
        <v>0.71150838479306311</v>
      </c>
      <c r="G572" s="306">
        <f t="shared" ca="1" si="243"/>
        <v>6.1360023943429658</v>
      </c>
      <c r="H572" s="307">
        <f t="shared" ca="1" si="244"/>
        <v>-110.75097186995981</v>
      </c>
      <c r="I572" s="304">
        <f t="shared" ca="1" si="245"/>
        <v>110.92081993712458</v>
      </c>
      <c r="J572" s="306">
        <f t="shared" ca="1" si="246"/>
        <v>846.01267928239531</v>
      </c>
      <c r="K572" s="307">
        <f t="shared" ca="1" si="247"/>
        <v>383.36606094261839</v>
      </c>
      <c r="L572" s="304">
        <f t="shared" ca="1" si="232"/>
        <v>928.82021413685675</v>
      </c>
      <c r="M572" s="306">
        <f t="shared" ca="1" si="248"/>
        <v>-1.515449312179965</v>
      </c>
      <c r="N572" s="304">
        <f t="shared" ca="1" si="249"/>
        <v>-86.82884965391554</v>
      </c>
      <c r="P572" s="310">
        <f t="shared" ca="1" si="250"/>
        <v>23</v>
      </c>
      <c r="Q572" s="304">
        <f t="shared" ca="1" si="251"/>
        <v>0</v>
      </c>
      <c r="R572" s="306">
        <f t="shared" ca="1" si="252"/>
        <v>0</v>
      </c>
      <c r="S572" s="307">
        <f t="shared" ca="1" si="253"/>
        <v>4.7590000000000039</v>
      </c>
      <c r="T572" s="304">
        <f t="shared" ca="1" si="233"/>
        <v>46.68579000000004</v>
      </c>
      <c r="U572" s="311">
        <f t="shared" ca="1" si="234"/>
        <v>0</v>
      </c>
      <c r="V572" s="306">
        <f t="shared" ca="1" si="235"/>
        <v>1.1789209153924218</v>
      </c>
      <c r="W572" s="304">
        <f t="shared" ca="1" si="236"/>
        <v>44.53631229438929</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0.45439515919649232</v>
      </c>
      <c r="AH572" s="304">
        <f t="shared" ca="1" si="260"/>
        <v>-9.3403141667136129</v>
      </c>
    </row>
    <row r="573" spans="1:34" x14ac:dyDescent="0.2">
      <c r="A573" s="347">
        <f t="shared" ca="1" si="238"/>
        <v>0.1</v>
      </c>
      <c r="B573" s="304">
        <f t="shared" ca="1" si="239"/>
        <v>38.900000000000283</v>
      </c>
      <c r="D573" s="306">
        <f t="shared" ca="1" si="240"/>
        <v>-0.5176914566635783</v>
      </c>
      <c r="E573" s="307">
        <f t="shared" ca="1" si="241"/>
        <v>-0.46599583091332519</v>
      </c>
      <c r="F573" s="304">
        <f t="shared" ca="1" si="242"/>
        <v>0.69653180740800191</v>
      </c>
      <c r="G573" s="306">
        <f t="shared" ca="1" si="243"/>
        <v>6.0842332486766075</v>
      </c>
      <c r="H573" s="307">
        <f t="shared" ca="1" si="244"/>
        <v>-110.79757145305115</v>
      </c>
      <c r="I573" s="304">
        <f t="shared" ca="1" si="245"/>
        <v>110.96449762927905</v>
      </c>
      <c r="J573" s="306">
        <f t="shared" ca="1" si="246"/>
        <v>846.62369106454628</v>
      </c>
      <c r="K573" s="307">
        <f t="shared" ca="1" si="247"/>
        <v>372.28863377646786</v>
      </c>
      <c r="L573" s="304">
        <f t="shared" ca="1" si="232"/>
        <v>924.86242280184854</v>
      </c>
      <c r="M573" s="306">
        <f t="shared" ca="1" si="248"/>
        <v>-1.5159383668636717</v>
      </c>
      <c r="N573" s="304">
        <f t="shared" ca="1" si="249"/>
        <v>-86.856870423243038</v>
      </c>
      <c r="P573" s="310">
        <f t="shared" ca="1" si="250"/>
        <v>23</v>
      </c>
      <c r="Q573" s="304">
        <f t="shared" ca="1" si="251"/>
        <v>0</v>
      </c>
      <c r="R573" s="306">
        <f t="shared" ca="1" si="252"/>
        <v>0</v>
      </c>
      <c r="S573" s="307">
        <f t="shared" ca="1" si="253"/>
        <v>4.7590000000000039</v>
      </c>
      <c r="T573" s="304">
        <f t="shared" ca="1" si="233"/>
        <v>46.68579000000004</v>
      </c>
      <c r="U573" s="311">
        <f t="shared" ca="1" si="234"/>
        <v>0</v>
      </c>
      <c r="V573" s="306">
        <f t="shared" ca="1" si="235"/>
        <v>1.1802280468263096</v>
      </c>
      <c r="W573" s="304">
        <f t="shared" ca="1" si="236"/>
        <v>44.620812290569319</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0.43664422216528642</v>
      </c>
      <c r="AH573" s="304">
        <f t="shared" ca="1" si="260"/>
        <v>-9.3583341656627983</v>
      </c>
    </row>
    <row r="574" spans="1:34" x14ac:dyDescent="0.2">
      <c r="A574" s="347">
        <f t="shared" ca="1" si="238"/>
        <v>0.1</v>
      </c>
      <c r="B574" s="304">
        <f t="shared" ca="1" si="239"/>
        <v>39.000000000000284</v>
      </c>
      <c r="D574" s="306">
        <f t="shared" ca="1" si="240"/>
        <v>-0.51409522608148628</v>
      </c>
      <c r="E574" s="307">
        <f t="shared" ca="1" si="241"/>
        <v>-0.44801464912189815</v>
      </c>
      <c r="F574" s="304">
        <f t="shared" ca="1" si="242"/>
        <v>0.68191717041558064</v>
      </c>
      <c r="G574" s="306">
        <f t="shared" ca="1" si="243"/>
        <v>6.0328237260684592</v>
      </c>
      <c r="H574" s="307">
        <f t="shared" ca="1" si="244"/>
        <v>-110.84237291796333</v>
      </c>
      <c r="I574" s="304">
        <f t="shared" ca="1" si="245"/>
        <v>111.00642592298279</v>
      </c>
      <c r="J574" s="306">
        <f t="shared" ca="1" si="246"/>
        <v>847.22954391328358</v>
      </c>
      <c r="K574" s="307">
        <f t="shared" ca="1" si="247"/>
        <v>361.20663655791714</v>
      </c>
      <c r="L574" s="304">
        <f t="shared" ca="1" si="232"/>
        <v>921.01473081215897</v>
      </c>
      <c r="M574" s="306">
        <f t="shared" ca="1" si="248"/>
        <v>-1.5164229214496678</v>
      </c>
      <c r="N574" s="304">
        <f t="shared" ca="1" si="249"/>
        <v>-86.884633355964326</v>
      </c>
      <c r="P574" s="310">
        <f t="shared" ca="1" si="250"/>
        <v>23</v>
      </c>
      <c r="Q574" s="304">
        <f t="shared" ca="1" si="251"/>
        <v>0</v>
      </c>
      <c r="R574" s="306">
        <f t="shared" ca="1" si="252"/>
        <v>0</v>
      </c>
      <c r="S574" s="307">
        <f t="shared" ca="1" si="253"/>
        <v>4.7590000000000039</v>
      </c>
      <c r="T574" s="304">
        <f t="shared" ca="1" si="233"/>
        <v>46.68579000000004</v>
      </c>
      <c r="U574" s="311">
        <f t="shared" ca="1" si="234"/>
        <v>0</v>
      </c>
      <c r="V574" s="306">
        <f t="shared" ca="1" si="235"/>
        <v>1.1815371406831077</v>
      </c>
      <c r="W574" s="304">
        <f t="shared" ca="1" si="236"/>
        <v>44.70406914070761</v>
      </c>
      <c r="Y574" s="314" t="str">
        <f t="shared" ca="1" si="254"/>
        <v/>
      </c>
      <c r="Z574" s="315" t="str">
        <f t="shared" ca="1" si="255"/>
        <v/>
      </c>
      <c r="AA574" s="316" t="str">
        <f t="shared" ca="1" si="256"/>
        <v/>
      </c>
      <c r="AC574" s="310">
        <f t="shared" ca="1" si="257"/>
        <v>39.000000000000284</v>
      </c>
      <c r="AD574" s="323">
        <f t="shared" ca="1" si="258"/>
        <v>847.22954391328358</v>
      </c>
      <c r="AE574" s="324" t="e">
        <f t="shared" ca="1" si="237"/>
        <v>#N/A</v>
      </c>
      <c r="AG574" s="306">
        <f t="shared" ca="1" si="259"/>
        <v>0.4191526192996875</v>
      </c>
      <c r="AH574" s="304">
        <f t="shared" ca="1" si="260"/>
        <v>-9.3760899959170594</v>
      </c>
    </row>
    <row r="575" spans="1:34" x14ac:dyDescent="0.2">
      <c r="A575" s="347">
        <f t="shared" ca="1" si="238"/>
        <v>0.1</v>
      </c>
      <c r="B575" s="304">
        <f t="shared" ca="1" si="239"/>
        <v>39.100000000000286</v>
      </c>
      <c r="D575" s="306">
        <f t="shared" ca="1" si="240"/>
        <v>-0.51050954585441344</v>
      </c>
      <c r="E575" s="307">
        <f t="shared" ca="1" si="241"/>
        <v>-0.43029788550582104</v>
      </c>
      <c r="F575" s="304">
        <f t="shared" ca="1" si="242"/>
        <v>0.66766478616088487</v>
      </c>
      <c r="G575" s="306">
        <f t="shared" ca="1" si="243"/>
        <v>5.9817727714830182</v>
      </c>
      <c r="H575" s="307">
        <f t="shared" ca="1" si="244"/>
        <v>-110.88540270651391</v>
      </c>
      <c r="I575" s="304">
        <f t="shared" ca="1" si="245"/>
        <v>111.04663047060644</v>
      </c>
      <c r="J575" s="306">
        <f t="shared" ca="1" si="246"/>
        <v>847.83027373816117</v>
      </c>
      <c r="K575" s="307">
        <f t="shared" ca="1" si="247"/>
        <v>350.12024777669325</v>
      </c>
      <c r="L575" s="304">
        <f t="shared" ca="1" si="232"/>
        <v>917.27878039892448</v>
      </c>
      <c r="M575" s="306">
        <f t="shared" ca="1" si="248"/>
        <v>-1.5169030263677938</v>
      </c>
      <c r="N575" s="304">
        <f t="shared" ca="1" si="249"/>
        <v>-86.912141341496422</v>
      </c>
      <c r="P575" s="310">
        <f t="shared" ca="1" si="250"/>
        <v>23</v>
      </c>
      <c r="Q575" s="304">
        <f t="shared" ca="1" si="251"/>
        <v>0</v>
      </c>
      <c r="R575" s="306">
        <f t="shared" ca="1" si="252"/>
        <v>0</v>
      </c>
      <c r="S575" s="307">
        <f t="shared" ca="1" si="253"/>
        <v>4.7590000000000039</v>
      </c>
      <c r="T575" s="304">
        <f t="shared" ca="1" si="233"/>
        <v>46.68579000000004</v>
      </c>
      <c r="U575" s="311">
        <f t="shared" ca="1" si="234"/>
        <v>0</v>
      </c>
      <c r="V575" s="306">
        <f t="shared" ca="1" si="235"/>
        <v>1.1828481799316832</v>
      </c>
      <c r="W575" s="304">
        <f t="shared" ca="1" si="236"/>
        <v>44.786096824032221</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0.40191749459068937</v>
      </c>
      <c r="AH575" s="304">
        <f t="shared" ca="1" si="260"/>
        <v>-9.3935846061583472</v>
      </c>
    </row>
    <row r="576" spans="1:34" x14ac:dyDescent="0.2">
      <c r="A576" s="347">
        <f t="shared" ca="1" si="238"/>
        <v>0.1</v>
      </c>
      <c r="B576" s="304">
        <f t="shared" ca="1" si="239"/>
        <v>39.200000000000287</v>
      </c>
      <c r="D576" s="306">
        <f t="shared" ca="1" si="240"/>
        <v>-0.50693471905125376</v>
      </c>
      <c r="E576" s="307">
        <f t="shared" ca="1" si="241"/>
        <v>-0.41284256602151359</v>
      </c>
      <c r="F576" s="304">
        <f t="shared" ca="1" si="242"/>
        <v>0.65377503294237338</v>
      </c>
      <c r="G576" s="306">
        <f t="shared" ca="1" si="243"/>
        <v>5.9310792995778927</v>
      </c>
      <c r="H576" s="307">
        <f t="shared" ca="1" si="244"/>
        <v>-110.92668696311607</v>
      </c>
      <c r="I576" s="304">
        <f t="shared" ca="1" si="245"/>
        <v>111.08513663974594</v>
      </c>
      <c r="J576" s="306">
        <f t="shared" ca="1" si="246"/>
        <v>848.42591634171424</v>
      </c>
      <c r="K576" s="307">
        <f t="shared" ca="1" si="247"/>
        <v>339.02964329321173</v>
      </c>
      <c r="L576" s="304">
        <f t="shared" ca="1" si="232"/>
        <v>913.65619056174512</v>
      </c>
      <c r="M576" s="306">
        <f t="shared" ca="1" si="248"/>
        <v>-1.5173787312368145</v>
      </c>
      <c r="N576" s="304">
        <f t="shared" ca="1" si="249"/>
        <v>-86.939397222785132</v>
      </c>
      <c r="P576" s="310">
        <f t="shared" ca="1" si="250"/>
        <v>23</v>
      </c>
      <c r="Q576" s="304">
        <f t="shared" ca="1" si="251"/>
        <v>0</v>
      </c>
      <c r="R576" s="306">
        <f t="shared" ca="1" si="252"/>
        <v>0</v>
      </c>
      <c r="S576" s="307">
        <f t="shared" ca="1" si="253"/>
        <v>4.7590000000000039</v>
      </c>
      <c r="T576" s="304">
        <f t="shared" ca="1" si="233"/>
        <v>46.68579000000004</v>
      </c>
      <c r="U576" s="311">
        <f t="shared" ca="1" si="234"/>
        <v>0</v>
      </c>
      <c r="V576" s="306">
        <f t="shared" ca="1" si="235"/>
        <v>1.184161147771754</v>
      </c>
      <c r="W576" s="304">
        <f t="shared" ca="1" si="236"/>
        <v>44.866909263031197</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0.38493600127435101</v>
      </c>
      <c r="AH576" s="304">
        <f t="shared" ca="1" si="260"/>
        <v>-9.4108209338163871</v>
      </c>
    </row>
    <row r="577" spans="1:34" x14ac:dyDescent="0.2">
      <c r="A577" s="347">
        <f t="shared" ca="1" si="238"/>
        <v>0.1</v>
      </c>
      <c r="B577" s="304">
        <f t="shared" ca="1" si="239"/>
        <v>39.300000000000288</v>
      </c>
      <c r="D577" s="306">
        <f t="shared" ca="1" si="240"/>
        <v>-0.50337103961116536</v>
      </c>
      <c r="E577" s="307">
        <f t="shared" ca="1" si="241"/>
        <v>-0.39564572872597026</v>
      </c>
      <c r="F577" s="304">
        <f t="shared" ca="1" si="242"/>
        <v>0.64024834726715962</v>
      </c>
      <c r="G577" s="306">
        <f t="shared" ca="1" si="243"/>
        <v>5.8807421956167758</v>
      </c>
      <c r="H577" s="307">
        <f t="shared" ca="1" si="244"/>
        <v>-110.96625153598866</v>
      </c>
      <c r="I577" s="304">
        <f t="shared" ca="1" si="245"/>
        <v>111.12196951422169</v>
      </c>
      <c r="J577" s="306">
        <f t="shared" ca="1" si="246"/>
        <v>849.01650741647393</v>
      </c>
      <c r="K577" s="307">
        <f t="shared" ca="1" si="247"/>
        <v>327.93499636825652</v>
      </c>
      <c r="L577" s="304">
        <f t="shared" ca="1" si="232"/>
        <v>910.1485547473643</v>
      </c>
      <c r="M577" s="306">
        <f t="shared" ca="1" si="248"/>
        <v>-1.5178500848823828</v>
      </c>
      <c r="N577" s="304">
        <f t="shared" ca="1" si="249"/>
        <v>-86.966403797334294</v>
      </c>
      <c r="P577" s="310">
        <f t="shared" ca="1" si="250"/>
        <v>23</v>
      </c>
      <c r="Q577" s="304">
        <f t="shared" ca="1" si="251"/>
        <v>0</v>
      </c>
      <c r="R577" s="306">
        <f t="shared" ca="1" si="252"/>
        <v>0</v>
      </c>
      <c r="S577" s="307">
        <f t="shared" ca="1" si="253"/>
        <v>4.7590000000000039</v>
      </c>
      <c r="T577" s="304">
        <f t="shared" ca="1" si="233"/>
        <v>46.68579000000004</v>
      </c>
      <c r="U577" s="311">
        <f t="shared" ca="1" si="234"/>
        <v>0</v>
      </c>
      <c r="V577" s="306">
        <f t="shared" ca="1" si="235"/>
        <v>1.1854760276316423</v>
      </c>
      <c r="W577" s="304">
        <f t="shared" ca="1" si="236"/>
        <v>44.94652032039037</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0.36820530255350192</v>
      </c>
      <c r="AH577" s="304">
        <f t="shared" ca="1" si="260"/>
        <v>-9.4278019043982262</v>
      </c>
    </row>
    <row r="578" spans="1:34" x14ac:dyDescent="0.2">
      <c r="A578" s="347">
        <f t="shared" ca="1" si="238"/>
        <v>0.1</v>
      </c>
      <c r="B578" s="304">
        <f t="shared" ca="1" si="239"/>
        <v>39.40000000000029</v>
      </c>
      <c r="D578" s="306">
        <f t="shared" ca="1" si="240"/>
        <v>-0.49981879249671957</v>
      </c>
      <c r="E578" s="307">
        <f t="shared" ca="1" si="241"/>
        <v>-0.37870442442713426</v>
      </c>
      <c r="F578" s="304">
        <f t="shared" ca="1" si="242"/>
        <v>0.62708521463479416</v>
      </c>
      <c r="G578" s="306">
        <f t="shared" ca="1" si="243"/>
        <v>5.8307603163671038</v>
      </c>
      <c r="H578" s="307">
        <f t="shared" ca="1" si="244"/>
        <v>-111.00412197843137</v>
      </c>
      <c r="I578" s="304">
        <f t="shared" ca="1" si="245"/>
        <v>111.15715389514699</v>
      </c>
      <c r="J578" s="306">
        <f t="shared" ca="1" si="246"/>
        <v>849.60208254207316</v>
      </c>
      <c r="K578" s="307">
        <f t="shared" ca="1" si="247"/>
        <v>316.83647769253554</v>
      </c>
      <c r="L578" s="304">
        <f t="shared" ca="1" si="232"/>
        <v>906.75743848972104</v>
      </c>
      <c r="M578" s="306">
        <f t="shared" ca="1" si="248"/>
        <v>-1.5183171353545268</v>
      </c>
      <c r="N578" s="304">
        <f t="shared" ca="1" si="249"/>
        <v>-86.993163818207734</v>
      </c>
      <c r="P578" s="310">
        <f t="shared" ca="1" si="250"/>
        <v>23</v>
      </c>
      <c r="Q578" s="304">
        <f t="shared" ca="1" si="251"/>
        <v>0</v>
      </c>
      <c r="R578" s="306">
        <f t="shared" ca="1" si="252"/>
        <v>0</v>
      </c>
      <c r="S578" s="307">
        <f t="shared" ca="1" si="253"/>
        <v>4.7590000000000039</v>
      </c>
      <c r="T578" s="304">
        <f t="shared" ca="1" si="233"/>
        <v>46.68579000000004</v>
      </c>
      <c r="U578" s="311">
        <f t="shared" ca="1" si="234"/>
        <v>0</v>
      </c>
      <c r="V578" s="306">
        <f t="shared" ca="1" si="235"/>
        <v>1.1867928031660333</v>
      </c>
      <c r="W578" s="304">
        <f t="shared" ca="1" si="236"/>
        <v>45.024943796056732</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0.35172257229092274</v>
      </c>
      <c r="AH578" s="304">
        <f t="shared" ca="1" si="260"/>
        <v>-9.4445304308447859</v>
      </c>
    </row>
    <row r="579" spans="1:34" x14ac:dyDescent="0.2">
      <c r="A579" s="347">
        <f t="shared" ca="1" si="238"/>
        <v>0.1</v>
      </c>
      <c r="B579" s="304">
        <f t="shared" ca="1" si="239"/>
        <v>39.500000000000291</v>
      </c>
      <c r="D579" s="306">
        <f t="shared" ca="1" si="240"/>
        <v>-0.49627825384616836</v>
      </c>
      <c r="E579" s="307">
        <f t="shared" ca="1" si="241"/>
        <v>-0.36201571730760129</v>
      </c>
      <c r="F579" s="304">
        <f t="shared" ca="1" si="242"/>
        <v>0.61428615873901882</v>
      </c>
      <c r="G579" s="306">
        <f t="shared" ca="1" si="243"/>
        <v>5.781132490982487</v>
      </c>
      <c r="H579" s="307">
        <f t="shared" ca="1" si="244"/>
        <v>-111.04032355016213</v>
      </c>
      <c r="I579" s="304">
        <f t="shared" ca="1" si="245"/>
        <v>111.19071430206294</v>
      </c>
      <c r="J579" s="306">
        <f t="shared" ca="1" si="246"/>
        <v>850.18267718244067</v>
      </c>
      <c r="K579" s="307">
        <f t="shared" ca="1" si="247"/>
        <v>305.73425541610584</v>
      </c>
      <c r="L579" s="304">
        <f t="shared" ca="1" si="232"/>
        <v>903.48437701818773</v>
      </c>
      <c r="M579" s="306">
        <f t="shared" ca="1" si="248"/>
        <v>-1.5187799299446738</v>
      </c>
      <c r="N579" s="304">
        <f t="shared" ca="1" si="249"/>
        <v>-87.019679995004651</v>
      </c>
      <c r="P579" s="310">
        <f t="shared" ca="1" si="250"/>
        <v>23</v>
      </c>
      <c r="Q579" s="304">
        <f t="shared" ca="1" si="251"/>
        <v>0</v>
      </c>
      <c r="R579" s="306">
        <f t="shared" ca="1" si="252"/>
        <v>0</v>
      </c>
      <c r="S579" s="307">
        <f t="shared" ca="1" si="253"/>
        <v>4.7590000000000039</v>
      </c>
      <c r="T579" s="304">
        <f t="shared" ca="1" si="233"/>
        <v>46.68579000000004</v>
      </c>
      <c r="U579" s="311">
        <f t="shared" ca="1" si="234"/>
        <v>0</v>
      </c>
      <c r="V579" s="306">
        <f t="shared" ca="1" si="235"/>
        <v>1.1881114582537364</v>
      </c>
      <c r="W579" s="304">
        <f t="shared" ca="1" si="236"/>
        <v>45.102193424424726</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0.33548499567465306</v>
      </c>
      <c r="AH579" s="304">
        <f t="shared" ca="1" si="260"/>
        <v>-9.4610094129137838</v>
      </c>
    </row>
    <row r="580" spans="1:34" x14ac:dyDescent="0.2">
      <c r="A580" s="347">
        <f t="shared" ca="1" si="238"/>
        <v>0.1</v>
      </c>
      <c r="B580" s="304">
        <f t="shared" ca="1" si="239"/>
        <v>39.600000000000293</v>
      </c>
      <c r="D580" s="306">
        <f t="shared" ca="1" si="240"/>
        <v>-0.49274969112479733</v>
      </c>
      <c r="E580" s="307">
        <f t="shared" ca="1" si="241"/>
        <v>-0.3455766855221718</v>
      </c>
      <c r="F580" s="304">
        <f t="shared" ca="1" si="242"/>
        <v>0.60185172898320494</v>
      </c>
      <c r="G580" s="306">
        <f t="shared" ca="1" si="243"/>
        <v>5.7318575218700074</v>
      </c>
      <c r="H580" s="307">
        <f t="shared" ca="1" si="244"/>
        <v>-111.07488121871434</v>
      </c>
      <c r="I580" s="304">
        <f t="shared" ca="1" si="245"/>
        <v>111.22267497413699</v>
      </c>
      <c r="J580" s="306">
        <f t="shared" ca="1" si="246"/>
        <v>850.75832668308328</v>
      </c>
      <c r="K580" s="307">
        <f t="shared" ca="1" si="247"/>
        <v>294.62849517766199</v>
      </c>
      <c r="L580" s="304">
        <f t="shared" ref="L580:L643" ca="1" si="261">SQRT(pos_x^2+pos_z^2)</f>
        <v>900.3308728413424</v>
      </c>
      <c r="M580" s="306">
        <f t="shared" ca="1" si="248"/>
        <v>-1.5192385152022243</v>
      </c>
      <c r="N580" s="304">
        <f t="shared" ca="1" si="249"/>
        <v>-87.045954994809208</v>
      </c>
      <c r="P580" s="310">
        <f t="shared" ca="1" si="250"/>
        <v>23</v>
      </c>
      <c r="Q580" s="304">
        <f t="shared" ca="1" si="251"/>
        <v>0</v>
      </c>
      <c r="R580" s="306">
        <f t="shared" ca="1" si="252"/>
        <v>0</v>
      </c>
      <c r="S580" s="307">
        <f t="shared" ca="1" si="253"/>
        <v>4.7590000000000039</v>
      </c>
      <c r="T580" s="304">
        <f t="shared" ref="T580:T643" ca="1" si="262">m*g</f>
        <v>46.68579000000004</v>
      </c>
      <c r="U580" s="311">
        <f t="shared" ref="U580:U643" ca="1" si="263">IF(pos_xz&lt;L_rampe,Poids*COS(Beta),0)</f>
        <v>0</v>
      </c>
      <c r="V580" s="306">
        <f t="shared" ref="V580:V643" ca="1" si="264">Rho_moyen*(20000-Alt_rampe-pos_z)/(20000+Alt_rampe+pos_z)</f>
        <v>1.1894319769954502</v>
      </c>
      <c r="W580" s="304">
        <f t="shared" ref="W580:W643" ca="1" si="265">1/2*Rho*Sref*Cx*vit_xz^2</f>
        <v>45.178282871642331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0.31948976985601085</v>
      </c>
      <c r="AH580" s="304">
        <f t="shared" ca="1" si="260"/>
        <v>-9.4772417365885033</v>
      </c>
    </row>
    <row r="581" spans="1:34" x14ac:dyDescent="0.2">
      <c r="A581" s="347">
        <f t="shared" ref="A581:A644" ca="1" si="267">IF(B580+0.01&lt;=T_ini+ROUNDUP(Temps_fin_propu,0), 0.01, IF(K580&gt;0, 0.1, 0.0001))</f>
        <v>0.1</v>
      </c>
      <c r="B581" s="304">
        <f t="shared" ref="B581:B644" ca="1" si="268">B580+pas</f>
        <v>39.700000000000294</v>
      </c>
      <c r="D581" s="306">
        <f t="shared" ref="D581:D644" ca="1" si="269">IF(AND(L580&lt;L_rampe,Poussee&lt;Poids*SIN(M580)),0,(-W580+Poussee)/m*COS(M580)-U580/m*SIN(M580))</f>
        <v>-0.48923336327529748</v>
      </c>
      <c r="E581" s="307">
        <f t="shared" ref="E581:E644" ca="1" si="270">IF(AND(L580&lt;L_rampe,Poussee&lt;Poids*SIN(M580)),0,(-W580+Poussee)/m*SIN(M580)+U580/m*COS(M580)-Poids/m)</f>
        <v>-0.3293844217699764</v>
      </c>
      <c r="F581" s="304">
        <f t="shared" ref="F581:F644" ca="1" si="271">SQRT(acc_x^2+acc_z^2)</f>
        <v>0.58978248621538509</v>
      </c>
      <c r="G581" s="306">
        <f t="shared" ref="G581:G644" ca="1" si="272">G580+acc_x*pas</f>
        <v>5.6829341855424778</v>
      </c>
      <c r="H581" s="307">
        <f t="shared" ref="H581:H644" ca="1" si="273">H580+acc_z*pas</f>
        <v>-111.10781966089134</v>
      </c>
      <c r="I581" s="304">
        <f t="shared" ref="I581:I644" ca="1" si="274">SQRT(vit_x^2+vit_z^2)</f>
        <v>111.25305987142268</v>
      </c>
      <c r="J581" s="306">
        <f t="shared" ref="J581:J644" ca="1" si="275">J580+0.5*(vit_x+G580)*pas*(K580&gt;=0)</f>
        <v>851.32906626845386</v>
      </c>
      <c r="K581" s="307">
        <f t="shared" ref="K581:K644" ca="1" si="276">K580+0.5*(vit_z+H580)*pas</f>
        <v>283.51936013368169</v>
      </c>
      <c r="L581" s="304">
        <f t="shared" ca="1" si="261"/>
        <v>897.29839331413598</v>
      </c>
      <c r="M581" s="306">
        <f t="shared" ref="M581:M644" ca="1" si="277">IF(AND(L580&gt;L_rampe,G581&gt;0),ATAN2(G581,H581),$M$4)</f>
        <v>-1.519692936950692</v>
      </c>
      <c r="N581" s="304">
        <f t="shared" ref="N581:N644" ca="1" si="278">DEGREES(Beta)</f>
        <v>-87.071991443115365</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4.7590000000000039</v>
      </c>
      <c r="T581" s="304">
        <f t="shared" ca="1" si="262"/>
        <v>46.68579000000004</v>
      </c>
      <c r="U581" s="311">
        <f t="shared" ca="1" si="263"/>
        <v>0</v>
      </c>
      <c r="V581" s="306">
        <f t="shared" ca="1" si="264"/>
        <v>1.1907543437115369</v>
      </c>
      <c r="W581" s="304">
        <f t="shared" ca="1" si="265"/>
        <v>45.253225733034796</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0.3037341045610642</v>
      </c>
      <c r="AH581" s="304">
        <f t="shared" ref="AH581:AH644" ca="1" si="289">IF(AND(L580&lt;L_rampe,Poussee&lt;Poids*SIN(M580)), g*SIN(M580), (-W580+Poussee)/m)</f>
        <v>-9.493230273511724</v>
      </c>
    </row>
    <row r="582" spans="1:34" x14ac:dyDescent="0.2">
      <c r="A582" s="347">
        <f t="shared" ca="1" si="267"/>
        <v>0.1</v>
      </c>
      <c r="B582" s="304">
        <f t="shared" ca="1" si="268"/>
        <v>39.800000000000296</v>
      </c>
      <c r="D582" s="306">
        <f t="shared" ca="1" si="269"/>
        <v>-0.48572952086709686</v>
      </c>
      <c r="E582" s="307">
        <f t="shared" ca="1" si="270"/>
        <v>-0.31343603384158136</v>
      </c>
      <c r="F582" s="304">
        <f t="shared" ca="1" si="271"/>
        <v>0.57807898660314616</v>
      </c>
      <c r="G582" s="306">
        <f t="shared" ca="1" si="272"/>
        <v>5.6343612334557678</v>
      </c>
      <c r="H582" s="307">
        <f t="shared" ca="1" si="273"/>
        <v>-111.1391632642755</v>
      </c>
      <c r="I582" s="304">
        <f t="shared" ca="1" si="274"/>
        <v>111.28189267617779</v>
      </c>
      <c r="J582" s="306">
        <f t="shared" ca="1" si="275"/>
        <v>851.89493103940379</v>
      </c>
      <c r="K582" s="307">
        <f t="shared" ca="1" si="276"/>
        <v>272.40701098742335</v>
      </c>
      <c r="L582" s="304">
        <f t="shared" ca="1" si="261"/>
        <v>894.38836819679898</v>
      </c>
      <c r="M582" s="306">
        <f t="shared" ca="1" si="277"/>
        <v>-1.5201432403034194</v>
      </c>
      <c r="N582" s="304">
        <f t="shared" ca="1" si="278"/>
        <v>-87.097791924727233</v>
      </c>
      <c r="P582" s="310">
        <f t="shared" ca="1" si="279"/>
        <v>23</v>
      </c>
      <c r="Q582" s="304">
        <f t="shared" ca="1" si="280"/>
        <v>0</v>
      </c>
      <c r="R582" s="306">
        <f t="shared" ca="1" si="281"/>
        <v>0</v>
      </c>
      <c r="S582" s="307">
        <f t="shared" ca="1" si="282"/>
        <v>4.7590000000000039</v>
      </c>
      <c r="T582" s="304">
        <f t="shared" ca="1" si="262"/>
        <v>46.68579000000004</v>
      </c>
      <c r="U582" s="311">
        <f t="shared" ca="1" si="263"/>
        <v>0</v>
      </c>
      <c r="V582" s="306">
        <f t="shared" ca="1" si="264"/>
        <v>1.1920785429397969</v>
      </c>
      <c r="W582" s="304">
        <f t="shared" ca="1" si="265"/>
        <v>45.327035530642554</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0.28821522267603861</v>
      </c>
      <c r="AH582" s="304">
        <f t="shared" ca="1" si="289"/>
        <v>-9.5089778804443696</v>
      </c>
    </row>
    <row r="583" spans="1:34" x14ac:dyDescent="0.2">
      <c r="A583" s="347">
        <f t="shared" ca="1" si="267"/>
        <v>0.1</v>
      </c>
      <c r="B583" s="304">
        <f t="shared" ca="1" si="268"/>
        <v>39.900000000000297</v>
      </c>
      <c r="D583" s="306">
        <f t="shared" ca="1" si="269"/>
        <v>-0.48223840624461728</v>
      </c>
      <c r="E583" s="307">
        <f t="shared" ca="1" si="270"/>
        <v>-0.29772864514183262</v>
      </c>
      <c r="F583" s="304">
        <f t="shared" ca="1" si="271"/>
        <v>0.56674176358844408</v>
      </c>
      <c r="G583" s="306">
        <f t="shared" ca="1" si="272"/>
        <v>5.5861373928313061</v>
      </c>
      <c r="H583" s="307">
        <f t="shared" ca="1" si="273"/>
        <v>-111.16893612878968</v>
      </c>
      <c r="I583" s="304">
        <f t="shared" ca="1" si="274"/>
        <v>111.30919679423847</v>
      </c>
      <c r="J583" s="306">
        <f t="shared" ca="1" si="275"/>
        <v>852.45595597071815</v>
      </c>
      <c r="K583" s="307">
        <f t="shared" ca="1" si="276"/>
        <v>261.29160601777011</v>
      </c>
      <c r="L583" s="304">
        <f t="shared" ca="1" si="261"/>
        <v>891.60218721428487</v>
      </c>
      <c r="M583" s="306">
        <f t="shared" ca="1" si="277"/>
        <v>-1.5205894696788842</v>
      </c>
      <c r="N583" s="304">
        <f t="shared" ca="1" si="278"/>
        <v>-87.123358984636127</v>
      </c>
      <c r="P583" s="310">
        <f t="shared" ca="1" si="279"/>
        <v>23</v>
      </c>
      <c r="Q583" s="304">
        <f t="shared" ca="1" si="280"/>
        <v>0</v>
      </c>
      <c r="R583" s="306">
        <f t="shared" ca="1" si="281"/>
        <v>0</v>
      </c>
      <c r="S583" s="307">
        <f t="shared" ca="1" si="282"/>
        <v>4.7590000000000039</v>
      </c>
      <c r="T583" s="304">
        <f t="shared" ca="1" si="262"/>
        <v>46.68579000000004</v>
      </c>
      <c r="U583" s="311">
        <f t="shared" ca="1" si="263"/>
        <v>0</v>
      </c>
      <c r="V583" s="306">
        <f t="shared" ca="1" si="264"/>
        <v>1.1934045594332494</v>
      </c>
      <c r="W583" s="304">
        <f t="shared" ca="1" si="265"/>
        <v>45.399725710870911</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0.27293036080741828</v>
      </c>
      <c r="AH583" s="304">
        <f t="shared" ca="1" si="289"/>
        <v>-9.5244873987481657</v>
      </c>
    </row>
    <row r="584" spans="1:34" x14ac:dyDescent="0.2">
      <c r="A584" s="347">
        <f t="shared" ca="1" si="267"/>
        <v>0.1</v>
      </c>
      <c r="B584" s="304">
        <f t="shared" ca="1" si="268"/>
        <v>40.000000000000298</v>
      </c>
      <c r="D584" s="306">
        <f t="shared" ca="1" si="269"/>
        <v>-0.47876025367439601</v>
      </c>
      <c r="E584" s="307">
        <f t="shared" ca="1" si="270"/>
        <v>-0.2822593951889516</v>
      </c>
      <c r="F584" s="304">
        <f t="shared" ca="1" si="271"/>
        <v>0.5557713078873403</v>
      </c>
      <c r="G584" s="306">
        <f t="shared" ca="1" si="272"/>
        <v>5.5382613674638668</v>
      </c>
      <c r="H584" s="307">
        <f t="shared" ca="1" si="273"/>
        <v>-111.19716206830857</v>
      </c>
      <c r="I584" s="304">
        <f t="shared" ca="1" si="274"/>
        <v>111.33499535644677</v>
      </c>
      <c r="J584" s="306">
        <f t="shared" ca="1" si="275"/>
        <v>853.01217590873296</v>
      </c>
      <c r="K584" s="307">
        <f t="shared" ca="1" si="276"/>
        <v>250.17330110791519</v>
      </c>
      <c r="L584" s="304">
        <f t="shared" ca="1" si="261"/>
        <v>888.94119762545756</v>
      </c>
      <c r="M584" s="306">
        <f t="shared" ca="1" si="277"/>
        <v>-1.5210316688156074</v>
      </c>
      <c r="N584" s="304">
        <f t="shared" ca="1" si="278"/>
        <v>-87.148695128874692</v>
      </c>
      <c r="P584" s="310">
        <f t="shared" ca="1" si="279"/>
        <v>23</v>
      </c>
      <c r="Q584" s="304">
        <f t="shared" ca="1" si="280"/>
        <v>0</v>
      </c>
      <c r="R584" s="306">
        <f t="shared" ca="1" si="281"/>
        <v>0</v>
      </c>
      <c r="S584" s="307">
        <f t="shared" ca="1" si="282"/>
        <v>4.7590000000000039</v>
      </c>
      <c r="T584" s="304">
        <f t="shared" ca="1" si="262"/>
        <v>46.68579000000004</v>
      </c>
      <c r="U584" s="311">
        <f t="shared" ca="1" si="263"/>
        <v>0</v>
      </c>
      <c r="V584" s="306">
        <f t="shared" ca="1" si="264"/>
        <v>1.1947323781579262</v>
      </c>
      <c r="W584" s="304">
        <f t="shared" ca="1" si="265"/>
        <v>45.471309642249118</v>
      </c>
      <c r="Y584" s="314" t="str">
        <f t="shared" ca="1" si="283"/>
        <v/>
      </c>
      <c r="Z584" s="315" t="str">
        <f t="shared" ca="1" si="284"/>
        <v/>
      </c>
      <c r="AA584" s="316" t="str">
        <f t="shared" ca="1" si="285"/>
        <v/>
      </c>
      <c r="AC584" s="310">
        <f t="shared" ca="1" si="286"/>
        <v>40.000000000000298</v>
      </c>
      <c r="AD584" s="323">
        <f t="shared" ca="1" si="287"/>
        <v>853.01217590873296</v>
      </c>
      <c r="AE584" s="324" t="e">
        <f t="shared" ca="1" si="266"/>
        <v>#N/A</v>
      </c>
      <c r="AG584" s="306">
        <f t="shared" ca="1" si="288"/>
        <v>0.25787676981732766</v>
      </c>
      <c r="AH584" s="304">
        <f t="shared" ca="1" si="289"/>
        <v>-9.5397616538917571</v>
      </c>
    </row>
    <row r="585" spans="1:34" x14ac:dyDescent="0.2">
      <c r="A585" s="347">
        <f t="shared" ca="1" si="267"/>
        <v>0.1</v>
      </c>
      <c r="B585" s="304">
        <f t="shared" ca="1" si="268"/>
        <v>40.1000000000003</v>
      </c>
      <c r="D585" s="306">
        <f t="shared" ca="1" si="269"/>
        <v>-0.47529528949103156</v>
      </c>
      <c r="E585" s="307">
        <f t="shared" ca="1" si="270"/>
        <v>-0.26702544009036977</v>
      </c>
      <c r="F585" s="304">
        <f t="shared" ca="1" si="271"/>
        <v>0.54516804553075116</v>
      </c>
      <c r="G585" s="306">
        <f t="shared" ca="1" si="272"/>
        <v>5.4907318385147637</v>
      </c>
      <c r="H585" s="307">
        <f t="shared" ca="1" si="273"/>
        <v>-111.22386461231761</v>
      </c>
      <c r="I585" s="304">
        <f t="shared" ca="1" si="274"/>
        <v>111.3593112201294</v>
      </c>
      <c r="J585" s="306">
        <f t="shared" ca="1" si="275"/>
        <v>853.56362556903184</v>
      </c>
      <c r="K585" s="307">
        <f t="shared" ca="1" si="276"/>
        <v>239.05224977388389</v>
      </c>
      <c r="L585" s="304">
        <f t="shared" ca="1" si="261"/>
        <v>886.40670181159271</v>
      </c>
      <c r="M585" s="306">
        <f t="shared" ca="1" si="277"/>
        <v>-1.521469880786674</v>
      </c>
      <c r="N585" s="304">
        <f t="shared" ca="1" si="278"/>
        <v>-87.173802825348915</v>
      </c>
      <c r="P585" s="310">
        <f t="shared" ca="1" si="279"/>
        <v>23</v>
      </c>
      <c r="Q585" s="304">
        <f t="shared" ca="1" si="280"/>
        <v>0</v>
      </c>
      <c r="R585" s="306">
        <f t="shared" ca="1" si="281"/>
        <v>0</v>
      </c>
      <c r="S585" s="307">
        <f t="shared" ca="1" si="282"/>
        <v>4.7590000000000039</v>
      </c>
      <c r="T585" s="304">
        <f t="shared" ca="1" si="262"/>
        <v>46.68579000000004</v>
      </c>
      <c r="U585" s="311">
        <f t="shared" ca="1" si="263"/>
        <v>0</v>
      </c>
      <c r="V585" s="306">
        <f t="shared" ca="1" si="264"/>
        <v>1.1960619842906646</v>
      </c>
      <c r="W585" s="304">
        <f t="shared" ca="1" si="265"/>
        <v>45.541800613295649</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0.24305171533469405</v>
      </c>
      <c r="AH585" s="304">
        <f t="shared" ca="1" si="289"/>
        <v>-9.5548034549798437</v>
      </c>
    </row>
    <row r="586" spans="1:34" x14ac:dyDescent="0.2">
      <c r="A586" s="347">
        <f t="shared" ca="1" si="267"/>
        <v>0.1</v>
      </c>
      <c r="B586" s="304">
        <f t="shared" ca="1" si="268"/>
        <v>40.200000000000301</v>
      </c>
      <c r="D586" s="306">
        <f t="shared" ca="1" si="269"/>
        <v>-0.47184373224192361</v>
      </c>
      <c r="E586" s="307">
        <f t="shared" ca="1" si="270"/>
        <v>-0.25202395299601754</v>
      </c>
      <c r="F586" s="304">
        <f t="shared" ca="1" si="271"/>
        <v>0.53493231397974728</v>
      </c>
      <c r="G586" s="306">
        <f t="shared" ca="1" si="272"/>
        <v>5.4435474652905711</v>
      </c>
      <c r="H586" s="307">
        <f t="shared" ca="1" si="273"/>
        <v>-111.24906700761721</v>
      </c>
      <c r="I586" s="304">
        <f t="shared" ca="1" si="274"/>
        <v>111.38216697062495</v>
      </c>
      <c r="J586" s="306">
        <f t="shared" ca="1" si="275"/>
        <v>854.11033953422213</v>
      </c>
      <c r="K586" s="307">
        <f t="shared" ca="1" si="276"/>
        <v>227.92860319288715</v>
      </c>
      <c r="L586" s="304">
        <f t="shared" ca="1" si="261"/>
        <v>883.99995489407399</v>
      </c>
      <c r="M586" s="306">
        <f t="shared" ca="1" si="277"/>
        <v>-1.5219041480138809</v>
      </c>
      <c r="N586" s="304">
        <f t="shared" ca="1" si="278"/>
        <v>-87.198684504648725</v>
      </c>
      <c r="P586" s="310">
        <f t="shared" ca="1" si="279"/>
        <v>23</v>
      </c>
      <c r="Q586" s="304">
        <f t="shared" ca="1" si="280"/>
        <v>0</v>
      </c>
      <c r="R586" s="306">
        <f t="shared" ca="1" si="281"/>
        <v>0</v>
      </c>
      <c r="S586" s="307">
        <f t="shared" ca="1" si="282"/>
        <v>4.7590000000000039</v>
      </c>
      <c r="T586" s="304">
        <f t="shared" ca="1" si="262"/>
        <v>46.68579000000004</v>
      </c>
      <c r="U586" s="311">
        <f t="shared" ca="1" si="263"/>
        <v>0</v>
      </c>
      <c r="V586" s="306">
        <f t="shared" ca="1" si="264"/>
        <v>1.1973933632169127</v>
      </c>
      <c r="W586" s="304">
        <f t="shared" ca="1" si="265"/>
        <v>45.611211830487242</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0.2284524782429429</v>
      </c>
      <c r="AH586" s="304">
        <f t="shared" ca="1" si="289"/>
        <v>-9.5696155943046044</v>
      </c>
    </row>
    <row r="587" spans="1:34" x14ac:dyDescent="0.2">
      <c r="A587" s="347">
        <f t="shared" ca="1" si="267"/>
        <v>0.1</v>
      </c>
      <c r="B587" s="304">
        <f t="shared" ca="1" si="268"/>
        <v>40.300000000000303</v>
      </c>
      <c r="D587" s="306">
        <f t="shared" ca="1" si="269"/>
        <v>-0.46840579283073802</v>
      </c>
      <c r="E587" s="307">
        <f t="shared" ca="1" si="270"/>
        <v>-0.23725212452954025</v>
      </c>
      <c r="F587" s="304">
        <f t="shared" ca="1" si="271"/>
        <v>0.52506433639238226</v>
      </c>
      <c r="G587" s="306">
        <f t="shared" ca="1" si="272"/>
        <v>5.3967068860074976</v>
      </c>
      <c r="H587" s="307">
        <f t="shared" ca="1" si="273"/>
        <v>-111.27279222007017</v>
      </c>
      <c r="I587" s="304">
        <f t="shared" ca="1" si="274"/>
        <v>111.4035849228578</v>
      </c>
      <c r="J587" s="306">
        <f t="shared" ca="1" si="275"/>
        <v>854.65235225178708</v>
      </c>
      <c r="K587" s="307">
        <f t="shared" ca="1" si="276"/>
        <v>216.80251023150279</v>
      </c>
      <c r="L587" s="304">
        <f t="shared" ca="1" si="261"/>
        <v>881.7221623914154</v>
      </c>
      <c r="M587" s="306">
        <f t="shared" ca="1" si="277"/>
        <v>-1.5223345122815162</v>
      </c>
      <c r="N587" s="304">
        <f t="shared" ca="1" si="278"/>
        <v>-87.223342560837466</v>
      </c>
      <c r="P587" s="310">
        <f t="shared" ca="1" si="279"/>
        <v>23</v>
      </c>
      <c r="Q587" s="304">
        <f t="shared" ca="1" si="280"/>
        <v>0</v>
      </c>
      <c r="R587" s="306">
        <f t="shared" ca="1" si="281"/>
        <v>0</v>
      </c>
      <c r="S587" s="307">
        <f t="shared" ca="1" si="282"/>
        <v>4.7590000000000039</v>
      </c>
      <c r="T587" s="304">
        <f t="shared" ca="1" si="262"/>
        <v>46.68579000000004</v>
      </c>
      <c r="U587" s="311">
        <f t="shared" ca="1" si="263"/>
        <v>0</v>
      </c>
      <c r="V587" s="306">
        <f t="shared" ca="1" si="264"/>
        <v>1.1987265005285397</v>
      </c>
      <c r="W587" s="304">
        <f t="shared" ca="1" si="265"/>
        <v>45.679556416329298</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0.21407635514474777</v>
      </c>
      <c r="AH587" s="304">
        <f t="shared" ca="1" si="289"/>
        <v>-9.5842008469189341</v>
      </c>
    </row>
    <row r="588" spans="1:34" x14ac:dyDescent="0.2">
      <c r="A588" s="347">
        <f t="shared" ca="1" si="267"/>
        <v>0.1</v>
      </c>
      <c r="B588" s="304">
        <f t="shared" ca="1" si="268"/>
        <v>40.400000000000304</v>
      </c>
      <c r="D588" s="306">
        <f t="shared" ca="1" si="269"/>
        <v>-0.46498167465961715</v>
      </c>
      <c r="E588" s="307">
        <f t="shared" ca="1" si="270"/>
        <v>-0.22270716319798289</v>
      </c>
      <c r="F588" s="304">
        <f t="shared" ca="1" si="271"/>
        <v>0.51556419416882993</v>
      </c>
      <c r="G588" s="306">
        <f t="shared" ca="1" si="272"/>
        <v>5.3502087185415359</v>
      </c>
      <c r="H588" s="307">
        <f t="shared" ca="1" si="273"/>
        <v>-111.29506293638997</v>
      </c>
      <c r="I588" s="304">
        <f t="shared" ca="1" si="274"/>
        <v>111.42358712295598</v>
      </c>
      <c r="J588" s="306">
        <f t="shared" ca="1" si="275"/>
        <v>855.18969803201458</v>
      </c>
      <c r="K588" s="307">
        <f t="shared" ca="1" si="276"/>
        <v>205.67411747367979</v>
      </c>
      <c r="L588" s="304">
        <f t="shared" ca="1" si="261"/>
        <v>879.57447792592598</v>
      </c>
      <c r="M588" s="306">
        <f t="shared" ca="1" si="277"/>
        <v>-1.5227610147497905</v>
      </c>
      <c r="N588" s="304">
        <f t="shared" ca="1" si="278"/>
        <v>-87.247779352221499</v>
      </c>
      <c r="P588" s="310">
        <f t="shared" ca="1" si="279"/>
        <v>23</v>
      </c>
      <c r="Q588" s="304">
        <f t="shared" ca="1" si="280"/>
        <v>0</v>
      </c>
      <c r="R588" s="306">
        <f t="shared" ca="1" si="281"/>
        <v>0</v>
      </c>
      <c r="S588" s="307">
        <f t="shared" ca="1" si="282"/>
        <v>4.7590000000000039</v>
      </c>
      <c r="T588" s="304">
        <f t="shared" ca="1" si="262"/>
        <v>46.68579000000004</v>
      </c>
      <c r="U588" s="311">
        <f t="shared" ca="1" si="263"/>
        <v>0</v>
      </c>
      <c r="V588" s="306">
        <f t="shared" ca="1" si="264"/>
        <v>1.2000613820216599</v>
      </c>
      <c r="W588" s="304">
        <f t="shared" ca="1" si="265"/>
        <v>45.746847407524889</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0.19992065880438048</v>
      </c>
      <c r="AH588" s="304">
        <f t="shared" ca="1" si="289"/>
        <v>-9.5985619702309855</v>
      </c>
    </row>
    <row r="589" spans="1:34" x14ac:dyDescent="0.2">
      <c r="A589" s="347">
        <f t="shared" ca="1" si="267"/>
        <v>0.1</v>
      </c>
      <c r="B589" s="304">
        <f t="shared" ca="1" si="268"/>
        <v>40.500000000000306</v>
      </c>
      <c r="D589" s="306">
        <f t="shared" ca="1" si="269"/>
        <v>-0.46157157377001989</v>
      </c>
      <c r="E589" s="307">
        <f t="shared" ca="1" si="270"/>
        <v>-0.20838629578052092</v>
      </c>
      <c r="F589" s="304">
        <f t="shared" ca="1" si="271"/>
        <v>0.50643179795670379</v>
      </c>
      <c r="G589" s="306">
        <f t="shared" ca="1" si="272"/>
        <v>5.3040515611645338</v>
      </c>
      <c r="H589" s="307">
        <f t="shared" ca="1" si="273"/>
        <v>-111.31590156596802</v>
      </c>
      <c r="I589" s="304">
        <f t="shared" ca="1" si="274"/>
        <v>111.44219534991122</v>
      </c>
      <c r="J589" s="306">
        <f t="shared" ca="1" si="275"/>
        <v>855.72241104599993</v>
      </c>
      <c r="K589" s="307">
        <f t="shared" ca="1" si="276"/>
        <v>194.54356924856188</v>
      </c>
      <c r="L589" s="304">
        <f t="shared" ca="1" si="261"/>
        <v>877.55800099044689</v>
      </c>
      <c r="M589" s="306">
        <f t="shared" ca="1" si="277"/>
        <v>-1.5231836959679199</v>
      </c>
      <c r="N589" s="304">
        <f t="shared" ca="1" si="278"/>
        <v>-87.271997202099755</v>
      </c>
      <c r="P589" s="310">
        <f t="shared" ca="1" si="279"/>
        <v>23</v>
      </c>
      <c r="Q589" s="304">
        <f t="shared" ca="1" si="280"/>
        <v>0</v>
      </c>
      <c r="R589" s="306">
        <f t="shared" ca="1" si="281"/>
        <v>0</v>
      </c>
      <c r="S589" s="307">
        <f t="shared" ca="1" si="282"/>
        <v>4.7590000000000039</v>
      </c>
      <c r="T589" s="304">
        <f t="shared" ca="1" si="262"/>
        <v>46.68579000000004</v>
      </c>
      <c r="U589" s="311">
        <f t="shared" ca="1" si="263"/>
        <v>0</v>
      </c>
      <c r="V589" s="306">
        <f t="shared" ca="1" si="264"/>
        <v>1.2013979936944565</v>
      </c>
      <c r="W589" s="304">
        <f t="shared" ca="1" si="265"/>
        <v>45.813097753239688</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0.18598271856829918</v>
      </c>
      <c r="AH589" s="304">
        <f t="shared" ca="1" si="289"/>
        <v>-9.6127017036194271</v>
      </c>
    </row>
    <row r="590" spans="1:34" x14ac:dyDescent="0.2">
      <c r="A590" s="347">
        <f t="shared" ca="1" si="267"/>
        <v>0.1</v>
      </c>
      <c r="B590" s="304">
        <f t="shared" ca="1" si="268"/>
        <v>40.600000000000307</v>
      </c>
      <c r="D590" s="306">
        <f t="shared" ca="1" si="269"/>
        <v>-0.45817567898224509</v>
      </c>
      <c r="E590" s="307">
        <f t="shared" ca="1" si="270"/>
        <v>-0.19428676769680742</v>
      </c>
      <c r="F590" s="304">
        <f t="shared" ca="1" si="271"/>
        <v>0.49766685735832816</v>
      </c>
      <c r="G590" s="306">
        <f t="shared" ca="1" si="272"/>
        <v>5.2582339932663089</v>
      </c>
      <c r="H590" s="307">
        <f t="shared" ca="1" si="273"/>
        <v>-111.3353302427377</v>
      </c>
      <c r="I590" s="304">
        <f t="shared" ca="1" si="274"/>
        <v>111.45943111727874</v>
      </c>
      <c r="J590" s="306">
        <f t="shared" ca="1" si="275"/>
        <v>856.25052532372149</v>
      </c>
      <c r="K590" s="307">
        <f t="shared" ca="1" si="276"/>
        <v>183.41100765812661</v>
      </c>
      <c r="L590" s="304">
        <f t="shared" ca="1" si="261"/>
        <v>875.67377478563242</v>
      </c>
      <c r="M590" s="306">
        <f t="shared" ca="1" si="277"/>
        <v>-1.523602595886878</v>
      </c>
      <c r="N590" s="304">
        <f t="shared" ca="1" si="278"/>
        <v>-87.295998399494422</v>
      </c>
      <c r="P590" s="310">
        <f t="shared" ca="1" si="279"/>
        <v>23</v>
      </c>
      <c r="Q590" s="304">
        <f t="shared" ca="1" si="280"/>
        <v>0</v>
      </c>
      <c r="R590" s="306">
        <f t="shared" ca="1" si="281"/>
        <v>0</v>
      </c>
      <c r="S590" s="307">
        <f t="shared" ca="1" si="282"/>
        <v>4.7590000000000039</v>
      </c>
      <c r="T590" s="304">
        <f t="shared" ca="1" si="262"/>
        <v>46.68579000000004</v>
      </c>
      <c r="U590" s="311">
        <f t="shared" ca="1" si="263"/>
        <v>0</v>
      </c>
      <c r="V590" s="306">
        <f t="shared" ca="1" si="264"/>
        <v>1.2027363217450255</v>
      </c>
      <c r="W590" s="304">
        <f t="shared" ca="1" si="265"/>
        <v>45.878320313460698</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0.17225988076454435</v>
      </c>
      <c r="AH590" s="304">
        <f t="shared" ca="1" si="289"/>
        <v>-9.6266227680688488</v>
      </c>
    </row>
    <row r="591" spans="1:34" x14ac:dyDescent="0.2">
      <c r="A591" s="347">
        <f t="shared" ca="1" si="267"/>
        <v>0.1</v>
      </c>
      <c r="B591" s="304">
        <f t="shared" ca="1" si="268"/>
        <v>40.700000000000308</v>
      </c>
      <c r="D591" s="306">
        <f t="shared" ca="1" si="269"/>
        <v>-0.45479417203354705</v>
      </c>
      <c r="E591" s="307">
        <f t="shared" ca="1" si="270"/>
        <v>-0.18040584335537879</v>
      </c>
      <c r="F591" s="304">
        <f t="shared" ca="1" si="271"/>
        <v>0.48926884964449252</v>
      </c>
      <c r="G591" s="306">
        <f t="shared" ca="1" si="272"/>
        <v>5.2127545760629541</v>
      </c>
      <c r="H591" s="307">
        <f t="shared" ca="1" si="273"/>
        <v>-111.35337082707323</v>
      </c>
      <c r="I591" s="304">
        <f t="shared" ca="1" si="274"/>
        <v>111.475315674915</v>
      </c>
      <c r="J591" s="306">
        <f t="shared" ca="1" si="275"/>
        <v>856.77407475218797</v>
      </c>
      <c r="K591" s="307">
        <f t="shared" ca="1" si="276"/>
        <v>172.27657260463607</v>
      </c>
      <c r="L591" s="304">
        <f t="shared" ca="1" si="261"/>
        <v>873.92278413820304</v>
      </c>
      <c r="M591" s="306">
        <f t="shared" ca="1" si="277"/>
        <v>-1.5240177538718238</v>
      </c>
      <c r="N591" s="304">
        <f t="shared" ca="1" si="278"/>
        <v>-87.319785199862977</v>
      </c>
      <c r="P591" s="310">
        <f t="shared" ca="1" si="279"/>
        <v>23</v>
      </c>
      <c r="Q591" s="304">
        <f t="shared" ca="1" si="280"/>
        <v>0</v>
      </c>
      <c r="R591" s="306">
        <f t="shared" ca="1" si="281"/>
        <v>0</v>
      </c>
      <c r="S591" s="307">
        <f t="shared" ca="1" si="282"/>
        <v>4.7590000000000039</v>
      </c>
      <c r="T591" s="304">
        <f t="shared" ca="1" si="262"/>
        <v>46.68579000000004</v>
      </c>
      <c r="U591" s="311">
        <f t="shared" ca="1" si="263"/>
        <v>0</v>
      </c>
      <c r="V591" s="306">
        <f t="shared" ca="1" si="264"/>
        <v>1.2040763525692206</v>
      </c>
      <c r="W591" s="304">
        <f t="shared" ca="1" si="265"/>
        <v>45.942527857446002</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0.15874950908144037</v>
      </c>
      <c r="AH591" s="304">
        <f t="shared" ca="1" si="289"/>
        <v>-9.6403278658248919</v>
      </c>
    </row>
    <row r="592" spans="1:34" x14ac:dyDescent="0.2">
      <c r="A592" s="347">
        <f t="shared" ca="1" si="267"/>
        <v>0.1</v>
      </c>
      <c r="B592" s="304">
        <f t="shared" ca="1" si="268"/>
        <v>40.80000000000031</v>
      </c>
      <c r="D592" s="306">
        <f t="shared" ca="1" si="269"/>
        <v>-0.45142722771484028</v>
      </c>
      <c r="E592" s="307">
        <f t="shared" ca="1" si="270"/>
        <v>-0.16674080648272493</v>
      </c>
      <c r="F592" s="304">
        <f t="shared" ca="1" si="271"/>
        <v>0.48123698784363594</v>
      </c>
      <c r="G592" s="306">
        <f t="shared" ca="1" si="272"/>
        <v>5.1676118532914703</v>
      </c>
      <c r="H592" s="307">
        <f t="shared" ca="1" si="273"/>
        <v>-111.37004490772151</v>
      </c>
      <c r="I592" s="304">
        <f t="shared" ca="1" si="274"/>
        <v>111.48987001075113</v>
      </c>
      <c r="J592" s="306">
        <f t="shared" ca="1" si="275"/>
        <v>857.29309307365565</v>
      </c>
      <c r="K592" s="307">
        <f t="shared" ca="1" si="276"/>
        <v>161.14040181789633</v>
      </c>
      <c r="L592" s="304">
        <f t="shared" ca="1" si="261"/>
        <v>872.30595351048055</v>
      </c>
      <c r="M592" s="306">
        <f t="shared" ca="1" si="277"/>
        <v>-1.5244292087142135</v>
      </c>
      <c r="N592" s="304">
        <f t="shared" ca="1" si="278"/>
        <v>-87.343359825792135</v>
      </c>
      <c r="P592" s="310">
        <f t="shared" ca="1" si="279"/>
        <v>23</v>
      </c>
      <c r="Q592" s="304">
        <f t="shared" ca="1" si="280"/>
        <v>0</v>
      </c>
      <c r="R592" s="306">
        <f t="shared" ca="1" si="281"/>
        <v>0</v>
      </c>
      <c r="S592" s="307">
        <f t="shared" ca="1" si="282"/>
        <v>4.7590000000000039</v>
      </c>
      <c r="T592" s="304">
        <f t="shared" ca="1" si="262"/>
        <v>46.68579000000004</v>
      </c>
      <c r="U592" s="311">
        <f t="shared" ca="1" si="263"/>
        <v>0</v>
      </c>
      <c r="V592" s="306">
        <f t="shared" ca="1" si="264"/>
        <v>1.2054180727585111</v>
      </c>
      <c r="W592" s="304">
        <f t="shared" ca="1" si="265"/>
        <v>46.005733062263111</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0.14544898492621883</v>
      </c>
      <c r="AH592" s="304">
        <f t="shared" ca="1" si="289"/>
        <v>-9.6538196800684943</v>
      </c>
    </row>
    <row r="593" spans="1:34" x14ac:dyDescent="0.2">
      <c r="A593" s="347">
        <f t="shared" ca="1" si="267"/>
        <v>0.1</v>
      </c>
      <c r="B593" s="304">
        <f t="shared" ca="1" si="268"/>
        <v>40.900000000000311</v>
      </c>
      <c r="D593" s="306">
        <f t="shared" ca="1" si="269"/>
        <v>-0.44807501400598415</v>
      </c>
      <c r="E593" s="307">
        <f t="shared" ca="1" si="270"/>
        <v>-0.15328896043353168</v>
      </c>
      <c r="F593" s="304">
        <f t="shared" ca="1" si="271"/>
        <v>0.47357018863865974</v>
      </c>
      <c r="G593" s="306">
        <f t="shared" ca="1" si="272"/>
        <v>5.1228043518908724</v>
      </c>
      <c r="H593" s="307">
        <f t="shared" ca="1" si="273"/>
        <v>-111.38537380376486</v>
      </c>
      <c r="I593" s="304">
        <f t="shared" ca="1" si="274"/>
        <v>111.50311485260033</v>
      </c>
      <c r="J593" s="306">
        <f t="shared" ca="1" si="275"/>
        <v>857.80761388391477</v>
      </c>
      <c r="K593" s="307">
        <f t="shared" ca="1" si="276"/>
        <v>150.00263088232202</v>
      </c>
      <c r="L593" s="304">
        <f t="shared" ca="1" si="261"/>
        <v>870.82414511130412</v>
      </c>
      <c r="M593" s="306">
        <f t="shared" ca="1" si="277"/>
        <v>-1.5248369986436092</v>
      </c>
      <c r="N593" s="304">
        <f t="shared" ca="1" si="278"/>
        <v>-87.366724467674445</v>
      </c>
      <c r="P593" s="310">
        <f t="shared" ca="1" si="279"/>
        <v>23</v>
      </c>
      <c r="Q593" s="304">
        <f t="shared" ca="1" si="280"/>
        <v>0</v>
      </c>
      <c r="R593" s="306">
        <f t="shared" ca="1" si="281"/>
        <v>0</v>
      </c>
      <c r="S593" s="307">
        <f t="shared" ca="1" si="282"/>
        <v>4.7590000000000039</v>
      </c>
      <c r="T593" s="304">
        <f t="shared" ca="1" si="262"/>
        <v>46.68579000000004</v>
      </c>
      <c r="U593" s="311">
        <f t="shared" ca="1" si="263"/>
        <v>0</v>
      </c>
      <c r="V593" s="306">
        <f t="shared" ca="1" si="264"/>
        <v>1.2067614690978532</v>
      </c>
      <c r="W593" s="304">
        <f t="shared" ca="1" si="265"/>
        <v>46.067948511413817</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0.13235570776408778</v>
      </c>
      <c r="AH593" s="304">
        <f t="shared" ca="1" si="289"/>
        <v>-9.6671008746087566</v>
      </c>
    </row>
    <row r="594" spans="1:34" x14ac:dyDescent="0.2">
      <c r="A594" s="347">
        <f t="shared" ca="1" si="267"/>
        <v>0.1</v>
      </c>
      <c r="B594" s="304">
        <f t="shared" ca="1" si="268"/>
        <v>41.000000000000313</v>
      </c>
      <c r="D594" s="306">
        <f t="shared" ca="1" si="269"/>
        <v>-0.44473769220957465</v>
      </c>
      <c r="E594" s="307">
        <f t="shared" ca="1" si="270"/>
        <v>-0.14004762848253449</v>
      </c>
      <c r="F594" s="304">
        <f t="shared" ca="1" si="271"/>
        <v>0.46626704056310947</v>
      </c>
      <c r="G594" s="306">
        <f t="shared" ca="1" si="272"/>
        <v>5.0783305826699152</v>
      </c>
      <c r="H594" s="307">
        <f t="shared" ca="1" si="273"/>
        <v>-111.39937856661312</v>
      </c>
      <c r="I594" s="304">
        <f t="shared" ca="1" si="274"/>
        <v>111.51507066999717</v>
      </c>
      <c r="J594" s="306">
        <f t="shared" ca="1" si="275"/>
        <v>858.31767063064285</v>
      </c>
      <c r="K594" s="307">
        <f t="shared" ca="1" si="276"/>
        <v>138.86339326380312</v>
      </c>
      <c r="L594" s="304">
        <f t="shared" ca="1" si="261"/>
        <v>869.47815711813621</v>
      </c>
      <c r="M594" s="306">
        <f t="shared" ca="1" si="277"/>
        <v>-1.5252411613391874</v>
      </c>
      <c r="N594" s="304">
        <f t="shared" ca="1" si="278"/>
        <v>-87.389881284367704</v>
      </c>
      <c r="P594" s="310">
        <f t="shared" ca="1" si="279"/>
        <v>23</v>
      </c>
      <c r="Q594" s="304">
        <f t="shared" ca="1" si="280"/>
        <v>0</v>
      </c>
      <c r="R594" s="306">
        <f t="shared" ca="1" si="281"/>
        <v>0</v>
      </c>
      <c r="S594" s="307">
        <f t="shared" ca="1" si="282"/>
        <v>4.7590000000000039</v>
      </c>
      <c r="T594" s="304">
        <f t="shared" ca="1" si="262"/>
        <v>46.68579000000004</v>
      </c>
      <c r="U594" s="311">
        <f t="shared" ca="1" si="263"/>
        <v>0</v>
      </c>
      <c r="V594" s="306">
        <f t="shared" ca="1" si="264"/>
        <v>1.2081065285635675</v>
      </c>
      <c r="W594" s="304">
        <f t="shared" ca="1" si="265"/>
        <v>46.129186693542778</v>
      </c>
      <c r="Y594" s="314" t="str">
        <f t="shared" ca="1" si="283"/>
        <v/>
      </c>
      <c r="Z594" s="315" t="str">
        <f t="shared" ca="1" si="284"/>
        <v/>
      </c>
      <c r="AA594" s="316" t="str">
        <f t="shared" ca="1" si="285"/>
        <v/>
      </c>
      <c r="AC594" s="310">
        <f t="shared" ca="1" si="286"/>
        <v>41.000000000000313</v>
      </c>
      <c r="AD594" s="323">
        <f t="shared" ca="1" si="287"/>
        <v>858.31767063064285</v>
      </c>
      <c r="AE594" s="324" t="e">
        <f t="shared" ca="1" si="266"/>
        <v>#N/A</v>
      </c>
      <c r="AG594" s="306">
        <f t="shared" ca="1" si="288"/>
        <v>0.11946709543824063</v>
      </c>
      <c r="AH594" s="304">
        <f t="shared" ca="1" si="289"/>
        <v>-9.6801740935939868</v>
      </c>
    </row>
    <row r="595" spans="1:34" x14ac:dyDescent="0.2">
      <c r="A595" s="347">
        <f t="shared" ca="1" si="267"/>
        <v>0.1</v>
      </c>
      <c r="B595" s="304">
        <f t="shared" ca="1" si="268"/>
        <v>41.100000000000314</v>
      </c>
      <c r="D595" s="306">
        <f t="shared" ca="1" si="269"/>
        <v>-0.44141541708329252</v>
      </c>
      <c r="E595" s="307">
        <f t="shared" ca="1" si="270"/>
        <v>-0.12701415409859251</v>
      </c>
      <c r="F595" s="304">
        <f t="shared" ca="1" si="271"/>
        <v>0.45932577304152888</v>
      </c>
      <c r="G595" s="306">
        <f t="shared" ca="1" si="272"/>
        <v>5.0341890409615857</v>
      </c>
      <c r="H595" s="307">
        <f t="shared" ca="1" si="273"/>
        <v>-111.41207998202299</v>
      </c>
      <c r="I595" s="304">
        <f t="shared" ca="1" si="274"/>
        <v>111.52575767606703</v>
      </c>
      <c r="J595" s="306">
        <f t="shared" ca="1" si="275"/>
        <v>858.82329661182439</v>
      </c>
      <c r="K595" s="307">
        <f t="shared" ca="1" si="276"/>
        <v>127.72282033637131</v>
      </c>
      <c r="L595" s="304">
        <f t="shared" ca="1" si="261"/>
        <v>868.26872201978961</v>
      </c>
      <c r="M595" s="306">
        <f t="shared" ca="1" si="277"/>
        <v>-1.5256417339409618</v>
      </c>
      <c r="N595" s="304">
        <f t="shared" ca="1" si="278"/>
        <v>-87.412832403837953</v>
      </c>
      <c r="P595" s="310">
        <f t="shared" ca="1" si="279"/>
        <v>23</v>
      </c>
      <c r="Q595" s="304">
        <f t="shared" ca="1" si="280"/>
        <v>0</v>
      </c>
      <c r="R595" s="306">
        <f t="shared" ca="1" si="281"/>
        <v>0</v>
      </c>
      <c r="S595" s="307">
        <f t="shared" ca="1" si="282"/>
        <v>4.7590000000000039</v>
      </c>
      <c r="T595" s="304">
        <f t="shared" ca="1" si="262"/>
        <v>46.68579000000004</v>
      </c>
      <c r="U595" s="311">
        <f t="shared" ca="1" si="263"/>
        <v>0</v>
      </c>
      <c r="V595" s="306">
        <f t="shared" ca="1" si="264"/>
        <v>1.2094532383212302</v>
      </c>
      <c r="W595" s="304">
        <f t="shared" ca="1" si="265"/>
        <v>46.189460001227808</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0.10678058447139449</v>
      </c>
      <c r="AH595" s="304">
        <f t="shared" ca="1" si="289"/>
        <v>-9.6930419612403327</v>
      </c>
    </row>
    <row r="596" spans="1:34" x14ac:dyDescent="0.2">
      <c r="A596" s="347">
        <f t="shared" ca="1" si="267"/>
        <v>0.1</v>
      </c>
      <c r="B596" s="304">
        <f t="shared" ca="1" si="268"/>
        <v>41.200000000000315</v>
      </c>
      <c r="D596" s="306">
        <f t="shared" ca="1" si="269"/>
        <v>-0.43810833697071916</v>
      </c>
      <c r="E596" s="307">
        <f t="shared" ca="1" si="270"/>
        <v>-0.11418590120137395</v>
      </c>
      <c r="F596" s="304">
        <f t="shared" ca="1" si="271"/>
        <v>0.45274422686150195</v>
      </c>
      <c r="G596" s="306">
        <f t="shared" ca="1" si="272"/>
        <v>4.9903782072645138</v>
      </c>
      <c r="H596" s="307">
        <f t="shared" ca="1" si="273"/>
        <v>-111.42349857214313</v>
      </c>
      <c r="I596" s="304">
        <f t="shared" ca="1" si="274"/>
        <v>111.53519582942383</v>
      </c>
      <c r="J596" s="306">
        <f t="shared" ca="1" si="275"/>
        <v>859.32452497423571</v>
      </c>
      <c r="K596" s="307">
        <f t="shared" ca="1" si="276"/>
        <v>116.58104140866301</v>
      </c>
      <c r="L596" s="304">
        <f t="shared" ca="1" si="261"/>
        <v>867.19650508873951</v>
      </c>
      <c r="M596" s="306">
        <f t="shared" ca="1" si="277"/>
        <v>-1.5260387530607236</v>
      </c>
      <c r="N596" s="304">
        <f t="shared" ca="1" si="278"/>
        <v>-87.435579923786293</v>
      </c>
      <c r="P596" s="310">
        <f t="shared" ca="1" si="279"/>
        <v>23</v>
      </c>
      <c r="Q596" s="304">
        <f t="shared" ca="1" si="280"/>
        <v>0</v>
      </c>
      <c r="R596" s="306">
        <f t="shared" ca="1" si="281"/>
        <v>0</v>
      </c>
      <c r="S596" s="307">
        <f t="shared" ca="1" si="282"/>
        <v>4.7590000000000039</v>
      </c>
      <c r="T596" s="304">
        <f t="shared" ca="1" si="262"/>
        <v>46.68579000000004</v>
      </c>
      <c r="U596" s="311">
        <f t="shared" ca="1" si="263"/>
        <v>0</v>
      </c>
      <c r="V596" s="306">
        <f t="shared" ca="1" si="264"/>
        <v>1.2108015857235737</v>
      </c>
      <c r="W596" s="304">
        <f t="shared" ca="1" si="265"/>
        <v>46.2487807298494</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9.4293630349319812E-2</v>
      </c>
      <c r="AH596" s="304">
        <f t="shared" ca="1" si="289"/>
        <v>-9.7057070815775948</v>
      </c>
    </row>
    <row r="597" spans="1:34" x14ac:dyDescent="0.2">
      <c r="A597" s="347">
        <f t="shared" ca="1" si="267"/>
        <v>0.1</v>
      </c>
      <c r="B597" s="304">
        <f t="shared" ca="1" si="268"/>
        <v>41.300000000000317</v>
      </c>
      <c r="D597" s="306">
        <f t="shared" ca="1" si="269"/>
        <v>-0.43481659393065686</v>
      </c>
      <c r="E597" s="307">
        <f t="shared" ca="1" si="270"/>
        <v>-0.10156025440123528</v>
      </c>
      <c r="F597" s="304">
        <f t="shared" ca="1" si="271"/>
        <v>0.44651982669474083</v>
      </c>
      <c r="G597" s="306">
        <f t="shared" ca="1" si="272"/>
        <v>4.9468965478714484</v>
      </c>
      <c r="H597" s="307">
        <f t="shared" ca="1" si="273"/>
        <v>-111.43365459758326</v>
      </c>
      <c r="I597" s="304">
        <f t="shared" ca="1" si="274"/>
        <v>111.54340483609433</v>
      </c>
      <c r="J597" s="306">
        <f t="shared" ca="1" si="275"/>
        <v>859.82138871199254</v>
      </c>
      <c r="K597" s="307">
        <f t="shared" ca="1" si="276"/>
        <v>105.43818375017669</v>
      </c>
      <c r="L597" s="304">
        <f t="shared" ca="1" si="261"/>
        <v>866.26210299144179</v>
      </c>
      <c r="M597" s="306">
        <f t="shared" ca="1" si="277"/>
        <v>-1.5264322547927107</v>
      </c>
      <c r="N597" s="304">
        <f t="shared" ca="1" si="278"/>
        <v>-87.458125912260257</v>
      </c>
      <c r="P597" s="310">
        <f t="shared" ca="1" si="279"/>
        <v>23</v>
      </c>
      <c r="Q597" s="304">
        <f t="shared" ca="1" si="280"/>
        <v>0</v>
      </c>
      <c r="R597" s="306">
        <f t="shared" ca="1" si="281"/>
        <v>0</v>
      </c>
      <c r="S597" s="307">
        <f t="shared" ca="1" si="282"/>
        <v>4.7590000000000039</v>
      </c>
      <c r="T597" s="304">
        <f t="shared" ca="1" si="262"/>
        <v>46.68579000000004</v>
      </c>
      <c r="U597" s="311">
        <f t="shared" ca="1" si="263"/>
        <v>0</v>
      </c>
      <c r="V597" s="306">
        <f t="shared" ca="1" si="264"/>
        <v>1.2121515583084028</v>
      </c>
      <c r="W597" s="304">
        <f t="shared" ca="1" si="265"/>
        <v>46.307161076537419</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8.200370778692978E-2</v>
      </c>
      <c r="AH597" s="304">
        <f t="shared" ca="1" si="289"/>
        <v>-9.7181720382116747</v>
      </c>
    </row>
    <row r="598" spans="1:34" x14ac:dyDescent="0.2">
      <c r="A598" s="347">
        <f t="shared" ca="1" si="267"/>
        <v>0.1</v>
      </c>
      <c r="B598" s="304">
        <f t="shared" ca="1" si="268"/>
        <v>41.400000000000318</v>
      </c>
      <c r="D598" s="306">
        <f t="shared" ca="1" si="269"/>
        <v>-0.43154032386489988</v>
      </c>
      <c r="E598" s="307">
        <f t="shared" ca="1" si="270"/>
        <v>-8.9134619222676292E-2</v>
      </c>
      <c r="F598" s="304">
        <f t="shared" ca="1" si="271"/>
        <v>0.44064955629773894</v>
      </c>
      <c r="G598" s="306">
        <f t="shared" ca="1" si="272"/>
        <v>4.9037425154849581</v>
      </c>
      <c r="H598" s="307">
        <f t="shared" ca="1" si="273"/>
        <v>-111.44256805950552</v>
      </c>
      <c r="I598" s="304">
        <f t="shared" ca="1" si="274"/>
        <v>111.5504041514673</v>
      </c>
      <c r="J598" s="306">
        <f t="shared" ca="1" si="275"/>
        <v>860.31392066516037</v>
      </c>
      <c r="K598" s="307">
        <f t="shared" ca="1" si="276"/>
        <v>94.294372617322253</v>
      </c>
      <c r="L598" s="304">
        <f t="shared" ca="1" si="261"/>
        <v>865.4660425444514</v>
      </c>
      <c r="M598" s="306">
        <f t="shared" ca="1" si="277"/>
        <v>-1.5268222747240117</v>
      </c>
      <c r="N598" s="304">
        <f t="shared" ca="1" si="278"/>
        <v>-87.480472408249781</v>
      </c>
      <c r="P598" s="310">
        <f t="shared" ca="1" si="279"/>
        <v>23</v>
      </c>
      <c r="Q598" s="304">
        <f t="shared" ca="1" si="280"/>
        <v>0</v>
      </c>
      <c r="R598" s="306">
        <f t="shared" ca="1" si="281"/>
        <v>0</v>
      </c>
      <c r="S598" s="307">
        <f t="shared" ca="1" si="282"/>
        <v>4.7590000000000039</v>
      </c>
      <c r="T598" s="304">
        <f t="shared" ca="1" si="262"/>
        <v>46.68579000000004</v>
      </c>
      <c r="U598" s="311">
        <f t="shared" ca="1" si="263"/>
        <v>0</v>
      </c>
      <c r="V598" s="306">
        <f t="shared" ca="1" si="264"/>
        <v>1.2135031437965171</v>
      </c>
      <c r="W598" s="304">
        <f t="shared" ca="1" si="265"/>
        <v>46.364613139192464</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6.9908310977332633E-2</v>
      </c>
      <c r="AH598" s="304">
        <f t="shared" ca="1" si="289"/>
        <v>-9.7304393941032536</v>
      </c>
    </row>
    <row r="599" spans="1:34" x14ac:dyDescent="0.2">
      <c r="A599" s="347">
        <f t="shared" ca="1" si="267"/>
        <v>0.1</v>
      </c>
      <c r="B599" s="304">
        <f t="shared" ca="1" si="268"/>
        <v>41.50000000000032</v>
      </c>
      <c r="D599" s="306">
        <f t="shared" ca="1" si="269"/>
        <v>-0.42827965664446654</v>
      </c>
      <c r="E599" s="307">
        <f t="shared" ca="1" si="270"/>
        <v>-7.690642231194289E-2</v>
      </c>
      <c r="F599" s="304">
        <f t="shared" ca="1" si="271"/>
        <v>0.43512993701689279</v>
      </c>
      <c r="G599" s="306">
        <f t="shared" ca="1" si="272"/>
        <v>4.8609145498205111</v>
      </c>
      <c r="H599" s="307">
        <f t="shared" ca="1" si="273"/>
        <v>-111.45025870173671</v>
      </c>
      <c r="I599" s="304">
        <f t="shared" ca="1" si="274"/>
        <v>111.55621298226602</v>
      </c>
      <c r="J599" s="306">
        <f t="shared" ca="1" si="275"/>
        <v>860.8021535184256</v>
      </c>
      <c r="K599" s="307">
        <f t="shared" ca="1" si="276"/>
        <v>83.149731279260138</v>
      </c>
      <c r="L599" s="304">
        <f t="shared" ca="1" si="261"/>
        <v>864.80877962343345</v>
      </c>
      <c r="M599" s="306">
        <f t="shared" ca="1" si="277"/>
        <v>-1.5272088479447115</v>
      </c>
      <c r="N599" s="304">
        <f t="shared" ca="1" si="278"/>
        <v>-87.50262142226866</v>
      </c>
      <c r="P599" s="310">
        <f t="shared" ca="1" si="279"/>
        <v>23</v>
      </c>
      <c r="Q599" s="304">
        <f t="shared" ca="1" si="280"/>
        <v>0</v>
      </c>
      <c r="R599" s="306">
        <f t="shared" ca="1" si="281"/>
        <v>0</v>
      </c>
      <c r="S599" s="307">
        <f t="shared" ca="1" si="282"/>
        <v>4.7590000000000039</v>
      </c>
      <c r="T599" s="304">
        <f t="shared" ca="1" si="262"/>
        <v>46.68579000000004</v>
      </c>
      <c r="U599" s="311">
        <f t="shared" ca="1" si="263"/>
        <v>0</v>
      </c>
      <c r="V599" s="306">
        <f t="shared" ca="1" si="264"/>
        <v>1.2148563300896524</v>
      </c>
      <c r="W599" s="304">
        <f t="shared" ca="1" si="265"/>
        <v>46.421148915580204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5.8004953824470462E-2</v>
      </c>
      <c r="AH599" s="304">
        <f t="shared" ca="1" si="289"/>
        <v>-9.7425116913621412</v>
      </c>
    </row>
    <row r="600" spans="1:34" x14ac:dyDescent="0.2">
      <c r="A600" s="347">
        <f t="shared" ca="1" si="267"/>
        <v>0.1</v>
      </c>
      <c r="B600" s="304">
        <f t="shared" ca="1" si="268"/>
        <v>41.600000000000321</v>
      </c>
      <c r="D600" s="306">
        <f t="shared" ca="1" si="269"/>
        <v>-0.42503471623427369</v>
      </c>
      <c r="E600" s="307">
        <f t="shared" ca="1" si="270"/>
        <v>-6.4873111629118796E-2</v>
      </c>
      <c r="F600" s="304">
        <f t="shared" ca="1" si="271"/>
        <v>0.42995701019612842</v>
      </c>
      <c r="G600" s="306">
        <f t="shared" ca="1" si="272"/>
        <v>4.8184110781970837</v>
      </c>
      <c r="H600" s="307">
        <f t="shared" ca="1" si="273"/>
        <v>-111.45674601289963</v>
      </c>
      <c r="I600" s="304">
        <f t="shared" ca="1" si="274"/>
        <v>111.56085028854213</v>
      </c>
      <c r="J600" s="306">
        <f t="shared" ca="1" si="275"/>
        <v>861.28611979982645</v>
      </c>
      <c r="K600" s="307">
        <f t="shared" ca="1" si="276"/>
        <v>72.004381043528326</v>
      </c>
      <c r="L600" s="304">
        <f t="shared" ca="1" si="261"/>
        <v>864.29069823138946</v>
      </c>
      <c r="M600" s="306">
        <f t="shared" ca="1" si="277"/>
        <v>-1.5275920090577872</v>
      </c>
      <c r="N600" s="304">
        <f t="shared" ca="1" si="278"/>
        <v>-87.524574936921439</v>
      </c>
      <c r="P600" s="310">
        <f t="shared" ca="1" si="279"/>
        <v>23</v>
      </c>
      <c r="Q600" s="304">
        <f t="shared" ca="1" si="280"/>
        <v>0</v>
      </c>
      <c r="R600" s="306">
        <f t="shared" ca="1" si="281"/>
        <v>0</v>
      </c>
      <c r="S600" s="307">
        <f t="shared" ca="1" si="282"/>
        <v>4.7590000000000039</v>
      </c>
      <c r="T600" s="304">
        <f t="shared" ca="1" si="262"/>
        <v>46.68579000000004</v>
      </c>
      <c r="U600" s="311">
        <f t="shared" ca="1" si="263"/>
        <v>0</v>
      </c>
      <c r="V600" s="306">
        <f t="shared" ca="1" si="264"/>
        <v>1.2162111052684281</v>
      </c>
      <c r="W600" s="304">
        <f t="shared" ca="1" si="265"/>
        <v>46.476780302495825</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4.6291170159664219E-2</v>
      </c>
      <c r="AH600" s="304">
        <f t="shared" ca="1" si="289"/>
        <v>-9.7543914510569802</v>
      </c>
    </row>
    <row r="601" spans="1:34" x14ac:dyDescent="0.2">
      <c r="A601" s="347">
        <f t="shared" ca="1" si="267"/>
        <v>0.1</v>
      </c>
      <c r="B601" s="304">
        <f t="shared" ca="1" si="268"/>
        <v>41.700000000000323</v>
      </c>
      <c r="D601" s="306">
        <f t="shared" ca="1" si="269"/>
        <v>-0.4218056208162419</v>
      </c>
      <c r="E601" s="307">
        <f t="shared" ca="1" si="270"/>
        <v>-5.3032156625311799E-2</v>
      </c>
      <c r="F601" s="304">
        <f t="shared" ca="1" si="271"/>
        <v>0.42512632403617029</v>
      </c>
      <c r="G601" s="306">
        <f t="shared" ca="1" si="272"/>
        <v>4.7762305161154597</v>
      </c>
      <c r="H601" s="307">
        <f t="shared" ca="1" si="273"/>
        <v>-111.46204922856217</v>
      </c>
      <c r="I601" s="304">
        <f t="shared" ca="1" si="274"/>
        <v>111.56433478568987</v>
      </c>
      <c r="J601" s="306">
        <f t="shared" ca="1" si="275"/>
        <v>861.76585187954208</v>
      </c>
      <c r="K601" s="307">
        <f t="shared" ca="1" si="276"/>
        <v>60.858441281455235</v>
      </c>
      <c r="L601" s="304">
        <f t="shared" ca="1" si="261"/>
        <v>863.91210973158672</v>
      </c>
      <c r="M601" s="306">
        <f t="shared" ca="1" si="277"/>
        <v>-1.5279717921887621</v>
      </c>
      <c r="N601" s="304">
        <f t="shared" ca="1" si="278"/>
        <v>-87.546334907456554</v>
      </c>
      <c r="P601" s="310">
        <f t="shared" ca="1" si="279"/>
        <v>23</v>
      </c>
      <c r="Q601" s="304">
        <f t="shared" ca="1" si="280"/>
        <v>0</v>
      </c>
      <c r="R601" s="306">
        <f t="shared" ca="1" si="281"/>
        <v>0</v>
      </c>
      <c r="S601" s="307">
        <f t="shared" ca="1" si="282"/>
        <v>4.7590000000000039</v>
      </c>
      <c r="T601" s="304">
        <f t="shared" ca="1" si="262"/>
        <v>46.68579000000004</v>
      </c>
      <c r="U601" s="311">
        <f t="shared" ca="1" si="263"/>
        <v>0</v>
      </c>
      <c r="V601" s="306">
        <f t="shared" ca="1" si="264"/>
        <v>1.2175674575903122</v>
      </c>
      <c r="W601" s="304">
        <f t="shared" ca="1" si="265"/>
        <v>46.531519094997343</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3.4764513942713293E-2</v>
      </c>
      <c r="AH601" s="304">
        <f t="shared" ca="1" si="289"/>
        <v>-9.7660811730396695</v>
      </c>
    </row>
    <row r="602" spans="1:34" x14ac:dyDescent="0.2">
      <c r="A602" s="347">
        <f t="shared" ca="1" si="267"/>
        <v>0.1</v>
      </c>
      <c r="B602" s="304">
        <f t="shared" ca="1" si="268"/>
        <v>41.800000000000324</v>
      </c>
      <c r="D602" s="306">
        <f t="shared" ca="1" si="269"/>
        <v>-0.41859248291081019</v>
      </c>
      <c r="E602" s="307">
        <f t="shared" ca="1" si="270"/>
        <v>-4.1381048405222387E-2</v>
      </c>
      <c r="F602" s="304">
        <f t="shared" ca="1" si="271"/>
        <v>0.4206329253833469</v>
      </c>
      <c r="G602" s="306">
        <f t="shared" ca="1" si="272"/>
        <v>4.734371267824379</v>
      </c>
      <c r="H602" s="307">
        <f t="shared" ca="1" si="273"/>
        <v>-111.46618733340269</v>
      </c>
      <c r="I602" s="304">
        <f t="shared" ca="1" si="274"/>
        <v>111.56668494647863</v>
      </c>
      <c r="J602" s="306">
        <f t="shared" ca="1" si="275"/>
        <v>862.24138196873912</v>
      </c>
      <c r="K602" s="307">
        <f t="shared" ca="1" si="276"/>
        <v>49.71202945335699</v>
      </c>
      <c r="L602" s="304">
        <f t="shared" ca="1" si="261"/>
        <v>863.67325224979174</v>
      </c>
      <c r="M602" s="306">
        <f t="shared" ca="1" si="277"/>
        <v>-1.5283482309951202</v>
      </c>
      <c r="N602" s="304">
        <f t="shared" ca="1" si="278"/>
        <v>-87.567903262305819</v>
      </c>
      <c r="P602" s="310">
        <f t="shared" ca="1" si="279"/>
        <v>23</v>
      </c>
      <c r="Q602" s="304">
        <f t="shared" ca="1" si="280"/>
        <v>0</v>
      </c>
      <c r="R602" s="306">
        <f t="shared" ca="1" si="281"/>
        <v>0</v>
      </c>
      <c r="S602" s="307">
        <f t="shared" ca="1" si="282"/>
        <v>4.7590000000000039</v>
      </c>
      <c r="T602" s="304">
        <f t="shared" ca="1" si="262"/>
        <v>46.68579000000004</v>
      </c>
      <c r="U602" s="311">
        <f t="shared" ca="1" si="263"/>
        <v>0</v>
      </c>
      <c r="V602" s="306">
        <f t="shared" ca="1" si="264"/>
        <v>1.2189253754875979</v>
      </c>
      <c r="W602" s="304">
        <f t="shared" ca="1" si="265"/>
        <v>46.585376985704947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2.3422559447846325E-2</v>
      </c>
      <c r="AH602" s="304">
        <f t="shared" ca="1" si="289"/>
        <v>-9.7775833357842625</v>
      </c>
    </row>
    <row r="603" spans="1:34" x14ac:dyDescent="0.2">
      <c r="A603" s="347">
        <f t="shared" ca="1" si="267"/>
        <v>0.1</v>
      </c>
      <c r="B603" s="304">
        <f t="shared" ca="1" si="268"/>
        <v>41.900000000000325</v>
      </c>
      <c r="D603" s="306">
        <f t="shared" ca="1" si="269"/>
        <v>-0.4153954094968812</v>
      </c>
      <c r="E603" s="307">
        <f t="shared" ca="1" si="270"/>
        <v>-2.9917299875659609E-2</v>
      </c>
      <c r="F603" s="304">
        <f t="shared" ca="1" si="271"/>
        <v>0.41647135683373449</v>
      </c>
      <c r="G603" s="306">
        <f t="shared" ca="1" si="272"/>
        <v>4.6928317268746911</v>
      </c>
      <c r="H603" s="307">
        <f t="shared" ca="1" si="273"/>
        <v>-111.46917906339026</v>
      </c>
      <c r="I603" s="304">
        <f t="shared" ca="1" si="274"/>
        <v>111.56791900310287</v>
      </c>
      <c r="J603" s="306">
        <f t="shared" ca="1" si="275"/>
        <v>862.71274211847413</v>
      </c>
      <c r="K603" s="307">
        <f t="shared" ca="1" si="276"/>
        <v>38.565261133517339</v>
      </c>
      <c r="L603" s="304">
        <f t="shared" ca="1" si="261"/>
        <v>863.5742902494685</v>
      </c>
      <c r="M603" s="306">
        <f t="shared" ca="1" si="277"/>
        <v>-1.5287213586754929</v>
      </c>
      <c r="N603" s="304">
        <f t="shared" ca="1" si="278"/>
        <v>-87.589281903610683</v>
      </c>
      <c r="P603" s="310">
        <f t="shared" ca="1" si="279"/>
        <v>23</v>
      </c>
      <c r="Q603" s="304">
        <f t="shared" ca="1" si="280"/>
        <v>0</v>
      </c>
      <c r="R603" s="306">
        <f t="shared" ca="1" si="281"/>
        <v>0</v>
      </c>
      <c r="S603" s="307">
        <f t="shared" ca="1" si="282"/>
        <v>4.7590000000000039</v>
      </c>
      <c r="T603" s="304">
        <f t="shared" ca="1" si="262"/>
        <v>46.68579000000004</v>
      </c>
      <c r="U603" s="311">
        <f t="shared" ca="1" si="263"/>
        <v>0</v>
      </c>
      <c r="V603" s="306">
        <f t="shared" ca="1" si="264"/>
        <v>1.2202848475653905</v>
      </c>
      <c r="W603" s="304">
        <f t="shared" ca="1" si="265"/>
        <v>46.638365564164886</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1.2262901435118323E-2</v>
      </c>
      <c r="AH603" s="304">
        <f t="shared" ca="1" si="289"/>
        <v>-9.7889003962397378</v>
      </c>
    </row>
    <row r="604" spans="1:34" x14ac:dyDescent="0.2">
      <c r="A604" s="347">
        <f t="shared" ca="1" si="267"/>
        <v>0.1</v>
      </c>
      <c r="B604" s="304">
        <f t="shared" ca="1" si="268"/>
        <v>42.000000000000327</v>
      </c>
      <c r="D604" s="306">
        <f t="shared" ca="1" si="269"/>
        <v>-0.41221450213016469</v>
      </c>
      <c r="E604" s="307">
        <f t="shared" ca="1" si="270"/>
        <v>-1.8638445880366561E-2</v>
      </c>
      <c r="F604" s="304">
        <f t="shared" ca="1" si="271"/>
        <v>0.41263565942760561</v>
      </c>
      <c r="G604" s="306">
        <f t="shared" ca="1" si="272"/>
        <v>4.6516102766616747</v>
      </c>
      <c r="H604" s="307">
        <f t="shared" ca="1" si="273"/>
        <v>-111.47104290797829</v>
      </c>
      <c r="I604" s="304">
        <f t="shared" ca="1" si="274"/>
        <v>111.56805494924737</v>
      </c>
      <c r="J604" s="306">
        <f t="shared" ca="1" si="275"/>
        <v>863.17996421865098</v>
      </c>
      <c r="K604" s="307">
        <f t="shared" ca="1" si="276"/>
        <v>27.418250034948912</v>
      </c>
      <c r="L604" s="304">
        <f t="shared" ca="1" si="261"/>
        <v>863.61531428263277</v>
      </c>
      <c r="M604" s="306">
        <f t="shared" ca="1" si="277"/>
        <v>-1.5290912079786212</v>
      </c>
      <c r="N604" s="304">
        <f t="shared" ca="1" si="278"/>
        <v>-87.610472707735781</v>
      </c>
      <c r="P604" s="310">
        <f t="shared" ca="1" si="279"/>
        <v>23</v>
      </c>
      <c r="Q604" s="304">
        <f t="shared" ca="1" si="280"/>
        <v>0</v>
      </c>
      <c r="R604" s="306">
        <f t="shared" ca="1" si="281"/>
        <v>0</v>
      </c>
      <c r="S604" s="307">
        <f t="shared" ca="1" si="282"/>
        <v>4.7590000000000039</v>
      </c>
      <c r="T604" s="304">
        <f t="shared" ca="1" si="262"/>
        <v>46.68579000000004</v>
      </c>
      <c r="U604" s="311">
        <f t="shared" ca="1" si="263"/>
        <v>0</v>
      </c>
      <c r="V604" s="306">
        <f t="shared" ca="1" si="264"/>
        <v>1.2216458625996136</v>
      </c>
      <c r="W604" s="304">
        <f t="shared" ca="1" si="265"/>
        <v>46.69049631627562</v>
      </c>
      <c r="Y604" s="314" t="str">
        <f t="shared" ca="1" si="283"/>
        <v/>
      </c>
      <c r="Z604" s="315" t="str">
        <f t="shared" ca="1" si="284"/>
        <v/>
      </c>
      <c r="AA604" s="316" t="str">
        <f t="shared" ca="1" si="285"/>
        <v/>
      </c>
      <c r="AC604" s="310">
        <f t="shared" ca="1" si="286"/>
        <v>42.000000000000327</v>
      </c>
      <c r="AD604" s="323">
        <f t="shared" ca="1" si="287"/>
        <v>863.17996421865098</v>
      </c>
      <c r="AE604" s="324" t="e">
        <f t="shared" ca="1" si="266"/>
        <v>#N/A</v>
      </c>
      <c r="AG604" s="306">
        <f t="shared" ca="1" si="288"/>
        <v>1.2831553076093627E-3</v>
      </c>
      <c r="AH604" s="304">
        <f t="shared" ca="1" si="289"/>
        <v>-9.8000347896963333</v>
      </c>
    </row>
    <row r="605" spans="1:34" x14ac:dyDescent="0.2">
      <c r="A605" s="347">
        <f t="shared" ca="1" si="267"/>
        <v>0.1</v>
      </c>
      <c r="B605" s="304">
        <f t="shared" ca="1" si="268"/>
        <v>42.100000000000328</v>
      </c>
      <c r="D605" s="306">
        <f t="shared" ca="1" si="269"/>
        <v>-0.40904985705992447</v>
      </c>
      <c r="E605" s="307">
        <f t="shared" ca="1" si="270"/>
        <v>-7.5420433215942495E-3</v>
      </c>
      <c r="F605" s="304">
        <f t="shared" ca="1" si="271"/>
        <v>0.40911938108357743</v>
      </c>
      <c r="G605" s="306">
        <f t="shared" ca="1" si="272"/>
        <v>4.610705290955682</v>
      </c>
      <c r="H605" s="307">
        <f t="shared" ca="1" si="273"/>
        <v>-111.47179711231044</v>
      </c>
      <c r="I605" s="304">
        <f t="shared" ca="1" si="274"/>
        <v>111.56711054216717</v>
      </c>
      <c r="J605" s="306">
        <f t="shared" ca="1" si="275"/>
        <v>863.6430799970318</v>
      </c>
      <c r="K605" s="307">
        <f t="shared" ca="1" si="276"/>
        <v>16.271108033934475</v>
      </c>
      <c r="L605" s="304">
        <f t="shared" ca="1" si="261"/>
        <v>863.79634091804962</v>
      </c>
      <c r="M605" s="306">
        <f t="shared" ca="1" si="277"/>
        <v>-1.5294578112121007</v>
      </c>
      <c r="N605" s="304">
        <f t="shared" ca="1" si="278"/>
        <v>-87.631477525770009</v>
      </c>
      <c r="P605" s="310">
        <f t="shared" ca="1" si="279"/>
        <v>23</v>
      </c>
      <c r="Q605" s="304">
        <f t="shared" ca="1" si="280"/>
        <v>0</v>
      </c>
      <c r="R605" s="306">
        <f t="shared" ca="1" si="281"/>
        <v>0</v>
      </c>
      <c r="S605" s="307">
        <f t="shared" ca="1" si="282"/>
        <v>4.7590000000000039</v>
      </c>
      <c r="T605" s="304">
        <f t="shared" ca="1" si="262"/>
        <v>46.68579000000004</v>
      </c>
      <c r="U605" s="311">
        <f t="shared" ca="1" si="263"/>
        <v>0</v>
      </c>
      <c r="V605" s="306">
        <f t="shared" ca="1" si="264"/>
        <v>1.2230084095350238</v>
      </c>
      <c r="W605" s="304">
        <f t="shared" ca="1" si="265"/>
        <v>46.74178062377451</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-9.5190427451203874E-3</v>
      </c>
      <c r="AH605" s="304">
        <f t="shared" ca="1" si="289"/>
        <v>-9.8109889296649673</v>
      </c>
    </row>
    <row r="606" spans="1:34" x14ac:dyDescent="0.2">
      <c r="A606" s="347">
        <f t="shared" ca="1" si="267"/>
        <v>0.1</v>
      </c>
      <c r="B606" s="304">
        <f t="shared" ca="1" si="268"/>
        <v>42.20000000000033</v>
      </c>
      <c r="D606" s="306">
        <f t="shared" ca="1" si="269"/>
        <v>-0.40590156534412514</v>
      </c>
      <c r="E606" s="307">
        <f t="shared" ca="1" si="270"/>
        <v>3.374328731185372E-3</v>
      </c>
      <c r="F606" s="304">
        <f t="shared" ca="1" si="271"/>
        <v>0.40591559078606132</v>
      </c>
      <c r="G606" s="306">
        <f t="shared" ca="1" si="272"/>
        <v>4.5701151344212692</v>
      </c>
      <c r="H606" s="307">
        <f t="shared" ca="1" si="273"/>
        <v>-111.47145967943732</v>
      </c>
      <c r="I606" s="304">
        <f t="shared" ca="1" si="274"/>
        <v>111.56510330478024</v>
      </c>
      <c r="J606" s="306">
        <f t="shared" ca="1" si="275"/>
        <v>864.10212101830064</v>
      </c>
      <c r="K606" s="307">
        <f t="shared" ca="1" si="276"/>
        <v>5.1239451943470868</v>
      </c>
      <c r="L606" s="304">
        <f t="shared" ca="1" si="261"/>
        <v>864.11731284744008</v>
      </c>
      <c r="M606" s="306">
        <f t="shared" ca="1" si="277"/>
        <v>-1.5298212002509139</v>
      </c>
      <c r="N606" s="304">
        <f t="shared" ca="1" si="278"/>
        <v>-87.652298184015322</v>
      </c>
      <c r="P606" s="310">
        <f t="shared" ca="1" si="279"/>
        <v>23</v>
      </c>
      <c r="Q606" s="304">
        <f t="shared" ca="1" si="280"/>
        <v>0</v>
      </c>
      <c r="R606" s="306">
        <f t="shared" ca="1" si="281"/>
        <v>0</v>
      </c>
      <c r="S606" s="307">
        <f t="shared" ca="1" si="282"/>
        <v>4.7590000000000039</v>
      </c>
      <c r="T606" s="304">
        <f t="shared" ca="1" si="262"/>
        <v>46.68579000000004</v>
      </c>
      <c r="U606" s="311">
        <f t="shared" ca="1" si="263"/>
        <v>0</v>
      </c>
      <c r="V606" s="306">
        <f t="shared" ca="1" si="264"/>
        <v>1.2243724774832419</v>
      </c>
      <c r="W606" s="304">
        <f t="shared" ca="1" si="265"/>
        <v>46.792229763782821</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-2.0146035616855684E-2</v>
      </c>
      <c r="AH606" s="304">
        <f t="shared" ca="1" si="289"/>
        <v>-9.8217652077693778</v>
      </c>
    </row>
    <row r="607" spans="1:34" x14ac:dyDescent="0.2">
      <c r="A607" s="347">
        <f t="shared" ca="1" si="267"/>
        <v>0.1</v>
      </c>
      <c r="B607" s="304">
        <f t="shared" ca="1" si="268"/>
        <v>42.300000000000331</v>
      </c>
      <c r="D607" s="306">
        <f t="shared" ca="1" si="269"/>
        <v>-0.40276971296297781</v>
      </c>
      <c r="E607" s="307">
        <f t="shared" ca="1" si="270"/>
        <v>1.4113068944936913E-2</v>
      </c>
      <c r="F607" s="304">
        <f t="shared" ca="1" si="271"/>
        <v>0.40301689839921612</v>
      </c>
      <c r="G607" s="306">
        <f t="shared" ca="1" si="272"/>
        <v>4.5298381631249711</v>
      </c>
      <c r="H607" s="307">
        <f t="shared" ca="1" si="273"/>
        <v>-111.47004837254282</v>
      </c>
      <c r="I607" s="304">
        <f t="shared" ca="1" si="274"/>
        <v>111.56205052777194</v>
      </c>
      <c r="J607" s="306">
        <f t="shared" ca="1" si="275"/>
        <v>864.55711868317792</v>
      </c>
      <c r="K607" s="307">
        <f t="shared" ca="1" si="276"/>
        <v>-6.0231302082519207</v>
      </c>
      <c r="L607" s="304">
        <f t="shared" ca="1" si="261"/>
        <v>864.57809916933707</v>
      </c>
      <c r="M607" s="306">
        <f t="shared" ca="1" si="277"/>
        <v>-1.5301814065457584</v>
      </c>
      <c r="N607" s="304">
        <f t="shared" ca="1" si="278"/>
        <v>-87.67293648446396</v>
      </c>
      <c r="P607" s="310">
        <f t="shared" ca="1" si="279"/>
        <v>23</v>
      </c>
      <c r="Q607" s="304">
        <f t="shared" ca="1" si="280"/>
        <v>0</v>
      </c>
      <c r="R607" s="306">
        <f t="shared" ca="1" si="281"/>
        <v>0</v>
      </c>
      <c r="S607" s="307">
        <f t="shared" ca="1" si="282"/>
        <v>4.7590000000000039</v>
      </c>
      <c r="T607" s="304">
        <f t="shared" ca="1" si="262"/>
        <v>46.68579000000004</v>
      </c>
      <c r="U607" s="311">
        <f t="shared" ca="1" si="263"/>
        <v>0</v>
      </c>
      <c r="V607" s="306">
        <f t="shared" ca="1" si="264"/>
        <v>1.2257380557207962</v>
      </c>
      <c r="W607" s="304">
        <f t="shared" ca="1" si="265"/>
        <v>46.841854908407484</v>
      </c>
      <c r="Y607" s="314" t="str">
        <f t="shared" ca="1" si="283"/>
        <v>Impact balistique</v>
      </c>
      <c r="Z607" s="315" t="str">
        <f t="shared" ca="1" si="284"/>
        <v/>
      </c>
      <c r="AA607" s="316" t="str">
        <f t="shared" ca="1" si="285"/>
        <v/>
      </c>
      <c r="AC607" s="310" t="e">
        <f t="shared" ca="1" si="286"/>
        <v>#N/A</v>
      </c>
      <c r="AD607" s="323" t="e">
        <f t="shared" ca="1" si="287"/>
        <v>#N/A</v>
      </c>
      <c r="AE607" s="324" t="e">
        <f t="shared" ca="1" si="266"/>
        <v>#N/A</v>
      </c>
      <c r="AG607" s="306">
        <f t="shared" ca="1" si="288"/>
        <v>-3.0600145167445802E-2</v>
      </c>
      <c r="AH607" s="304">
        <f t="shared" ca="1" si="289"/>
        <v>-9.8323659936505106</v>
      </c>
    </row>
    <row r="608" spans="1:34" x14ac:dyDescent="0.2">
      <c r="A608" s="347">
        <f t="shared" ca="1" si="267"/>
        <v>1E-4</v>
      </c>
      <c r="B608" s="304">
        <f t="shared" ca="1" si="268"/>
        <v>42.300100000000334</v>
      </c>
      <c r="D608" s="306">
        <f t="shared" ca="1" si="269"/>
        <v>-0.39965438093087607</v>
      </c>
      <c r="E608" s="307">
        <f t="shared" ca="1" si="270"/>
        <v>2.467655363880894E-2</v>
      </c>
      <c r="F608" s="304">
        <f t="shared" ca="1" si="271"/>
        <v>0.40041547984154013</v>
      </c>
      <c r="G608" s="306">
        <f t="shared" ca="1" si="272"/>
        <v>4.529798197686878</v>
      </c>
      <c r="H608" s="307">
        <f t="shared" ca="1" si="273"/>
        <v>-111.47004590488746</v>
      </c>
      <c r="I608" s="304">
        <f t="shared" ca="1" si="274"/>
        <v>111.56204643941184</v>
      </c>
      <c r="J608" s="306">
        <f t="shared" ca="1" si="275"/>
        <v>864.55711868317792</v>
      </c>
      <c r="K608" s="307">
        <f t="shared" ca="1" si="276"/>
        <v>-6.034277212965792</v>
      </c>
      <c r="L608" s="304">
        <f t="shared" ca="1" si="261"/>
        <v>864.57817689740557</v>
      </c>
      <c r="M608" s="306">
        <f t="shared" ca="1" si="277"/>
        <v>-1.5301817635872872</v>
      </c>
      <c r="N608" s="304">
        <f t="shared" ca="1" si="278"/>
        <v>-87.672956941436667</v>
      </c>
      <c r="P608" s="310">
        <f t="shared" ca="1" si="279"/>
        <v>23</v>
      </c>
      <c r="Q608" s="304">
        <f t="shared" ca="1" si="280"/>
        <v>0</v>
      </c>
      <c r="R608" s="306">
        <f t="shared" ca="1" si="281"/>
        <v>0</v>
      </c>
      <c r="S608" s="307">
        <f t="shared" ca="1" si="282"/>
        <v>4.7590000000000039</v>
      </c>
      <c r="T608" s="304">
        <f t="shared" ca="1" si="262"/>
        <v>46.68579000000004</v>
      </c>
      <c r="U608" s="311">
        <f t="shared" ca="1" si="263"/>
        <v>0</v>
      </c>
      <c r="V608" s="306">
        <f t="shared" ca="1" si="264"/>
        <v>1.2257394220524704</v>
      </c>
      <c r="W608" s="304">
        <f t="shared" ca="1" si="265"/>
        <v>46.841903689894046</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-4.0883672117976388E-2</v>
      </c>
      <c r="AH608" s="304">
        <f t="shared" ca="1" si="289"/>
        <v>-9.8427936348828418</v>
      </c>
    </row>
    <row r="609" spans="1:34" x14ac:dyDescent="0.2">
      <c r="A609" s="347">
        <f t="shared" ca="1" si="267"/>
        <v>1E-4</v>
      </c>
      <c r="B609" s="304">
        <f t="shared" ca="1" si="268"/>
        <v>42.300200000000338</v>
      </c>
      <c r="D609" s="306">
        <f t="shared" ca="1" si="269"/>
        <v>-0.39965128574254677</v>
      </c>
      <c r="E609" s="307">
        <f t="shared" ca="1" si="270"/>
        <v>2.4686938243249301E-2</v>
      </c>
      <c r="F609" s="304">
        <f t="shared" ca="1" si="271"/>
        <v>0.40041303065147216</v>
      </c>
      <c r="G609" s="306">
        <f t="shared" ca="1" si="272"/>
        <v>4.5297582325583035</v>
      </c>
      <c r="H609" s="307">
        <f t="shared" ca="1" si="273"/>
        <v>-111.47004343619363</v>
      </c>
      <c r="I609" s="304">
        <f t="shared" ca="1" si="274"/>
        <v>111.56204235004093</v>
      </c>
      <c r="J609" s="306">
        <f t="shared" ca="1" si="275"/>
        <v>864.55711868317792</v>
      </c>
      <c r="K609" s="307">
        <f t="shared" ca="1" si="276"/>
        <v>-6.0454242174328456</v>
      </c>
      <c r="L609" s="304">
        <f t="shared" ca="1" si="261"/>
        <v>864.57825476918356</v>
      </c>
      <c r="M609" s="306">
        <f t="shared" ca="1" si="277"/>
        <v>-1.5301821206256923</v>
      </c>
      <c r="N609" s="304">
        <f t="shared" ca="1" si="278"/>
        <v>-87.672977398230401</v>
      </c>
      <c r="P609" s="310">
        <f t="shared" ca="1" si="279"/>
        <v>23</v>
      </c>
      <c r="Q609" s="304">
        <f t="shared" ca="1" si="280"/>
        <v>0</v>
      </c>
      <c r="R609" s="306">
        <f t="shared" ca="1" si="281"/>
        <v>0</v>
      </c>
      <c r="S609" s="307">
        <f t="shared" ca="1" si="282"/>
        <v>4.7590000000000039</v>
      </c>
      <c r="T609" s="304">
        <f t="shared" ca="1" si="262"/>
        <v>46.68579000000004</v>
      </c>
      <c r="U609" s="311">
        <f t="shared" ca="1" si="263"/>
        <v>0</v>
      </c>
      <c r="V609" s="306">
        <f t="shared" ca="1" si="264"/>
        <v>1.2257407883856382</v>
      </c>
      <c r="W609" s="304">
        <f t="shared" ca="1" si="265"/>
        <v>46.84195247058134</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-4.0893780265708557E-2</v>
      </c>
      <c r="AH609" s="304">
        <f t="shared" ca="1" si="289"/>
        <v>-9.8428038852477435</v>
      </c>
    </row>
    <row r="610" spans="1:34" x14ac:dyDescent="0.2">
      <c r="A610" s="347">
        <f t="shared" ca="1" si="267"/>
        <v>1E-4</v>
      </c>
      <c r="B610" s="304">
        <f t="shared" ca="1" si="268"/>
        <v>42.300300000000341</v>
      </c>
      <c r="D610" s="306">
        <f t="shared" ca="1" si="269"/>
        <v>-0.39964819057075446</v>
      </c>
      <c r="E610" s="307">
        <f t="shared" ca="1" si="270"/>
        <v>2.4697322677672773E-2</v>
      </c>
      <c r="F610" s="304">
        <f t="shared" ca="1" si="271"/>
        <v>0.40041058174569161</v>
      </c>
      <c r="G610" s="306">
        <f t="shared" ca="1" si="272"/>
        <v>4.5297182677392467</v>
      </c>
      <c r="H610" s="307">
        <f t="shared" ca="1" si="273"/>
        <v>-111.47004096646137</v>
      </c>
      <c r="I610" s="304">
        <f t="shared" ca="1" si="274"/>
        <v>111.56203825965922</v>
      </c>
      <c r="J610" s="306">
        <f t="shared" ca="1" si="275"/>
        <v>864.55711868317792</v>
      </c>
      <c r="K610" s="307">
        <f t="shared" ca="1" si="276"/>
        <v>-6.0565712216529786</v>
      </c>
      <c r="L610" s="304">
        <f t="shared" ca="1" si="261"/>
        <v>864.57833278467115</v>
      </c>
      <c r="M610" s="306">
        <f t="shared" ca="1" si="277"/>
        <v>-1.5301824776609732</v>
      </c>
      <c r="N610" s="304">
        <f t="shared" ca="1" si="278"/>
        <v>-87.672997854845136</v>
      </c>
      <c r="P610" s="310">
        <f t="shared" ca="1" si="279"/>
        <v>23</v>
      </c>
      <c r="Q610" s="304">
        <f t="shared" ca="1" si="280"/>
        <v>0</v>
      </c>
      <c r="R610" s="306">
        <f t="shared" ca="1" si="281"/>
        <v>0</v>
      </c>
      <c r="S610" s="307">
        <f t="shared" ca="1" si="282"/>
        <v>4.7590000000000039</v>
      </c>
      <c r="T610" s="304">
        <f t="shared" ca="1" si="262"/>
        <v>46.68579000000004</v>
      </c>
      <c r="U610" s="311">
        <f t="shared" ca="1" si="263"/>
        <v>0</v>
      </c>
      <c r="V610" s="306">
        <f t="shared" ca="1" si="264"/>
        <v>1.2257421547202985</v>
      </c>
      <c r="W610" s="304">
        <f t="shared" ca="1" si="265"/>
        <v>46.842001250469316</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-4.0903888247983744E-2</v>
      </c>
      <c r="AH610" s="304">
        <f t="shared" ca="1" si="289"/>
        <v>-9.8428141354446943</v>
      </c>
    </row>
    <row r="611" spans="1:34" x14ac:dyDescent="0.2">
      <c r="A611" s="347">
        <f t="shared" ca="1" si="267"/>
        <v>1E-4</v>
      </c>
      <c r="B611" s="304">
        <f t="shared" ca="1" si="268"/>
        <v>42.300400000000344</v>
      </c>
      <c r="D611" s="306">
        <f t="shared" ca="1" si="269"/>
        <v>-0.39964509541550358</v>
      </c>
      <c r="E611" s="307">
        <f t="shared" ca="1" si="270"/>
        <v>2.4707706942072249E-2</v>
      </c>
      <c r="F611" s="304">
        <f t="shared" ca="1" si="271"/>
        <v>0.40040813312419404</v>
      </c>
      <c r="G611" s="306">
        <f t="shared" ca="1" si="272"/>
        <v>4.529678303229705</v>
      </c>
      <c r="H611" s="307">
        <f t="shared" ca="1" si="273"/>
        <v>-111.47003849569067</v>
      </c>
      <c r="I611" s="304">
        <f t="shared" ca="1" si="274"/>
        <v>111.56203416826672</v>
      </c>
      <c r="J611" s="306">
        <f t="shared" ca="1" si="275"/>
        <v>864.55711868317792</v>
      </c>
      <c r="K611" s="307">
        <f t="shared" ca="1" si="276"/>
        <v>-6.067718225626086</v>
      </c>
      <c r="L611" s="304">
        <f t="shared" ca="1" si="261"/>
        <v>864.57841094386822</v>
      </c>
      <c r="M611" s="306">
        <f t="shared" ca="1" si="277"/>
        <v>-1.5301828346931305</v>
      </c>
      <c r="N611" s="304">
        <f t="shared" ca="1" si="278"/>
        <v>-87.673018311280899</v>
      </c>
      <c r="P611" s="310">
        <f t="shared" ca="1" si="279"/>
        <v>23</v>
      </c>
      <c r="Q611" s="304">
        <f t="shared" ca="1" si="280"/>
        <v>0</v>
      </c>
      <c r="R611" s="306">
        <f t="shared" ca="1" si="281"/>
        <v>0</v>
      </c>
      <c r="S611" s="307">
        <f t="shared" ca="1" si="282"/>
        <v>4.7590000000000039</v>
      </c>
      <c r="T611" s="304">
        <f t="shared" ca="1" si="262"/>
        <v>46.68579000000004</v>
      </c>
      <c r="U611" s="311">
        <f t="shared" ca="1" si="263"/>
        <v>0</v>
      </c>
      <c r="V611" s="306">
        <f t="shared" ca="1" si="264"/>
        <v>1.2257435210564525</v>
      </c>
      <c r="W611" s="304">
        <f t="shared" ca="1" si="265"/>
        <v>46.842050029558045</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-4.0913996064794844E-2</v>
      </c>
      <c r="AH611" s="304">
        <f t="shared" ca="1" si="289"/>
        <v>-9.842824385473687</v>
      </c>
    </row>
    <row r="612" spans="1:34" x14ac:dyDescent="0.2">
      <c r="A612" s="347">
        <f t="shared" ca="1" si="267"/>
        <v>1E-4</v>
      </c>
      <c r="B612" s="304">
        <f t="shared" ca="1" si="268"/>
        <v>42.300500000000348</v>
      </c>
      <c r="D612" s="306">
        <f t="shared" ca="1" si="269"/>
        <v>-0.39964200027678837</v>
      </c>
      <c r="E612" s="307">
        <f t="shared" ca="1" si="270"/>
        <v>2.4718091036460166E-2</v>
      </c>
      <c r="F612" s="304">
        <f t="shared" ca="1" si="271"/>
        <v>0.40040568478696609</v>
      </c>
      <c r="G612" s="306">
        <f t="shared" ca="1" si="272"/>
        <v>4.5296383390296775</v>
      </c>
      <c r="H612" s="307">
        <f t="shared" ca="1" si="273"/>
        <v>-111.47003602388158</v>
      </c>
      <c r="I612" s="304">
        <f t="shared" ca="1" si="274"/>
        <v>111.56203007586346</v>
      </c>
      <c r="J612" s="306">
        <f t="shared" ca="1" si="275"/>
        <v>864.55711868317792</v>
      </c>
      <c r="K612" s="307">
        <f t="shared" ca="1" si="276"/>
        <v>-6.0788652293520649</v>
      </c>
      <c r="L612" s="304">
        <f t="shared" ca="1" si="261"/>
        <v>864.57848924677455</v>
      </c>
      <c r="M612" s="306">
        <f t="shared" ca="1" si="277"/>
        <v>-1.5301831917221638</v>
      </c>
      <c r="N612" s="304">
        <f t="shared" ca="1" si="278"/>
        <v>-87.673038767537676</v>
      </c>
      <c r="P612" s="310">
        <f t="shared" ca="1" si="279"/>
        <v>23</v>
      </c>
      <c r="Q612" s="304">
        <f t="shared" ca="1" si="280"/>
        <v>0</v>
      </c>
      <c r="R612" s="306">
        <f t="shared" ca="1" si="281"/>
        <v>0</v>
      </c>
      <c r="S612" s="307">
        <f t="shared" ca="1" si="282"/>
        <v>4.7590000000000039</v>
      </c>
      <c r="T612" s="304">
        <f t="shared" ca="1" si="262"/>
        <v>46.68579000000004</v>
      </c>
      <c r="U612" s="311">
        <f t="shared" ca="1" si="263"/>
        <v>0</v>
      </c>
      <c r="V612" s="306">
        <f t="shared" ca="1" si="264"/>
        <v>1.2257448873940997</v>
      </c>
      <c r="W612" s="304">
        <f t="shared" ca="1" si="265"/>
        <v>46.84209880784752</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-4.0924103716154292E-2</v>
      </c>
      <c r="AH612" s="304">
        <f t="shared" ca="1" si="289"/>
        <v>-9.8428346353347358</v>
      </c>
    </row>
    <row r="613" spans="1:34" x14ac:dyDescent="0.2">
      <c r="A613" s="347">
        <f t="shared" ca="1" si="267"/>
        <v>1E-4</v>
      </c>
      <c r="B613" s="304">
        <f t="shared" ca="1" si="268"/>
        <v>42.300600000000351</v>
      </c>
      <c r="D613" s="306">
        <f t="shared" ca="1" si="269"/>
        <v>-0.39963890515461559</v>
      </c>
      <c r="E613" s="307">
        <f t="shared" ca="1" si="270"/>
        <v>2.4728474960836522E-2</v>
      </c>
      <c r="F613" s="304">
        <f t="shared" ca="1" si="271"/>
        <v>0.40040323673400613</v>
      </c>
      <c r="G613" s="306">
        <f t="shared" ca="1" si="272"/>
        <v>4.5295983751391624</v>
      </c>
      <c r="H613" s="307">
        <f t="shared" ca="1" si="273"/>
        <v>-111.47003355103408</v>
      </c>
      <c r="I613" s="304">
        <f t="shared" ca="1" si="274"/>
        <v>111.56202598244946</v>
      </c>
      <c r="J613" s="306">
        <f t="shared" ca="1" si="275"/>
        <v>864.55711868317792</v>
      </c>
      <c r="K613" s="307">
        <f t="shared" ca="1" si="276"/>
        <v>-6.0900122328308104</v>
      </c>
      <c r="L613" s="304">
        <f t="shared" ca="1" si="261"/>
        <v>864.57856769339048</v>
      </c>
      <c r="M613" s="306">
        <f t="shared" ca="1" si="277"/>
        <v>-1.5301835487480735</v>
      </c>
      <c r="N613" s="304">
        <f t="shared" ca="1" si="278"/>
        <v>-87.673059223615482</v>
      </c>
      <c r="P613" s="310">
        <f t="shared" ca="1" si="279"/>
        <v>23</v>
      </c>
      <c r="Q613" s="304">
        <f t="shared" ca="1" si="280"/>
        <v>0</v>
      </c>
      <c r="R613" s="306">
        <f t="shared" ca="1" si="281"/>
        <v>0</v>
      </c>
      <c r="S613" s="307">
        <f t="shared" ca="1" si="282"/>
        <v>4.7590000000000039</v>
      </c>
      <c r="T613" s="304">
        <f t="shared" ca="1" si="262"/>
        <v>46.68579000000004</v>
      </c>
      <c r="U613" s="311">
        <f t="shared" ca="1" si="263"/>
        <v>0</v>
      </c>
      <c r="V613" s="306">
        <f t="shared" ca="1" si="264"/>
        <v>1.2257462537332402</v>
      </c>
      <c r="W613" s="304">
        <f t="shared" ca="1" si="265"/>
        <v>46.842147585337742</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-4.0934211202062087E-2</v>
      </c>
      <c r="AH613" s="304">
        <f t="shared" ca="1" si="289"/>
        <v>-9.8428448850278389</v>
      </c>
    </row>
    <row r="614" spans="1:34" x14ac:dyDescent="0.2">
      <c r="A614" s="347">
        <f t="shared" ca="1" si="267"/>
        <v>1E-4</v>
      </c>
      <c r="B614" s="304">
        <f t="shared" ca="1" si="268"/>
        <v>42.300700000000354</v>
      </c>
      <c r="D614" s="306">
        <f t="shared" ca="1" si="269"/>
        <v>-0.39963581004897897</v>
      </c>
      <c r="E614" s="307">
        <f t="shared" ca="1" si="270"/>
        <v>2.4738858715199541E-2</v>
      </c>
      <c r="F614" s="304">
        <f t="shared" ca="1" si="271"/>
        <v>0.4004007889652994</v>
      </c>
      <c r="G614" s="306">
        <f t="shared" ca="1" si="272"/>
        <v>4.5295584115581571</v>
      </c>
      <c r="H614" s="307">
        <f t="shared" ca="1" si="273"/>
        <v>-111.47003107714821</v>
      </c>
      <c r="I614" s="304">
        <f t="shared" ca="1" si="274"/>
        <v>111.56202188802472</v>
      </c>
      <c r="J614" s="306">
        <f t="shared" ca="1" si="275"/>
        <v>864.55711868317792</v>
      </c>
      <c r="K614" s="307">
        <f t="shared" ca="1" si="276"/>
        <v>-6.1011592360622195</v>
      </c>
      <c r="L614" s="304">
        <f t="shared" ca="1" si="261"/>
        <v>864.57864628371567</v>
      </c>
      <c r="M614" s="306">
        <f t="shared" ca="1" si="277"/>
        <v>-1.5301839057708595</v>
      </c>
      <c r="N614" s="304">
        <f t="shared" ca="1" si="278"/>
        <v>-87.673079679514302</v>
      </c>
      <c r="P614" s="310">
        <f t="shared" ca="1" si="279"/>
        <v>23</v>
      </c>
      <c r="Q614" s="304">
        <f t="shared" ca="1" si="280"/>
        <v>0</v>
      </c>
      <c r="R614" s="306">
        <f t="shared" ca="1" si="281"/>
        <v>0</v>
      </c>
      <c r="S614" s="307">
        <f t="shared" ca="1" si="282"/>
        <v>4.7590000000000039</v>
      </c>
      <c r="T614" s="304">
        <f t="shared" ca="1" si="262"/>
        <v>46.68579000000004</v>
      </c>
      <c r="U614" s="311">
        <f t="shared" ca="1" si="263"/>
        <v>0</v>
      </c>
      <c r="V614" s="306">
        <f t="shared" ca="1" si="264"/>
        <v>1.2257476200738737</v>
      </c>
      <c r="W614" s="304">
        <f t="shared" ca="1" si="265"/>
        <v>46.842196362028716</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-4.094431852251823E-2</v>
      </c>
      <c r="AH614" s="304">
        <f t="shared" ca="1" si="289"/>
        <v>-9.8428551345529947</v>
      </c>
    </row>
    <row r="615" spans="1:34" x14ac:dyDescent="0.2">
      <c r="A615" s="347">
        <f t="shared" ca="1" si="267"/>
        <v>1E-4</v>
      </c>
      <c r="B615" s="304">
        <f t="shared" ca="1" si="268"/>
        <v>42.300800000000358</v>
      </c>
      <c r="D615" s="306">
        <f t="shared" ca="1" si="269"/>
        <v>-0.39963271495988112</v>
      </c>
      <c r="E615" s="307">
        <f t="shared" ca="1" si="270"/>
        <v>2.4749242299552776E-2</v>
      </c>
      <c r="F615" s="304">
        <f t="shared" ca="1" si="271"/>
        <v>0.4003983414808403</v>
      </c>
      <c r="G615" s="306">
        <f t="shared" ca="1" si="272"/>
        <v>4.5295184482866615</v>
      </c>
      <c r="H615" s="307">
        <f t="shared" ca="1" si="273"/>
        <v>-111.47002860222398</v>
      </c>
      <c r="I615" s="304">
        <f t="shared" ca="1" si="274"/>
        <v>111.56201779258926</v>
      </c>
      <c r="J615" s="306">
        <f t="shared" ca="1" si="275"/>
        <v>864.55711868317792</v>
      </c>
      <c r="K615" s="307">
        <f t="shared" ca="1" si="276"/>
        <v>-6.1123062390461884</v>
      </c>
      <c r="L615" s="304">
        <f t="shared" ca="1" si="261"/>
        <v>864.57872501775012</v>
      </c>
      <c r="M615" s="306">
        <f t="shared" ca="1" si="277"/>
        <v>-1.5301842627905216</v>
      </c>
      <c r="N615" s="304">
        <f t="shared" ca="1" si="278"/>
        <v>-87.673100135234137</v>
      </c>
      <c r="P615" s="310">
        <f t="shared" ca="1" si="279"/>
        <v>23</v>
      </c>
      <c r="Q615" s="304">
        <f t="shared" ca="1" si="280"/>
        <v>0</v>
      </c>
      <c r="R615" s="306">
        <f t="shared" ca="1" si="281"/>
        <v>0</v>
      </c>
      <c r="S615" s="307">
        <f t="shared" ca="1" si="282"/>
        <v>4.7590000000000039</v>
      </c>
      <c r="T615" s="304">
        <f t="shared" ca="1" si="262"/>
        <v>46.68579000000004</v>
      </c>
      <c r="U615" s="311">
        <f t="shared" ca="1" si="263"/>
        <v>0</v>
      </c>
      <c r="V615" s="306">
        <f t="shared" ca="1" si="264"/>
        <v>1.2257489864160005</v>
      </c>
      <c r="W615" s="304">
        <f t="shared" ca="1" si="265"/>
        <v>46.842245137920465</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-4.0954425677524497E-2</v>
      </c>
      <c r="AH615" s="304">
        <f t="shared" ca="1" si="289"/>
        <v>-9.8428653839102083</v>
      </c>
    </row>
    <row r="616" spans="1:34" x14ac:dyDescent="0.2">
      <c r="A616" s="347">
        <f t="shared" ca="1" si="267"/>
        <v>1E-4</v>
      </c>
      <c r="B616" s="304">
        <f t="shared" ca="1" si="268"/>
        <v>42.300900000000361</v>
      </c>
      <c r="D616" s="306">
        <f t="shared" ca="1" si="269"/>
        <v>-0.39962961988732448</v>
      </c>
      <c r="E616" s="307">
        <f t="shared" ca="1" si="270"/>
        <v>2.4759625713898004E-2</v>
      </c>
      <c r="F616" s="304">
        <f t="shared" ca="1" si="271"/>
        <v>0.40039589428062289</v>
      </c>
      <c r="G616" s="306">
        <f t="shared" ca="1" si="272"/>
        <v>4.529478485324673</v>
      </c>
      <c r="H616" s="307">
        <f t="shared" ca="1" si="273"/>
        <v>-111.4700261262614</v>
      </c>
      <c r="I616" s="304">
        <f t="shared" ca="1" si="274"/>
        <v>111.5620136961431</v>
      </c>
      <c r="J616" s="306">
        <f t="shared" ca="1" si="275"/>
        <v>864.55711868317792</v>
      </c>
      <c r="K616" s="307">
        <f t="shared" ca="1" si="276"/>
        <v>-6.1234532417826131</v>
      </c>
      <c r="L616" s="304">
        <f t="shared" ca="1" si="261"/>
        <v>864.57880389549382</v>
      </c>
      <c r="M616" s="306">
        <f t="shared" ca="1" si="277"/>
        <v>-1.5301846198070601</v>
      </c>
      <c r="N616" s="304">
        <f t="shared" ca="1" si="278"/>
        <v>-87.673120590775014</v>
      </c>
      <c r="P616" s="310">
        <f t="shared" ca="1" si="279"/>
        <v>23</v>
      </c>
      <c r="Q616" s="304">
        <f t="shared" ca="1" si="280"/>
        <v>0</v>
      </c>
      <c r="R616" s="306">
        <f t="shared" ca="1" si="281"/>
        <v>0</v>
      </c>
      <c r="S616" s="307">
        <f t="shared" ca="1" si="282"/>
        <v>4.7590000000000039</v>
      </c>
      <c r="T616" s="304">
        <f t="shared" ca="1" si="262"/>
        <v>46.68579000000004</v>
      </c>
      <c r="U616" s="311">
        <f t="shared" ca="1" si="263"/>
        <v>0</v>
      </c>
      <c r="V616" s="306">
        <f t="shared" ca="1" si="264"/>
        <v>1.2257503527596205</v>
      </c>
      <c r="W616" s="304">
        <f t="shared" ca="1" si="265"/>
        <v>46.842293913013002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-4.0964532667082665E-2</v>
      </c>
      <c r="AH616" s="304">
        <f t="shared" ca="1" si="289"/>
        <v>-9.8428756330994798</v>
      </c>
    </row>
    <row r="617" spans="1:34" x14ac:dyDescent="0.2">
      <c r="A617" s="347">
        <f t="shared" ca="1" si="267"/>
        <v>1E-4</v>
      </c>
      <c r="B617" s="304">
        <f t="shared" ca="1" si="268"/>
        <v>42.301000000000364</v>
      </c>
      <c r="D617" s="306">
        <f t="shared" ca="1" si="269"/>
        <v>-0.39962652483130529</v>
      </c>
      <c r="E617" s="307">
        <f t="shared" ca="1" si="270"/>
        <v>2.4770008958244105E-2</v>
      </c>
      <c r="F617" s="304">
        <f t="shared" ca="1" si="271"/>
        <v>0.40039344736463572</v>
      </c>
      <c r="G617" s="306">
        <f t="shared" ca="1" si="272"/>
        <v>4.5294385226721898</v>
      </c>
      <c r="H617" s="307">
        <f t="shared" ca="1" si="273"/>
        <v>-111.47002364926051</v>
      </c>
      <c r="I617" s="304">
        <f t="shared" ca="1" si="274"/>
        <v>111.56200959868626</v>
      </c>
      <c r="J617" s="306">
        <f t="shared" ca="1" si="275"/>
        <v>864.55711868317792</v>
      </c>
      <c r="K617" s="307">
        <f t="shared" ca="1" si="276"/>
        <v>-6.1346002442713896</v>
      </c>
      <c r="L617" s="304">
        <f t="shared" ca="1" si="261"/>
        <v>864.57888291694678</v>
      </c>
      <c r="M617" s="306">
        <f t="shared" ca="1" si="277"/>
        <v>-1.5301849768204749</v>
      </c>
      <c r="N617" s="304">
        <f t="shared" ca="1" si="278"/>
        <v>-87.673141046136919</v>
      </c>
      <c r="P617" s="310">
        <f t="shared" ca="1" si="279"/>
        <v>23</v>
      </c>
      <c r="Q617" s="304">
        <f t="shared" ca="1" si="280"/>
        <v>0</v>
      </c>
      <c r="R617" s="306">
        <f t="shared" ca="1" si="281"/>
        <v>0</v>
      </c>
      <c r="S617" s="307">
        <f t="shared" ca="1" si="282"/>
        <v>4.7590000000000039</v>
      </c>
      <c r="T617" s="304">
        <f t="shared" ca="1" si="262"/>
        <v>46.68579000000004</v>
      </c>
      <c r="U617" s="311">
        <f t="shared" ca="1" si="263"/>
        <v>0</v>
      </c>
      <c r="V617" s="306">
        <f t="shared" ca="1" si="264"/>
        <v>1.2257517191047334</v>
      </c>
      <c r="W617" s="304">
        <f t="shared" ca="1" si="265"/>
        <v>46.842342687306321</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-4.0974639491198062E-2</v>
      </c>
      <c r="AH617" s="304">
        <f t="shared" ca="1" si="289"/>
        <v>-9.8428858821208163</v>
      </c>
    </row>
    <row r="618" spans="1:34" x14ac:dyDescent="0.2">
      <c r="A618" s="347">
        <f t="shared" ca="1" si="267"/>
        <v>1E-4</v>
      </c>
      <c r="B618" s="304">
        <f t="shared" ca="1" si="268"/>
        <v>42.301100000000368</v>
      </c>
      <c r="D618" s="306">
        <f t="shared" ca="1" si="269"/>
        <v>-0.3996234297918258</v>
      </c>
      <c r="E618" s="307">
        <f t="shared" ca="1" si="270"/>
        <v>2.4780392032583975E-2</v>
      </c>
      <c r="F618" s="304">
        <f t="shared" ca="1" si="271"/>
        <v>0.4003910007328722</v>
      </c>
      <c r="G618" s="306">
        <f t="shared" ca="1" si="272"/>
        <v>4.5293985603292111</v>
      </c>
      <c r="H618" s="307">
        <f t="shared" ca="1" si="273"/>
        <v>-111.4700211712213</v>
      </c>
      <c r="I618" s="304">
        <f t="shared" ca="1" si="274"/>
        <v>111.56200550021875</v>
      </c>
      <c r="J618" s="306">
        <f t="shared" ca="1" si="275"/>
        <v>864.55711868317792</v>
      </c>
      <c r="K618" s="307">
        <f t="shared" ca="1" si="276"/>
        <v>-6.1457472465124141</v>
      </c>
      <c r="L618" s="304">
        <f t="shared" ca="1" si="261"/>
        <v>864.57896208210877</v>
      </c>
      <c r="M618" s="306">
        <f t="shared" ca="1" si="277"/>
        <v>-1.530185333830766</v>
      </c>
      <c r="N618" s="304">
        <f t="shared" ca="1" si="278"/>
        <v>-87.673161501319839</v>
      </c>
      <c r="P618" s="310">
        <f t="shared" ca="1" si="279"/>
        <v>23</v>
      </c>
      <c r="Q618" s="304">
        <f t="shared" ca="1" si="280"/>
        <v>0</v>
      </c>
      <c r="R618" s="306">
        <f t="shared" ca="1" si="281"/>
        <v>0</v>
      </c>
      <c r="S618" s="307">
        <f t="shared" ca="1" si="282"/>
        <v>4.7590000000000039</v>
      </c>
      <c r="T618" s="304">
        <f t="shared" ca="1" si="262"/>
        <v>46.68579000000004</v>
      </c>
      <c r="U618" s="311">
        <f t="shared" ca="1" si="263"/>
        <v>0</v>
      </c>
      <c r="V618" s="306">
        <f t="shared" ca="1" si="264"/>
        <v>1.2257530854513397</v>
      </c>
      <c r="W618" s="304">
        <f t="shared" ca="1" si="265"/>
        <v>46.842391460800449</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-4.0984746149868911E-2</v>
      </c>
      <c r="AH618" s="304">
        <f t="shared" ca="1" si="289"/>
        <v>-9.8428961309742142</v>
      </c>
    </row>
    <row r="619" spans="1:34" x14ac:dyDescent="0.2">
      <c r="A619" s="347">
        <f t="shared" ca="1" si="267"/>
        <v>1E-4</v>
      </c>
      <c r="B619" s="304">
        <f t="shared" ca="1" si="268"/>
        <v>42.301200000000371</v>
      </c>
      <c r="D619" s="306">
        <f t="shared" ca="1" si="269"/>
        <v>-0.39962033476888664</v>
      </c>
      <c r="E619" s="307">
        <f t="shared" ca="1" si="270"/>
        <v>2.4790774936922944E-2</v>
      </c>
      <c r="F619" s="304">
        <f t="shared" ca="1" si="271"/>
        <v>0.40038855438532478</v>
      </c>
      <c r="G619" s="306">
        <f t="shared" ca="1" si="272"/>
        <v>4.5293585982957341</v>
      </c>
      <c r="H619" s="307">
        <f t="shared" ca="1" si="273"/>
        <v>-111.47001869214381</v>
      </c>
      <c r="I619" s="304">
        <f t="shared" ca="1" si="274"/>
        <v>111.5620014007406</v>
      </c>
      <c r="J619" s="306">
        <f t="shared" ca="1" si="275"/>
        <v>864.55711868317792</v>
      </c>
      <c r="K619" s="307">
        <f t="shared" ca="1" si="276"/>
        <v>-6.1568942485055826</v>
      </c>
      <c r="L619" s="304">
        <f t="shared" ca="1" si="261"/>
        <v>864.57904139097991</v>
      </c>
      <c r="M619" s="306">
        <f t="shared" ca="1" si="277"/>
        <v>-1.5301856908379337</v>
      </c>
      <c r="N619" s="304">
        <f t="shared" ca="1" si="278"/>
        <v>-87.673181956323802</v>
      </c>
      <c r="P619" s="310">
        <f t="shared" ca="1" si="279"/>
        <v>23</v>
      </c>
      <c r="Q619" s="304">
        <f t="shared" ca="1" si="280"/>
        <v>0</v>
      </c>
      <c r="R619" s="306">
        <f t="shared" ca="1" si="281"/>
        <v>0</v>
      </c>
      <c r="S619" s="307">
        <f t="shared" ca="1" si="282"/>
        <v>4.7590000000000039</v>
      </c>
      <c r="T619" s="304">
        <f t="shared" ca="1" si="262"/>
        <v>46.68579000000004</v>
      </c>
      <c r="U619" s="311">
        <f t="shared" ca="1" si="263"/>
        <v>0</v>
      </c>
      <c r="V619" s="306">
        <f t="shared" ca="1" si="264"/>
        <v>1.2257544517994394</v>
      </c>
      <c r="W619" s="304">
        <f t="shared" ca="1" si="265"/>
        <v>46.84244023349541</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-4.099485264310232E-2</v>
      </c>
      <c r="AH619" s="304">
        <f t="shared" ca="1" si="289"/>
        <v>-9.842906379659679</v>
      </c>
    </row>
    <row r="620" spans="1:34" x14ac:dyDescent="0.2">
      <c r="A620" s="347">
        <f t="shared" ca="1" si="267"/>
        <v>1E-4</v>
      </c>
      <c r="B620" s="304">
        <f t="shared" ca="1" si="268"/>
        <v>42.301300000000374</v>
      </c>
      <c r="D620" s="306">
        <f t="shared" ca="1" si="269"/>
        <v>-0.39961723976248598</v>
      </c>
      <c r="E620" s="307">
        <f t="shared" ca="1" si="270"/>
        <v>2.4801157671269891E-2</v>
      </c>
      <c r="F620" s="304">
        <f t="shared" ca="1" si="271"/>
        <v>0.40038610832198385</v>
      </c>
      <c r="G620" s="306">
        <f t="shared" ca="1" si="272"/>
        <v>4.5293186365717579</v>
      </c>
      <c r="H620" s="307">
        <f t="shared" ca="1" si="273"/>
        <v>-111.47001621202804</v>
      </c>
      <c r="I620" s="304">
        <f t="shared" ca="1" si="274"/>
        <v>111.5619973002518</v>
      </c>
      <c r="J620" s="306">
        <f t="shared" ca="1" si="275"/>
        <v>864.55711868317792</v>
      </c>
      <c r="K620" s="307">
        <f t="shared" ca="1" si="276"/>
        <v>-6.1680412502507913</v>
      </c>
      <c r="L620" s="304">
        <f t="shared" ca="1" si="261"/>
        <v>864.57912084356019</v>
      </c>
      <c r="M620" s="306">
        <f t="shared" ca="1" si="277"/>
        <v>-1.5301860478419778</v>
      </c>
      <c r="N620" s="304">
        <f t="shared" ca="1" si="278"/>
        <v>-87.673202411148793</v>
      </c>
      <c r="P620" s="310">
        <f t="shared" ca="1" si="279"/>
        <v>23</v>
      </c>
      <c r="Q620" s="304">
        <f t="shared" ca="1" si="280"/>
        <v>0</v>
      </c>
      <c r="R620" s="306">
        <f t="shared" ca="1" si="281"/>
        <v>0</v>
      </c>
      <c r="S620" s="307">
        <f t="shared" ca="1" si="282"/>
        <v>4.7590000000000039</v>
      </c>
      <c r="T620" s="304">
        <f t="shared" ca="1" si="262"/>
        <v>46.68579000000004</v>
      </c>
      <c r="U620" s="311">
        <f t="shared" ca="1" si="263"/>
        <v>0</v>
      </c>
      <c r="V620" s="306">
        <f t="shared" ca="1" si="264"/>
        <v>1.2257558181490318</v>
      </c>
      <c r="W620" s="304">
        <f t="shared" ca="1" si="265"/>
        <v>46.842489005391165</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-4.1004958970898286E-2</v>
      </c>
      <c r="AH620" s="304">
        <f t="shared" ca="1" si="289"/>
        <v>-9.8429166281772158</v>
      </c>
    </row>
    <row r="621" spans="1:34" x14ac:dyDescent="0.2">
      <c r="A621" s="347">
        <f t="shared" ca="1" si="267"/>
        <v>1E-4</v>
      </c>
      <c r="B621" s="304">
        <f t="shared" ca="1" si="268"/>
        <v>42.301400000000378</v>
      </c>
      <c r="D621" s="306">
        <f t="shared" ca="1" si="269"/>
        <v>-0.39961414477262391</v>
      </c>
      <c r="E621" s="307">
        <f t="shared" ca="1" si="270"/>
        <v>2.481154023561416E-2</v>
      </c>
      <c r="F621" s="304">
        <f t="shared" ca="1" si="271"/>
        <v>0.40038366254284041</v>
      </c>
      <c r="G621" s="306">
        <f t="shared" ca="1" si="272"/>
        <v>4.5292786751572809</v>
      </c>
      <c r="H621" s="307">
        <f t="shared" ca="1" si="273"/>
        <v>-111.47001373087402</v>
      </c>
      <c r="I621" s="304">
        <f t="shared" ca="1" si="274"/>
        <v>111.5619931987524</v>
      </c>
      <c r="J621" s="306">
        <f t="shared" ca="1" si="275"/>
        <v>864.55711868317792</v>
      </c>
      <c r="K621" s="307">
        <f t="shared" ca="1" si="276"/>
        <v>-6.1791882517479362</v>
      </c>
      <c r="L621" s="304">
        <f t="shared" ca="1" si="261"/>
        <v>864.57920043984927</v>
      </c>
      <c r="M621" s="306">
        <f t="shared" ca="1" si="277"/>
        <v>-1.5301864048428981</v>
      </c>
      <c r="N621" s="304">
        <f t="shared" ca="1" si="278"/>
        <v>-87.673222865794813</v>
      </c>
      <c r="P621" s="310">
        <f t="shared" ca="1" si="279"/>
        <v>23</v>
      </c>
      <c r="Q621" s="304">
        <f t="shared" ca="1" si="280"/>
        <v>0</v>
      </c>
      <c r="R621" s="306">
        <f t="shared" ca="1" si="281"/>
        <v>0</v>
      </c>
      <c r="S621" s="307">
        <f t="shared" ca="1" si="282"/>
        <v>4.7590000000000039</v>
      </c>
      <c r="T621" s="304">
        <f t="shared" ca="1" si="262"/>
        <v>46.68579000000004</v>
      </c>
      <c r="U621" s="311">
        <f t="shared" ca="1" si="263"/>
        <v>0</v>
      </c>
      <c r="V621" s="306">
        <f t="shared" ca="1" si="264"/>
        <v>1.2257571845001174</v>
      </c>
      <c r="W621" s="304">
        <f t="shared" ca="1" si="265"/>
        <v>46.842537776487781</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-4.1015065133251483E-2</v>
      </c>
      <c r="AH621" s="304">
        <f t="shared" ca="1" si="289"/>
        <v>-9.8429268765268176</v>
      </c>
    </row>
    <row r="622" spans="1:34" x14ac:dyDescent="0.2">
      <c r="A622" s="347">
        <f t="shared" ca="1" si="267"/>
        <v>1E-4</v>
      </c>
      <c r="B622" s="304">
        <f t="shared" ca="1" si="268"/>
        <v>42.301500000000381</v>
      </c>
      <c r="D622" s="306">
        <f t="shared" ca="1" si="269"/>
        <v>-0.3996110497993034</v>
      </c>
      <c r="E622" s="307">
        <f t="shared" ca="1" si="270"/>
        <v>2.4821922629971738E-2</v>
      </c>
      <c r="F622" s="304">
        <f t="shared" ca="1" si="271"/>
        <v>0.40038121704789004</v>
      </c>
      <c r="G622" s="306">
        <f t="shared" ca="1" si="272"/>
        <v>4.5292387140523012</v>
      </c>
      <c r="H622" s="307">
        <f t="shared" ca="1" si="273"/>
        <v>-111.47001124868176</v>
      </c>
      <c r="I622" s="304">
        <f t="shared" ca="1" si="274"/>
        <v>111.5619890962424</v>
      </c>
      <c r="J622" s="306">
        <f t="shared" ca="1" si="275"/>
        <v>864.55711868317792</v>
      </c>
      <c r="K622" s="307">
        <f t="shared" ca="1" si="276"/>
        <v>-6.1903352529969142</v>
      </c>
      <c r="L622" s="304">
        <f t="shared" ca="1" si="261"/>
        <v>864.57928017984739</v>
      </c>
      <c r="M622" s="306">
        <f t="shared" ca="1" si="277"/>
        <v>-1.5301867618406952</v>
      </c>
      <c r="N622" s="304">
        <f t="shared" ca="1" si="278"/>
        <v>-87.673243320261889</v>
      </c>
      <c r="P622" s="310">
        <f t="shared" ca="1" si="279"/>
        <v>23</v>
      </c>
      <c r="Q622" s="304">
        <f t="shared" ca="1" si="280"/>
        <v>0</v>
      </c>
      <c r="R622" s="306">
        <f t="shared" ca="1" si="281"/>
        <v>0</v>
      </c>
      <c r="S622" s="307">
        <f t="shared" ca="1" si="282"/>
        <v>4.7590000000000039</v>
      </c>
      <c r="T622" s="304">
        <f t="shared" ca="1" si="262"/>
        <v>46.68579000000004</v>
      </c>
      <c r="U622" s="311">
        <f t="shared" ca="1" si="263"/>
        <v>0</v>
      </c>
      <c r="V622" s="306">
        <f t="shared" ca="1" si="264"/>
        <v>1.2257585508526962</v>
      </c>
      <c r="W622" s="304">
        <f t="shared" ca="1" si="265"/>
        <v>46.842586546785242</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-4.1025171130181448E-2</v>
      </c>
      <c r="AH622" s="304">
        <f t="shared" ca="1" si="289"/>
        <v>-9.8429371247084987</v>
      </c>
    </row>
    <row r="623" spans="1:34" x14ac:dyDescent="0.2">
      <c r="A623" s="347">
        <f t="shared" ca="1" si="267"/>
        <v>1E-4</v>
      </c>
      <c r="B623" s="304">
        <f t="shared" ca="1" si="268"/>
        <v>42.301600000000384</v>
      </c>
      <c r="D623" s="306">
        <f t="shared" ca="1" si="269"/>
        <v>-0.39960795484252015</v>
      </c>
      <c r="E623" s="307">
        <f t="shared" ca="1" si="270"/>
        <v>2.4832304854337295E-2</v>
      </c>
      <c r="F623" s="304">
        <f t="shared" ca="1" si="271"/>
        <v>0.40037877183711973</v>
      </c>
      <c r="G623" s="306">
        <f t="shared" ca="1" si="272"/>
        <v>4.529198753256817</v>
      </c>
      <c r="H623" s="307">
        <f t="shared" ca="1" si="273"/>
        <v>-111.47000876545127</v>
      </c>
      <c r="I623" s="304">
        <f t="shared" ca="1" si="274"/>
        <v>111.5619849927218</v>
      </c>
      <c r="J623" s="306">
        <f t="shared" ca="1" si="275"/>
        <v>864.55711868317792</v>
      </c>
      <c r="K623" s="307">
        <f t="shared" ca="1" si="276"/>
        <v>-6.2014822539976207</v>
      </c>
      <c r="L623" s="304">
        <f t="shared" ca="1" si="261"/>
        <v>864.57936006355442</v>
      </c>
      <c r="M623" s="306">
        <f t="shared" ca="1" si="277"/>
        <v>-1.5301871188353686</v>
      </c>
      <c r="N623" s="304">
        <f t="shared" ca="1" si="278"/>
        <v>-87.67326377454998</v>
      </c>
      <c r="P623" s="310">
        <f t="shared" ca="1" si="279"/>
        <v>23</v>
      </c>
      <c r="Q623" s="304">
        <f t="shared" ca="1" si="280"/>
        <v>0</v>
      </c>
      <c r="R623" s="306">
        <f t="shared" ca="1" si="281"/>
        <v>0</v>
      </c>
      <c r="S623" s="307">
        <f t="shared" ca="1" si="282"/>
        <v>4.7590000000000039</v>
      </c>
      <c r="T623" s="304">
        <f t="shared" ca="1" si="262"/>
        <v>46.68579000000004</v>
      </c>
      <c r="U623" s="311">
        <f t="shared" ca="1" si="263"/>
        <v>0</v>
      </c>
      <c r="V623" s="306">
        <f t="shared" ca="1" si="264"/>
        <v>1.2257599172067684</v>
      </c>
      <c r="W623" s="304">
        <f t="shared" ca="1" si="265"/>
        <v>46.842635316283555</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-4.1035276961675748E-2</v>
      </c>
      <c r="AH623" s="304">
        <f t="shared" ca="1" si="289"/>
        <v>-9.8429473727222536</v>
      </c>
    </row>
    <row r="624" spans="1:34" x14ac:dyDescent="0.2">
      <c r="A624" s="347">
        <f t="shared" ca="1" si="267"/>
        <v>1E-4</v>
      </c>
      <c r="B624" s="304">
        <f t="shared" ca="1" si="268"/>
        <v>42.301700000000388</v>
      </c>
      <c r="D624" s="306">
        <f t="shared" ca="1" si="269"/>
        <v>-0.39960485990227901</v>
      </c>
      <c r="E624" s="307">
        <f t="shared" ca="1" si="270"/>
        <v>2.4842686908714384E-2</v>
      </c>
      <c r="F624" s="304">
        <f t="shared" ca="1" si="271"/>
        <v>0.40037632691052605</v>
      </c>
      <c r="G624" s="306">
        <f t="shared" ca="1" si="272"/>
        <v>4.5291587927708266</v>
      </c>
      <c r="H624" s="307">
        <f t="shared" ca="1" si="273"/>
        <v>-111.47000628118258</v>
      </c>
      <c r="I624" s="304">
        <f t="shared" ca="1" si="274"/>
        <v>111.56198088819066</v>
      </c>
      <c r="J624" s="306">
        <f t="shared" ca="1" si="275"/>
        <v>864.55711868317792</v>
      </c>
      <c r="K624" s="307">
        <f t="shared" ca="1" si="276"/>
        <v>-6.2126292547499524</v>
      </c>
      <c r="L624" s="304">
        <f t="shared" ca="1" si="261"/>
        <v>864.57944009097014</v>
      </c>
      <c r="M624" s="306">
        <f t="shared" ca="1" si="277"/>
        <v>-1.5301874758269187</v>
      </c>
      <c r="N624" s="304">
        <f t="shared" ca="1" si="278"/>
        <v>-87.673284228659128</v>
      </c>
      <c r="P624" s="310">
        <f t="shared" ca="1" si="279"/>
        <v>23</v>
      </c>
      <c r="Q624" s="304">
        <f t="shared" ca="1" si="280"/>
        <v>0</v>
      </c>
      <c r="R624" s="306">
        <f t="shared" ca="1" si="281"/>
        <v>0</v>
      </c>
      <c r="S624" s="307">
        <f t="shared" ca="1" si="282"/>
        <v>4.7590000000000039</v>
      </c>
      <c r="T624" s="304">
        <f t="shared" ca="1" si="262"/>
        <v>46.68579000000004</v>
      </c>
      <c r="U624" s="311">
        <f t="shared" ca="1" si="263"/>
        <v>0</v>
      </c>
      <c r="V624" s="306">
        <f t="shared" ca="1" si="264"/>
        <v>1.2257612835623337</v>
      </c>
      <c r="W624" s="304">
        <f t="shared" ca="1" si="265"/>
        <v>46.842684084982771</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-4.1045382627741489E-2</v>
      </c>
      <c r="AH624" s="304">
        <f t="shared" ca="1" si="289"/>
        <v>-9.842957620568086</v>
      </c>
    </row>
    <row r="625" spans="1:34" x14ac:dyDescent="0.2">
      <c r="A625" s="347">
        <f t="shared" ca="1" si="267"/>
        <v>1E-4</v>
      </c>
      <c r="B625" s="304">
        <f t="shared" ca="1" si="268"/>
        <v>42.301800000000391</v>
      </c>
      <c r="D625" s="306">
        <f t="shared" ca="1" si="269"/>
        <v>-0.39960176497857619</v>
      </c>
      <c r="E625" s="307">
        <f t="shared" ca="1" si="270"/>
        <v>2.4853068793111888E-2</v>
      </c>
      <c r="F625" s="304">
        <f t="shared" ca="1" si="271"/>
        <v>0.4003738822680975</v>
      </c>
      <c r="G625" s="306">
        <f t="shared" ca="1" si="272"/>
        <v>4.529118832594329</v>
      </c>
      <c r="H625" s="307">
        <f t="shared" ca="1" si="273"/>
        <v>-111.4700037958757</v>
      </c>
      <c r="I625" s="304">
        <f t="shared" ca="1" si="274"/>
        <v>111.56197678264896</v>
      </c>
      <c r="J625" s="306">
        <f t="shared" ca="1" si="275"/>
        <v>864.55711868317792</v>
      </c>
      <c r="K625" s="307">
        <f t="shared" ca="1" si="276"/>
        <v>-6.2237762552538056</v>
      </c>
      <c r="L625" s="304">
        <f t="shared" ca="1" si="261"/>
        <v>864.57952026209477</v>
      </c>
      <c r="M625" s="306">
        <f t="shared" ca="1" si="277"/>
        <v>-1.5301878328153453</v>
      </c>
      <c r="N625" s="304">
        <f t="shared" ca="1" si="278"/>
        <v>-87.673304682589304</v>
      </c>
      <c r="P625" s="310">
        <f t="shared" ca="1" si="279"/>
        <v>23</v>
      </c>
      <c r="Q625" s="304">
        <f t="shared" ca="1" si="280"/>
        <v>0</v>
      </c>
      <c r="R625" s="306">
        <f t="shared" ca="1" si="281"/>
        <v>0</v>
      </c>
      <c r="S625" s="307">
        <f t="shared" ca="1" si="282"/>
        <v>4.7590000000000039</v>
      </c>
      <c r="T625" s="304">
        <f t="shared" ca="1" si="262"/>
        <v>46.68579000000004</v>
      </c>
      <c r="U625" s="311">
        <f t="shared" ca="1" si="263"/>
        <v>0</v>
      </c>
      <c r="V625" s="306">
        <f t="shared" ca="1" si="264"/>
        <v>1.2257626499193917</v>
      </c>
      <c r="W625" s="304">
        <f t="shared" ca="1" si="265"/>
        <v>46.842732852882826</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-4.1055488128385775E-2</v>
      </c>
      <c r="AH625" s="304">
        <f t="shared" ca="1" si="289"/>
        <v>-9.8429678682460047</v>
      </c>
    </row>
    <row r="626" spans="1:34" x14ac:dyDescent="0.2">
      <c r="A626" s="347">
        <f t="shared" ca="1" si="267"/>
        <v>1E-4</v>
      </c>
      <c r="B626" s="304">
        <f t="shared" ca="1" si="268"/>
        <v>42.301900000000394</v>
      </c>
      <c r="D626" s="306">
        <f t="shared" ca="1" si="269"/>
        <v>-0.39959867007141364</v>
      </c>
      <c r="E626" s="307">
        <f t="shared" ca="1" si="270"/>
        <v>2.4863450507517371E-2</v>
      </c>
      <c r="F626" s="304">
        <f t="shared" ca="1" si="271"/>
        <v>0.40037143790982677</v>
      </c>
      <c r="G626" s="306">
        <f t="shared" ca="1" si="272"/>
        <v>4.5290788727273217</v>
      </c>
      <c r="H626" s="307">
        <f t="shared" ca="1" si="273"/>
        <v>-111.47000130953064</v>
      </c>
      <c r="I626" s="304">
        <f t="shared" ca="1" si="274"/>
        <v>111.5619726760967</v>
      </c>
      <c r="J626" s="306">
        <f t="shared" ca="1" si="275"/>
        <v>864.55711868317792</v>
      </c>
      <c r="K626" s="307">
        <f t="shared" ca="1" si="276"/>
        <v>-6.2349232555090763</v>
      </c>
      <c r="L626" s="304">
        <f t="shared" ca="1" si="261"/>
        <v>864.57960057692821</v>
      </c>
      <c r="M626" s="306">
        <f t="shared" ca="1" si="277"/>
        <v>-1.5301881898006486</v>
      </c>
      <c r="N626" s="304">
        <f t="shared" ca="1" si="278"/>
        <v>-87.673325136340523</v>
      </c>
      <c r="P626" s="310">
        <f t="shared" ca="1" si="279"/>
        <v>23</v>
      </c>
      <c r="Q626" s="304">
        <f t="shared" ca="1" si="280"/>
        <v>0</v>
      </c>
      <c r="R626" s="306">
        <f t="shared" ca="1" si="281"/>
        <v>0</v>
      </c>
      <c r="S626" s="307">
        <f t="shared" ca="1" si="282"/>
        <v>4.7590000000000039</v>
      </c>
      <c r="T626" s="304">
        <f t="shared" ca="1" si="262"/>
        <v>46.68579000000004</v>
      </c>
      <c r="U626" s="311">
        <f t="shared" ca="1" si="263"/>
        <v>0</v>
      </c>
      <c r="V626" s="306">
        <f t="shared" ca="1" si="264"/>
        <v>1.2257640162779428</v>
      </c>
      <c r="W626" s="304">
        <f t="shared" ca="1" si="265"/>
        <v>46.842781619983768</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-4.1065593463597949E-2</v>
      </c>
      <c r="AH626" s="304">
        <f t="shared" ca="1" si="289"/>
        <v>-9.8429781157559972</v>
      </c>
    </row>
    <row r="627" spans="1:34" x14ac:dyDescent="0.2">
      <c r="A627" s="347">
        <f t="shared" ca="1" si="267"/>
        <v>1E-4</v>
      </c>
      <c r="B627" s="304">
        <f t="shared" ca="1" si="268"/>
        <v>42.302000000000398</v>
      </c>
      <c r="D627" s="306">
        <f t="shared" ca="1" si="269"/>
        <v>-0.39959557518078992</v>
      </c>
      <c r="E627" s="307">
        <f t="shared" ca="1" si="270"/>
        <v>2.4873832051939715E-2</v>
      </c>
      <c r="F627" s="304">
        <f t="shared" ca="1" si="271"/>
        <v>0.40036899383570457</v>
      </c>
      <c r="G627" s="306">
        <f t="shared" ca="1" si="272"/>
        <v>4.5290389131698037</v>
      </c>
      <c r="H627" s="307">
        <f t="shared" ca="1" si="273"/>
        <v>-111.46999882214745</v>
      </c>
      <c r="I627" s="304">
        <f t="shared" ca="1" si="274"/>
        <v>111.56196856853397</v>
      </c>
      <c r="J627" s="306">
        <f t="shared" ca="1" si="275"/>
        <v>864.55711868317792</v>
      </c>
      <c r="K627" s="307">
        <f t="shared" ca="1" si="276"/>
        <v>-6.2460702555156606</v>
      </c>
      <c r="L627" s="304">
        <f t="shared" ca="1" si="261"/>
        <v>864.57968103547023</v>
      </c>
      <c r="M627" s="306">
        <f t="shared" ca="1" si="277"/>
        <v>-1.5301885467828287</v>
      </c>
      <c r="N627" s="304">
        <f t="shared" ca="1" si="278"/>
        <v>-87.673345589912813</v>
      </c>
      <c r="P627" s="310">
        <f t="shared" ca="1" si="279"/>
        <v>23</v>
      </c>
      <c r="Q627" s="304">
        <f t="shared" ca="1" si="280"/>
        <v>0</v>
      </c>
      <c r="R627" s="306">
        <f t="shared" ca="1" si="281"/>
        <v>0</v>
      </c>
      <c r="S627" s="307">
        <f t="shared" ca="1" si="282"/>
        <v>4.7590000000000039</v>
      </c>
      <c r="T627" s="304">
        <f t="shared" ca="1" si="262"/>
        <v>46.68579000000004</v>
      </c>
      <c r="U627" s="311">
        <f t="shared" ca="1" si="263"/>
        <v>0</v>
      </c>
      <c r="V627" s="306">
        <f t="shared" ca="1" si="264"/>
        <v>1.2257653826379871</v>
      </c>
      <c r="W627" s="304">
        <f t="shared" ca="1" si="265"/>
        <v>46.842830386285641</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-4.1075698633385116E-2</v>
      </c>
      <c r="AH627" s="304">
        <f t="shared" ca="1" si="289"/>
        <v>-9.8429883630980726</v>
      </c>
    </row>
    <row r="628" spans="1:34" x14ac:dyDescent="0.2">
      <c r="A628" s="347">
        <f t="shared" ca="1" si="267"/>
        <v>1E-4</v>
      </c>
      <c r="B628" s="304">
        <f t="shared" ca="1" si="268"/>
        <v>42.302100000000401</v>
      </c>
      <c r="D628" s="306">
        <f t="shared" ca="1" si="269"/>
        <v>-0.39959248030670563</v>
      </c>
      <c r="E628" s="307">
        <f t="shared" ca="1" si="270"/>
        <v>2.4884213426389579E-2</v>
      </c>
      <c r="F628" s="304">
        <f t="shared" ca="1" si="271"/>
        <v>0.4003665500457238</v>
      </c>
      <c r="G628" s="306">
        <f t="shared" ca="1" si="272"/>
        <v>4.5289989539217732</v>
      </c>
      <c r="H628" s="307">
        <f t="shared" ca="1" si="273"/>
        <v>-111.4699963337261</v>
      </c>
      <c r="I628" s="304">
        <f t="shared" ca="1" si="274"/>
        <v>111.56196445996069</v>
      </c>
      <c r="J628" s="306">
        <f t="shared" ca="1" si="275"/>
        <v>864.55711868317792</v>
      </c>
      <c r="K628" s="307">
        <f t="shared" ca="1" si="276"/>
        <v>-6.2572172552734546</v>
      </c>
      <c r="L628" s="304">
        <f t="shared" ca="1" si="261"/>
        <v>864.57976163772082</v>
      </c>
      <c r="M628" s="306">
        <f t="shared" ca="1" si="277"/>
        <v>-1.5301889037618852</v>
      </c>
      <c r="N628" s="304">
        <f t="shared" ca="1" si="278"/>
        <v>-87.673366043306117</v>
      </c>
      <c r="P628" s="310">
        <f t="shared" ca="1" si="279"/>
        <v>23</v>
      </c>
      <c r="Q628" s="304">
        <f t="shared" ca="1" si="280"/>
        <v>0</v>
      </c>
      <c r="R628" s="306">
        <f t="shared" ca="1" si="281"/>
        <v>0</v>
      </c>
      <c r="S628" s="307">
        <f t="shared" ca="1" si="282"/>
        <v>4.7590000000000039</v>
      </c>
      <c r="T628" s="304">
        <f t="shared" ca="1" si="262"/>
        <v>46.68579000000004</v>
      </c>
      <c r="U628" s="311">
        <f t="shared" ca="1" si="263"/>
        <v>0</v>
      </c>
      <c r="V628" s="306">
        <f t="shared" ca="1" si="264"/>
        <v>1.2257667489995245</v>
      </c>
      <c r="W628" s="304">
        <f t="shared" ca="1" si="265"/>
        <v>46.842879151788395</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-4.1085803637763263E-2</v>
      </c>
      <c r="AH628" s="304">
        <f t="shared" ca="1" si="289"/>
        <v>-9.8429986102722431</v>
      </c>
    </row>
    <row r="629" spans="1:34" x14ac:dyDescent="0.2">
      <c r="A629" s="347">
        <f t="shared" ca="1" si="267"/>
        <v>1E-4</v>
      </c>
      <c r="B629" s="304">
        <f t="shared" ca="1" si="268"/>
        <v>42.302200000000404</v>
      </c>
      <c r="D629" s="306">
        <f t="shared" ca="1" si="269"/>
        <v>-0.39958938544916278</v>
      </c>
      <c r="E629" s="307">
        <f t="shared" ca="1" si="270"/>
        <v>2.4894594630856304E-2</v>
      </c>
      <c r="F629" s="304">
        <f t="shared" ca="1" si="271"/>
        <v>0.40036410653987736</v>
      </c>
      <c r="G629" s="306">
        <f t="shared" ca="1" si="272"/>
        <v>4.5289589949832285</v>
      </c>
      <c r="H629" s="307">
        <f t="shared" ca="1" si="273"/>
        <v>-111.46999384426664</v>
      </c>
      <c r="I629" s="304">
        <f t="shared" ca="1" si="274"/>
        <v>111.56196035037696</v>
      </c>
      <c r="J629" s="306">
        <f t="shared" ca="1" si="275"/>
        <v>864.55711868317792</v>
      </c>
      <c r="K629" s="307">
        <f t="shared" ca="1" si="276"/>
        <v>-6.2683642547823544</v>
      </c>
      <c r="L629" s="304">
        <f t="shared" ca="1" si="261"/>
        <v>864.5798423836801</v>
      </c>
      <c r="M629" s="306">
        <f t="shared" ca="1" si="277"/>
        <v>-1.5301892607378185</v>
      </c>
      <c r="N629" s="304">
        <f t="shared" ca="1" si="278"/>
        <v>-87.673386496520479</v>
      </c>
      <c r="P629" s="310">
        <f t="shared" ca="1" si="279"/>
        <v>23</v>
      </c>
      <c r="Q629" s="304">
        <f t="shared" ca="1" si="280"/>
        <v>0</v>
      </c>
      <c r="R629" s="306">
        <f t="shared" ca="1" si="281"/>
        <v>0</v>
      </c>
      <c r="S629" s="307">
        <f t="shared" ca="1" si="282"/>
        <v>4.7590000000000039</v>
      </c>
      <c r="T629" s="304">
        <f t="shared" ca="1" si="262"/>
        <v>46.68579000000004</v>
      </c>
      <c r="U629" s="311">
        <f t="shared" ca="1" si="263"/>
        <v>0</v>
      </c>
      <c r="V629" s="306">
        <f t="shared" ca="1" si="264"/>
        <v>1.225768115362555</v>
      </c>
      <c r="W629" s="304">
        <f t="shared" ca="1" si="265"/>
        <v>46.842927916492108</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-4.109590847671285E-2</v>
      </c>
      <c r="AH629" s="304">
        <f t="shared" ca="1" si="289"/>
        <v>-9.8430088572784946</v>
      </c>
    </row>
    <row r="630" spans="1:34" x14ac:dyDescent="0.2">
      <c r="A630" s="347">
        <f t="shared" ca="1" si="267"/>
        <v>1E-4</v>
      </c>
      <c r="B630" s="304">
        <f t="shared" ca="1" si="268"/>
        <v>42.302300000000407</v>
      </c>
      <c r="D630" s="306">
        <f t="shared" ca="1" si="269"/>
        <v>-0.39958629060816026</v>
      </c>
      <c r="E630" s="307">
        <f t="shared" ca="1" si="270"/>
        <v>2.4904975665357654E-2</v>
      </c>
      <c r="F630" s="304">
        <f t="shared" ca="1" si="271"/>
        <v>0.40036166331815681</v>
      </c>
      <c r="G630" s="306">
        <f t="shared" ca="1" si="272"/>
        <v>4.5289190363541678</v>
      </c>
      <c r="H630" s="307">
        <f t="shared" ca="1" si="273"/>
        <v>-111.46999135376907</v>
      </c>
      <c r="I630" s="304">
        <f t="shared" ca="1" si="274"/>
        <v>111.56195623978276</v>
      </c>
      <c r="J630" s="306">
        <f t="shared" ca="1" si="275"/>
        <v>864.55711868317792</v>
      </c>
      <c r="K630" s="307">
        <f t="shared" ca="1" si="276"/>
        <v>-6.279511254042256</v>
      </c>
      <c r="L630" s="304">
        <f t="shared" ca="1" si="261"/>
        <v>864.57992327334796</v>
      </c>
      <c r="M630" s="306">
        <f t="shared" ca="1" si="277"/>
        <v>-1.5301896177106284</v>
      </c>
      <c r="N630" s="304">
        <f t="shared" ca="1" si="278"/>
        <v>-87.673406949555897</v>
      </c>
      <c r="P630" s="310">
        <f t="shared" ca="1" si="279"/>
        <v>23</v>
      </c>
      <c r="Q630" s="304">
        <f t="shared" ca="1" si="280"/>
        <v>0</v>
      </c>
      <c r="R630" s="306">
        <f t="shared" ca="1" si="281"/>
        <v>0</v>
      </c>
      <c r="S630" s="307">
        <f t="shared" ca="1" si="282"/>
        <v>4.7590000000000039</v>
      </c>
      <c r="T630" s="304">
        <f t="shared" ca="1" si="262"/>
        <v>46.68579000000004</v>
      </c>
      <c r="U630" s="311">
        <f t="shared" ca="1" si="263"/>
        <v>0</v>
      </c>
      <c r="V630" s="306">
        <f t="shared" ca="1" si="264"/>
        <v>1.2257694817270783</v>
      </c>
      <c r="W630" s="304">
        <f t="shared" ca="1" si="265"/>
        <v>46.842976680396731</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-4.110601315025697E-2</v>
      </c>
      <c r="AH630" s="304">
        <f t="shared" ca="1" si="289"/>
        <v>-9.8430191041168467</v>
      </c>
    </row>
    <row r="631" spans="1:34" x14ac:dyDescent="0.2">
      <c r="A631" s="347">
        <f t="shared" ca="1" si="267"/>
        <v>1E-4</v>
      </c>
      <c r="B631" s="304">
        <f t="shared" ca="1" si="268"/>
        <v>42.302400000000411</v>
      </c>
      <c r="D631" s="306">
        <f t="shared" ca="1" si="269"/>
        <v>-0.39958319578369772</v>
      </c>
      <c r="E631" s="307">
        <f t="shared" ca="1" si="270"/>
        <v>2.4915356529879418E-2</v>
      </c>
      <c r="F631" s="304">
        <f t="shared" ca="1" si="271"/>
        <v>0.40035922038055261</v>
      </c>
      <c r="G631" s="306">
        <f t="shared" ca="1" si="272"/>
        <v>4.5288790780345893</v>
      </c>
      <c r="H631" s="307">
        <f t="shared" ca="1" si="273"/>
        <v>-111.46998886223342</v>
      </c>
      <c r="I631" s="304">
        <f t="shared" ca="1" si="274"/>
        <v>111.56195212817811</v>
      </c>
      <c r="J631" s="306">
        <f t="shared" ca="1" si="275"/>
        <v>864.55711868317792</v>
      </c>
      <c r="K631" s="307">
        <f t="shared" ca="1" si="276"/>
        <v>-6.2906582530530564</v>
      </c>
      <c r="L631" s="304">
        <f t="shared" ca="1" si="261"/>
        <v>864.58000430672428</v>
      </c>
      <c r="M631" s="306">
        <f t="shared" ca="1" si="277"/>
        <v>-1.5301899746803154</v>
      </c>
      <c r="N631" s="304">
        <f t="shared" ca="1" si="278"/>
        <v>-87.673427402412372</v>
      </c>
      <c r="P631" s="310">
        <f t="shared" ca="1" si="279"/>
        <v>23</v>
      </c>
      <c r="Q631" s="304">
        <f t="shared" ca="1" si="280"/>
        <v>0</v>
      </c>
      <c r="R631" s="306">
        <f t="shared" ca="1" si="281"/>
        <v>0</v>
      </c>
      <c r="S631" s="307">
        <f t="shared" ca="1" si="282"/>
        <v>4.7590000000000039</v>
      </c>
      <c r="T631" s="304">
        <f t="shared" ca="1" si="262"/>
        <v>46.68579000000004</v>
      </c>
      <c r="U631" s="311">
        <f t="shared" ca="1" si="263"/>
        <v>0</v>
      </c>
      <c r="V631" s="306">
        <f t="shared" ca="1" si="264"/>
        <v>1.2257708480930949</v>
      </c>
      <c r="W631" s="304">
        <f t="shared" ca="1" si="265"/>
        <v>46.843025443502306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-4.111611765837786E-2</v>
      </c>
      <c r="AH631" s="304">
        <f t="shared" ca="1" si="289"/>
        <v>-9.843029350787285</v>
      </c>
    </row>
    <row r="632" spans="1:34" x14ac:dyDescent="0.2">
      <c r="A632" s="347">
        <f t="shared" ca="1" si="267"/>
        <v>1E-4</v>
      </c>
      <c r="B632" s="304">
        <f t="shared" ca="1" si="268"/>
        <v>42.302500000000414</v>
      </c>
      <c r="D632" s="306">
        <f t="shared" ca="1" si="269"/>
        <v>-0.39958010097577384</v>
      </c>
      <c r="E632" s="307">
        <f t="shared" ca="1" si="270"/>
        <v>2.4925737224432254E-2</v>
      </c>
      <c r="F632" s="304">
        <f t="shared" ca="1" si="271"/>
        <v>0.40035677772705569</v>
      </c>
      <c r="G632" s="306">
        <f t="shared" ca="1" si="272"/>
        <v>4.5288391200244922</v>
      </c>
      <c r="H632" s="307">
        <f t="shared" ca="1" si="273"/>
        <v>-111.46998636965969</v>
      </c>
      <c r="I632" s="304">
        <f t="shared" ca="1" si="274"/>
        <v>111.561948015563</v>
      </c>
      <c r="J632" s="306">
        <f t="shared" ca="1" si="275"/>
        <v>864.55711868317792</v>
      </c>
      <c r="K632" s="307">
        <f t="shared" ca="1" si="276"/>
        <v>-6.3018052518146508</v>
      </c>
      <c r="L632" s="304">
        <f t="shared" ca="1" si="261"/>
        <v>864.58008548380894</v>
      </c>
      <c r="M632" s="306">
        <f t="shared" ca="1" si="277"/>
        <v>-1.530190331646879</v>
      </c>
      <c r="N632" s="304">
        <f t="shared" ca="1" si="278"/>
        <v>-87.67344785508989</v>
      </c>
      <c r="P632" s="310">
        <f t="shared" ca="1" si="279"/>
        <v>23</v>
      </c>
      <c r="Q632" s="304">
        <f t="shared" ca="1" si="280"/>
        <v>0</v>
      </c>
      <c r="R632" s="306">
        <f t="shared" ca="1" si="281"/>
        <v>0</v>
      </c>
      <c r="S632" s="307">
        <f t="shared" ca="1" si="282"/>
        <v>4.7590000000000039</v>
      </c>
      <c r="T632" s="304">
        <f t="shared" ca="1" si="262"/>
        <v>46.68579000000004</v>
      </c>
      <c r="U632" s="311">
        <f t="shared" ca="1" si="263"/>
        <v>0</v>
      </c>
      <c r="V632" s="306">
        <f t="shared" ca="1" si="264"/>
        <v>1.2257722144606049</v>
      </c>
      <c r="W632" s="304">
        <f t="shared" ca="1" si="265"/>
        <v>46.843074205808847</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-4.1126222001093282E-2</v>
      </c>
      <c r="AH632" s="304">
        <f t="shared" ca="1" si="289"/>
        <v>-9.8430395972898221</v>
      </c>
    </row>
    <row r="633" spans="1:34" x14ac:dyDescent="0.2">
      <c r="A633" s="347">
        <f t="shared" ca="1" si="267"/>
        <v>1E-4</v>
      </c>
      <c r="B633" s="304">
        <f t="shared" ca="1" si="268"/>
        <v>42.302600000000417</v>
      </c>
      <c r="D633" s="306">
        <f t="shared" ca="1" si="269"/>
        <v>-0.39957700618439113</v>
      </c>
      <c r="E633" s="307">
        <f t="shared" ca="1" si="270"/>
        <v>2.4936117749023268E-2</v>
      </c>
      <c r="F633" s="304">
        <f t="shared" ca="1" si="271"/>
        <v>0.40035433535766052</v>
      </c>
      <c r="G633" s="306">
        <f t="shared" ca="1" si="272"/>
        <v>4.5287991623238737</v>
      </c>
      <c r="H633" s="307">
        <f t="shared" ca="1" si="273"/>
        <v>-111.46998387604792</v>
      </c>
      <c r="I633" s="304">
        <f t="shared" ca="1" si="274"/>
        <v>111.5619439019375</v>
      </c>
      <c r="J633" s="306">
        <f t="shared" ca="1" si="275"/>
        <v>864.55711868317792</v>
      </c>
      <c r="K633" s="307">
        <f t="shared" ca="1" si="276"/>
        <v>-6.3129522503269362</v>
      </c>
      <c r="L633" s="304">
        <f t="shared" ca="1" si="261"/>
        <v>864.58016680460207</v>
      </c>
      <c r="M633" s="306">
        <f t="shared" ca="1" si="277"/>
        <v>-1.5301906886103194</v>
      </c>
      <c r="N633" s="304">
        <f t="shared" ca="1" si="278"/>
        <v>-87.673468307588465</v>
      </c>
      <c r="P633" s="310">
        <f t="shared" ca="1" si="279"/>
        <v>23</v>
      </c>
      <c r="Q633" s="304">
        <f t="shared" ca="1" si="280"/>
        <v>0</v>
      </c>
      <c r="R633" s="306">
        <f t="shared" ca="1" si="281"/>
        <v>0</v>
      </c>
      <c r="S633" s="307">
        <f t="shared" ca="1" si="282"/>
        <v>4.7590000000000039</v>
      </c>
      <c r="T633" s="304">
        <f t="shared" ca="1" si="262"/>
        <v>46.68579000000004</v>
      </c>
      <c r="U633" s="311">
        <f t="shared" ca="1" si="263"/>
        <v>0</v>
      </c>
      <c r="V633" s="306">
        <f t="shared" ca="1" si="264"/>
        <v>1.2257735808296069</v>
      </c>
      <c r="W633" s="304">
        <f t="shared" ca="1" si="265"/>
        <v>46.843122967316326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-4.1136326178401461E-2</v>
      </c>
      <c r="AH633" s="304">
        <f t="shared" ca="1" si="289"/>
        <v>-9.8430498436244616</v>
      </c>
    </row>
    <row r="634" spans="1:34" x14ac:dyDescent="0.2">
      <c r="A634" s="347">
        <f t="shared" ca="1" si="267"/>
        <v>1E-4</v>
      </c>
      <c r="B634" s="304">
        <f t="shared" ca="1" si="268"/>
        <v>42.302700000000421</v>
      </c>
      <c r="D634" s="306">
        <f t="shared" ca="1" si="269"/>
        <v>-0.39957391140954945</v>
      </c>
      <c r="E634" s="307">
        <f t="shared" ca="1" si="270"/>
        <v>2.4946498103640025E-2</v>
      </c>
      <c r="F634" s="304">
        <f t="shared" ca="1" si="271"/>
        <v>0.40035189327235782</v>
      </c>
      <c r="G634" s="306">
        <f t="shared" ca="1" si="272"/>
        <v>4.528759204932733</v>
      </c>
      <c r="H634" s="307">
        <f t="shared" ca="1" si="273"/>
        <v>-111.46998138139811</v>
      </c>
      <c r="I634" s="304">
        <f t="shared" ca="1" si="274"/>
        <v>111.56193978730158</v>
      </c>
      <c r="J634" s="306">
        <f t="shared" ca="1" si="275"/>
        <v>864.55711868317792</v>
      </c>
      <c r="K634" s="307">
        <f t="shared" ca="1" si="276"/>
        <v>-6.3240992485898087</v>
      </c>
      <c r="L634" s="304">
        <f t="shared" ca="1" si="261"/>
        <v>864.58024826910344</v>
      </c>
      <c r="M634" s="306">
        <f t="shared" ca="1" si="277"/>
        <v>-1.5301910455706367</v>
      </c>
      <c r="N634" s="304">
        <f t="shared" ca="1" si="278"/>
        <v>-87.673488759908111</v>
      </c>
      <c r="P634" s="310">
        <f t="shared" ca="1" si="279"/>
        <v>23</v>
      </c>
      <c r="Q634" s="304">
        <f t="shared" ca="1" si="280"/>
        <v>0</v>
      </c>
      <c r="R634" s="306">
        <f t="shared" ca="1" si="281"/>
        <v>0</v>
      </c>
      <c r="S634" s="307">
        <f t="shared" ca="1" si="282"/>
        <v>4.7590000000000039</v>
      </c>
      <c r="T634" s="304">
        <f t="shared" ca="1" si="262"/>
        <v>46.68579000000004</v>
      </c>
      <c r="U634" s="311">
        <f t="shared" ca="1" si="263"/>
        <v>0</v>
      </c>
      <c r="V634" s="306">
        <f t="shared" ca="1" si="264"/>
        <v>1.2257749472001025</v>
      </c>
      <c r="W634" s="304">
        <f t="shared" ca="1" si="265"/>
        <v>46.843171728024792</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-4.1146430190295291E-2</v>
      </c>
      <c r="AH634" s="304">
        <f t="shared" ca="1" si="289"/>
        <v>-9.8430600897911926</v>
      </c>
    </row>
    <row r="635" spans="1:34" x14ac:dyDescent="0.2">
      <c r="A635" s="347">
        <f t="shared" ca="1" si="267"/>
        <v>1E-4</v>
      </c>
      <c r="B635" s="304">
        <f t="shared" ca="1" si="268"/>
        <v>42.302800000000424</v>
      </c>
      <c r="D635" s="306">
        <f t="shared" ca="1" si="269"/>
        <v>-0.3995708166512475</v>
      </c>
      <c r="E635" s="307">
        <f t="shared" ca="1" si="270"/>
        <v>2.4956878288296735E-2</v>
      </c>
      <c r="F635" s="304">
        <f t="shared" ca="1" si="271"/>
        <v>0.40034945147113876</v>
      </c>
      <c r="G635" s="306">
        <f t="shared" ca="1" si="272"/>
        <v>4.5287192478510683</v>
      </c>
      <c r="H635" s="307">
        <f t="shared" ca="1" si="273"/>
        <v>-111.46997888571029</v>
      </c>
      <c r="I635" s="304">
        <f t="shared" ca="1" si="274"/>
        <v>111.56193567165529</v>
      </c>
      <c r="J635" s="306">
        <f t="shared" ca="1" si="275"/>
        <v>864.55711868317792</v>
      </c>
      <c r="K635" s="307">
        <f t="shared" ca="1" si="276"/>
        <v>-6.3352462466031643</v>
      </c>
      <c r="L635" s="304">
        <f t="shared" ca="1" si="261"/>
        <v>864.58032987731315</v>
      </c>
      <c r="M635" s="306">
        <f t="shared" ca="1" si="277"/>
        <v>-1.5301914025278309</v>
      </c>
      <c r="N635" s="304">
        <f t="shared" ca="1" si="278"/>
        <v>-87.673509212048799</v>
      </c>
      <c r="P635" s="310">
        <f t="shared" ca="1" si="279"/>
        <v>23</v>
      </c>
      <c r="Q635" s="304">
        <f t="shared" ca="1" si="280"/>
        <v>0</v>
      </c>
      <c r="R635" s="306">
        <f t="shared" ca="1" si="281"/>
        <v>0</v>
      </c>
      <c r="S635" s="307">
        <f t="shared" ca="1" si="282"/>
        <v>4.7590000000000039</v>
      </c>
      <c r="T635" s="304">
        <f t="shared" ca="1" si="262"/>
        <v>46.68579000000004</v>
      </c>
      <c r="U635" s="311">
        <f t="shared" ca="1" si="263"/>
        <v>0</v>
      </c>
      <c r="V635" s="306">
        <f t="shared" ca="1" si="264"/>
        <v>1.2257763135720912</v>
      </c>
      <c r="W635" s="304">
        <f t="shared" ca="1" si="265"/>
        <v>46.843220487934261</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-4.1156534036788983E-2</v>
      </c>
      <c r="AH635" s="304">
        <f t="shared" ca="1" si="289"/>
        <v>-9.8430703357900295</v>
      </c>
    </row>
    <row r="636" spans="1:34" x14ac:dyDescent="0.2">
      <c r="A636" s="347">
        <f t="shared" ca="1" si="267"/>
        <v>1E-4</v>
      </c>
      <c r="B636" s="304">
        <f t="shared" ca="1" si="268"/>
        <v>42.302900000000427</v>
      </c>
      <c r="D636" s="306">
        <f t="shared" ca="1" si="269"/>
        <v>-0.3995677219094857</v>
      </c>
      <c r="E636" s="307">
        <f t="shared" ca="1" si="270"/>
        <v>2.4967258302998729E-2</v>
      </c>
      <c r="F636" s="304">
        <f t="shared" ca="1" si="271"/>
        <v>0.40034700995399575</v>
      </c>
      <c r="G636" s="306">
        <f t="shared" ca="1" si="272"/>
        <v>4.5286792910788769</v>
      </c>
      <c r="H636" s="307">
        <f t="shared" ca="1" si="273"/>
        <v>-111.46997638898446</v>
      </c>
      <c r="I636" s="304">
        <f t="shared" ca="1" si="274"/>
        <v>111.56193155499864</v>
      </c>
      <c r="J636" s="306">
        <f t="shared" ca="1" si="275"/>
        <v>864.55711868317792</v>
      </c>
      <c r="K636" s="307">
        <f t="shared" ca="1" si="276"/>
        <v>-6.3463932443668991</v>
      </c>
      <c r="L636" s="304">
        <f t="shared" ca="1" si="261"/>
        <v>864.58041162923109</v>
      </c>
      <c r="M636" s="306">
        <f t="shared" ca="1" si="277"/>
        <v>-1.5301917594819019</v>
      </c>
      <c r="N636" s="304">
        <f t="shared" ca="1" si="278"/>
        <v>-87.673529664010545</v>
      </c>
      <c r="P636" s="310">
        <f t="shared" ca="1" si="279"/>
        <v>23</v>
      </c>
      <c r="Q636" s="304">
        <f t="shared" ca="1" si="280"/>
        <v>0</v>
      </c>
      <c r="R636" s="306">
        <f t="shared" ca="1" si="281"/>
        <v>0</v>
      </c>
      <c r="S636" s="307">
        <f t="shared" ca="1" si="282"/>
        <v>4.7590000000000039</v>
      </c>
      <c r="T636" s="304">
        <f t="shared" ca="1" si="262"/>
        <v>46.68579000000004</v>
      </c>
      <c r="U636" s="311">
        <f t="shared" ca="1" si="263"/>
        <v>0</v>
      </c>
      <c r="V636" s="306">
        <f t="shared" ca="1" si="264"/>
        <v>1.2257776799455726</v>
      </c>
      <c r="W636" s="304">
        <f t="shared" ca="1" si="265"/>
        <v>46.843269247044731</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-4.1166637717882537E-2</v>
      </c>
      <c r="AH636" s="304">
        <f t="shared" ca="1" si="289"/>
        <v>-9.8430805816209759</v>
      </c>
    </row>
    <row r="637" spans="1:34" x14ac:dyDescent="0.2">
      <c r="A637" s="347">
        <f t="shared" ca="1" si="267"/>
        <v>1E-4</v>
      </c>
      <c r="B637" s="304">
        <f t="shared" ca="1" si="268"/>
        <v>42.303000000000431</v>
      </c>
      <c r="D637" s="306">
        <f t="shared" ca="1" si="269"/>
        <v>-0.39956462718426633</v>
      </c>
      <c r="E637" s="307">
        <f t="shared" ca="1" si="270"/>
        <v>2.4977638147738901E-2</v>
      </c>
      <c r="F637" s="304">
        <f t="shared" ca="1" si="271"/>
        <v>0.40034456872092211</v>
      </c>
      <c r="G637" s="306">
        <f t="shared" ca="1" si="272"/>
        <v>4.5286393346161589</v>
      </c>
      <c r="H637" s="307">
        <f t="shared" ca="1" si="273"/>
        <v>-111.46997389122065</v>
      </c>
      <c r="I637" s="304">
        <f t="shared" ca="1" si="274"/>
        <v>111.56192743733162</v>
      </c>
      <c r="J637" s="306">
        <f t="shared" ca="1" si="275"/>
        <v>864.55711868317792</v>
      </c>
      <c r="K637" s="307">
        <f t="shared" ca="1" si="276"/>
        <v>-6.3575402418809093</v>
      </c>
      <c r="L637" s="304">
        <f t="shared" ca="1" si="261"/>
        <v>864.58049352485727</v>
      </c>
      <c r="M637" s="306">
        <f t="shared" ca="1" si="277"/>
        <v>-1.53019211643285</v>
      </c>
      <c r="N637" s="304">
        <f t="shared" ca="1" si="278"/>
        <v>-87.673550115793375</v>
      </c>
      <c r="P637" s="310">
        <f t="shared" ca="1" si="279"/>
        <v>23</v>
      </c>
      <c r="Q637" s="304">
        <f t="shared" ca="1" si="280"/>
        <v>0</v>
      </c>
      <c r="R637" s="306">
        <f t="shared" ca="1" si="281"/>
        <v>0</v>
      </c>
      <c r="S637" s="307">
        <f t="shared" ca="1" si="282"/>
        <v>4.7590000000000039</v>
      </c>
      <c r="T637" s="304">
        <f t="shared" ca="1" si="262"/>
        <v>46.68579000000004</v>
      </c>
      <c r="U637" s="311">
        <f t="shared" ca="1" si="263"/>
        <v>0</v>
      </c>
      <c r="V637" s="306">
        <f t="shared" ca="1" si="264"/>
        <v>1.2257790463205469</v>
      </c>
      <c r="W637" s="304">
        <f t="shared" ca="1" si="265"/>
        <v>46.843318005356181</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-4.1176741233575953E-2</v>
      </c>
      <c r="AH637" s="304">
        <f t="shared" ca="1" si="289"/>
        <v>-9.8430908272840281</v>
      </c>
    </row>
    <row r="638" spans="1:34" x14ac:dyDescent="0.2">
      <c r="A638" s="347">
        <f t="shared" ca="1" si="267"/>
        <v>1E-4</v>
      </c>
      <c r="B638" s="304">
        <f t="shared" ca="1" si="268"/>
        <v>42.303100000000434</v>
      </c>
      <c r="D638" s="306">
        <f t="shared" ca="1" si="269"/>
        <v>-0.39956153247558535</v>
      </c>
      <c r="E638" s="307">
        <f t="shared" ca="1" si="270"/>
        <v>2.4988017822519026E-2</v>
      </c>
      <c r="F638" s="304">
        <f t="shared" ca="1" si="271"/>
        <v>0.40034212777190559</v>
      </c>
      <c r="G638" s="306">
        <f t="shared" ca="1" si="272"/>
        <v>4.5285993784629115</v>
      </c>
      <c r="H638" s="307">
        <f t="shared" ca="1" si="273"/>
        <v>-111.46997139241887</v>
      </c>
      <c r="I638" s="304">
        <f t="shared" ca="1" si="274"/>
        <v>111.56192331865427</v>
      </c>
      <c r="J638" s="306">
        <f t="shared" ca="1" si="275"/>
        <v>864.55711868317792</v>
      </c>
      <c r="K638" s="307">
        <f t="shared" ca="1" si="276"/>
        <v>-6.3686872391450908</v>
      </c>
      <c r="L638" s="304">
        <f t="shared" ca="1" si="261"/>
        <v>864.58057556419146</v>
      </c>
      <c r="M638" s="306">
        <f t="shared" ca="1" si="277"/>
        <v>-1.5301924733806751</v>
      </c>
      <c r="N638" s="304">
        <f t="shared" ca="1" si="278"/>
        <v>-87.673570567397249</v>
      </c>
      <c r="P638" s="310">
        <f t="shared" ca="1" si="279"/>
        <v>23</v>
      </c>
      <c r="Q638" s="304">
        <f t="shared" ca="1" si="280"/>
        <v>0</v>
      </c>
      <c r="R638" s="306">
        <f t="shared" ca="1" si="281"/>
        <v>0</v>
      </c>
      <c r="S638" s="307">
        <f t="shared" ca="1" si="282"/>
        <v>4.7590000000000039</v>
      </c>
      <c r="T638" s="304">
        <f t="shared" ca="1" si="262"/>
        <v>46.68579000000004</v>
      </c>
      <c r="U638" s="311">
        <f t="shared" ca="1" si="263"/>
        <v>0</v>
      </c>
      <c r="V638" s="306">
        <f t="shared" ca="1" si="264"/>
        <v>1.2257804126970147</v>
      </c>
      <c r="W638" s="304">
        <f t="shared" ca="1" si="265"/>
        <v>46.843366762868676</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-4.1186844583865678E-2</v>
      </c>
      <c r="AH638" s="304">
        <f t="shared" ca="1" si="289"/>
        <v>-9.8431010727791861</v>
      </c>
    </row>
    <row r="639" spans="1:34" x14ac:dyDescent="0.2">
      <c r="A639" s="347">
        <f t="shared" ca="1" si="267"/>
        <v>1E-4</v>
      </c>
      <c r="B639" s="304">
        <f t="shared" ca="1" si="268"/>
        <v>42.303200000000437</v>
      </c>
      <c r="D639" s="306">
        <f t="shared" ca="1" si="269"/>
        <v>-0.39955843778344557</v>
      </c>
      <c r="E639" s="307">
        <f t="shared" ca="1" si="270"/>
        <v>2.4998397327349764E-2</v>
      </c>
      <c r="F639" s="304">
        <f t="shared" ca="1" si="271"/>
        <v>0.40033968710694118</v>
      </c>
      <c r="G639" s="306">
        <f t="shared" ca="1" si="272"/>
        <v>4.528559422619133</v>
      </c>
      <c r="H639" s="307">
        <f t="shared" ca="1" si="273"/>
        <v>-111.46996889257913</v>
      </c>
      <c r="I639" s="304">
        <f t="shared" ca="1" si="274"/>
        <v>111.56191919896659</v>
      </c>
      <c r="J639" s="306">
        <f t="shared" ca="1" si="275"/>
        <v>864.55711868317792</v>
      </c>
      <c r="K639" s="307">
        <f t="shared" ca="1" si="276"/>
        <v>-6.3798342361593408</v>
      </c>
      <c r="L639" s="304">
        <f t="shared" ca="1" si="261"/>
        <v>864.58065774723377</v>
      </c>
      <c r="M639" s="306">
        <f t="shared" ca="1" si="277"/>
        <v>-1.5301928303253771</v>
      </c>
      <c r="N639" s="304">
        <f t="shared" ca="1" si="278"/>
        <v>-87.673591018822194</v>
      </c>
      <c r="P639" s="310">
        <f t="shared" ca="1" si="279"/>
        <v>23</v>
      </c>
      <c r="Q639" s="304">
        <f t="shared" ca="1" si="280"/>
        <v>0</v>
      </c>
      <c r="R639" s="306">
        <f t="shared" ca="1" si="281"/>
        <v>0</v>
      </c>
      <c r="S639" s="307">
        <f t="shared" ca="1" si="282"/>
        <v>4.7590000000000039</v>
      </c>
      <c r="T639" s="304">
        <f t="shared" ca="1" si="262"/>
        <v>46.68579000000004</v>
      </c>
      <c r="U639" s="311">
        <f t="shared" ca="1" si="263"/>
        <v>0</v>
      </c>
      <c r="V639" s="306">
        <f t="shared" ca="1" si="264"/>
        <v>1.225781779074975</v>
      </c>
      <c r="W639" s="304">
        <f t="shared" ca="1" si="265"/>
        <v>46.843415519582187</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-4.1196947768765924E-2</v>
      </c>
      <c r="AH639" s="304">
        <f t="shared" ca="1" si="289"/>
        <v>-9.8431113181064589</v>
      </c>
    </row>
    <row r="640" spans="1:34" x14ac:dyDescent="0.2">
      <c r="A640" s="347">
        <f t="shared" ca="1" si="267"/>
        <v>1E-4</v>
      </c>
      <c r="B640" s="304">
        <f t="shared" ca="1" si="268"/>
        <v>42.303300000000441</v>
      </c>
      <c r="D640" s="306">
        <f t="shared" ca="1" si="269"/>
        <v>-0.39955534310784707</v>
      </c>
      <c r="E640" s="307">
        <f t="shared" ca="1" si="270"/>
        <v>2.5008776662224008E-2</v>
      </c>
      <c r="F640" s="304">
        <f t="shared" ca="1" si="271"/>
        <v>0.40033724672602022</v>
      </c>
      <c r="G640" s="306">
        <f t="shared" ca="1" si="272"/>
        <v>4.5285194670848226</v>
      </c>
      <c r="H640" s="307">
        <f t="shared" ca="1" si="273"/>
        <v>-111.46996639170146</v>
      </c>
      <c r="I640" s="304">
        <f t="shared" ca="1" si="274"/>
        <v>111.56191507826863</v>
      </c>
      <c r="J640" s="306">
        <f t="shared" ca="1" si="275"/>
        <v>864.55711868317792</v>
      </c>
      <c r="K640" s="307">
        <f t="shared" ca="1" si="276"/>
        <v>-6.3909812329235551</v>
      </c>
      <c r="L640" s="304">
        <f t="shared" ca="1" si="261"/>
        <v>864.5807400739842</v>
      </c>
      <c r="M640" s="306">
        <f t="shared" ca="1" si="277"/>
        <v>-1.5301931872669561</v>
      </c>
      <c r="N640" s="304">
        <f t="shared" ca="1" si="278"/>
        <v>-87.673611470068209</v>
      </c>
      <c r="P640" s="310">
        <f t="shared" ca="1" si="279"/>
        <v>23</v>
      </c>
      <c r="Q640" s="304">
        <f t="shared" ca="1" si="280"/>
        <v>0</v>
      </c>
      <c r="R640" s="306">
        <f t="shared" ca="1" si="281"/>
        <v>0</v>
      </c>
      <c r="S640" s="307">
        <f t="shared" ca="1" si="282"/>
        <v>4.7590000000000039</v>
      </c>
      <c r="T640" s="304">
        <f t="shared" ca="1" si="262"/>
        <v>46.68579000000004</v>
      </c>
      <c r="U640" s="311">
        <f t="shared" ca="1" si="263"/>
        <v>0</v>
      </c>
      <c r="V640" s="306">
        <f t="shared" ca="1" si="264"/>
        <v>1.2257831454544281</v>
      </c>
      <c r="W640" s="304">
        <f t="shared" ca="1" si="265"/>
        <v>46.843464275496743</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-4.1207050788267807E-2</v>
      </c>
      <c r="AH640" s="304">
        <f t="shared" ca="1" si="289"/>
        <v>-9.8431215632658429</v>
      </c>
    </row>
    <row r="641" spans="1:34" x14ac:dyDescent="0.2">
      <c r="A641" s="347">
        <f t="shared" ca="1" si="267"/>
        <v>1E-4</v>
      </c>
      <c r="B641" s="304">
        <f t="shared" ca="1" si="268"/>
        <v>42.303400000000444</v>
      </c>
      <c r="D641" s="306">
        <f t="shared" ca="1" si="269"/>
        <v>-0.3995522484487905</v>
      </c>
      <c r="E641" s="307">
        <f t="shared" ca="1" si="270"/>
        <v>2.5019155827152417E-2</v>
      </c>
      <c r="F641" s="304">
        <f t="shared" ca="1" si="271"/>
        <v>0.40033480662913551</v>
      </c>
      <c r="G641" s="306">
        <f t="shared" ca="1" si="272"/>
        <v>4.5284795118599774</v>
      </c>
      <c r="H641" s="307">
        <f t="shared" ca="1" si="273"/>
        <v>-111.46996388978587</v>
      </c>
      <c r="I641" s="304">
        <f t="shared" ca="1" si="274"/>
        <v>111.56191095656037</v>
      </c>
      <c r="J641" s="306">
        <f t="shared" ca="1" si="275"/>
        <v>864.55711868317792</v>
      </c>
      <c r="K641" s="307">
        <f t="shared" ca="1" si="276"/>
        <v>-6.4021282294376292</v>
      </c>
      <c r="L641" s="304">
        <f t="shared" ca="1" si="261"/>
        <v>864.58082254444253</v>
      </c>
      <c r="M641" s="306">
        <f t="shared" ca="1" si="277"/>
        <v>-1.5301935442054122</v>
      </c>
      <c r="N641" s="304">
        <f t="shared" ca="1" si="278"/>
        <v>-87.673631921135282</v>
      </c>
      <c r="P641" s="310">
        <f t="shared" ca="1" si="279"/>
        <v>23</v>
      </c>
      <c r="Q641" s="304">
        <f t="shared" ca="1" si="280"/>
        <v>0</v>
      </c>
      <c r="R641" s="306">
        <f t="shared" ca="1" si="281"/>
        <v>0</v>
      </c>
      <c r="S641" s="307">
        <f t="shared" ca="1" si="282"/>
        <v>4.7590000000000039</v>
      </c>
      <c r="T641" s="304">
        <f t="shared" ca="1" si="262"/>
        <v>46.68579000000004</v>
      </c>
      <c r="U641" s="311">
        <f t="shared" ca="1" si="263"/>
        <v>0</v>
      </c>
      <c r="V641" s="306">
        <f t="shared" ca="1" si="264"/>
        <v>1.2257845118353747</v>
      </c>
      <c r="W641" s="304">
        <f t="shared" ca="1" si="265"/>
        <v>46.843513030612364</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-4.1217153642380211E-2</v>
      </c>
      <c r="AH641" s="304">
        <f t="shared" ca="1" si="289"/>
        <v>-9.8431318082573451</v>
      </c>
    </row>
    <row r="642" spans="1:34" x14ac:dyDescent="0.2">
      <c r="A642" s="347">
        <f t="shared" ca="1" si="267"/>
        <v>1E-4</v>
      </c>
      <c r="B642" s="304">
        <f t="shared" ca="1" si="268"/>
        <v>42.303500000000447</v>
      </c>
      <c r="D642" s="306">
        <f t="shared" ca="1" si="269"/>
        <v>-0.39954915380627398</v>
      </c>
      <c r="E642" s="307">
        <f t="shared" ca="1" si="270"/>
        <v>2.5029534822134991E-2</v>
      </c>
      <c r="F642" s="304">
        <f t="shared" ca="1" si="271"/>
        <v>0.40033236681627687</v>
      </c>
      <c r="G642" s="306">
        <f t="shared" ca="1" si="272"/>
        <v>4.5284395569445968</v>
      </c>
      <c r="H642" s="307">
        <f t="shared" ca="1" si="273"/>
        <v>-111.4699613868324</v>
      </c>
      <c r="I642" s="304">
        <f t="shared" ca="1" si="274"/>
        <v>111.56190683384183</v>
      </c>
      <c r="J642" s="306">
        <f t="shared" ca="1" si="275"/>
        <v>864.55711868317792</v>
      </c>
      <c r="K642" s="307">
        <f t="shared" ca="1" si="276"/>
        <v>-6.4132752257014598</v>
      </c>
      <c r="L642" s="304">
        <f t="shared" ca="1" si="261"/>
        <v>864.58090515860863</v>
      </c>
      <c r="M642" s="306">
        <f t="shared" ca="1" si="277"/>
        <v>-1.5301939011407455</v>
      </c>
      <c r="N642" s="304">
        <f t="shared" ca="1" si="278"/>
        <v>-87.67365237202344</v>
      </c>
      <c r="P642" s="310">
        <f t="shared" ca="1" si="279"/>
        <v>23</v>
      </c>
      <c r="Q642" s="304">
        <f t="shared" ca="1" si="280"/>
        <v>0</v>
      </c>
      <c r="R642" s="306">
        <f t="shared" ca="1" si="281"/>
        <v>0</v>
      </c>
      <c r="S642" s="307">
        <f t="shared" ca="1" si="282"/>
        <v>4.7590000000000039</v>
      </c>
      <c r="T642" s="304">
        <f t="shared" ca="1" si="262"/>
        <v>46.68579000000004</v>
      </c>
      <c r="U642" s="311">
        <f t="shared" ca="1" si="263"/>
        <v>0</v>
      </c>
      <c r="V642" s="306">
        <f t="shared" ca="1" si="264"/>
        <v>1.2257858782178139</v>
      </c>
      <c r="W642" s="304">
        <f t="shared" ca="1" si="265"/>
        <v>46.84356178492903</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-4.1227256331106688E-2</v>
      </c>
      <c r="AH642" s="304">
        <f t="shared" ca="1" si="289"/>
        <v>-9.8431420530809675</v>
      </c>
    </row>
    <row r="643" spans="1:34" x14ac:dyDescent="0.2">
      <c r="A643" s="347">
        <f t="shared" ca="1" si="267"/>
        <v>1E-4</v>
      </c>
      <c r="B643" s="304">
        <f t="shared" ca="1" si="268"/>
        <v>42.303600000000451</v>
      </c>
      <c r="D643" s="306">
        <f t="shared" ca="1" si="269"/>
        <v>-0.39954605918029773</v>
      </c>
      <c r="E643" s="307">
        <f t="shared" ca="1" si="270"/>
        <v>2.5039913647169953E-2</v>
      </c>
      <c r="F643" s="304">
        <f t="shared" ca="1" si="271"/>
        <v>0.40032992728743588</v>
      </c>
      <c r="G643" s="306">
        <f t="shared" ca="1" si="272"/>
        <v>4.5283996023386788</v>
      </c>
      <c r="H643" s="307">
        <f t="shared" ca="1" si="273"/>
        <v>-111.46995888284103</v>
      </c>
      <c r="I643" s="304">
        <f t="shared" ca="1" si="274"/>
        <v>111.56190271011305</v>
      </c>
      <c r="J643" s="306">
        <f t="shared" ca="1" si="275"/>
        <v>864.55711868317792</v>
      </c>
      <c r="K643" s="307">
        <f t="shared" ca="1" si="276"/>
        <v>-6.4244222217149431</v>
      </c>
      <c r="L643" s="304">
        <f t="shared" ca="1" si="261"/>
        <v>864.58098791648285</v>
      </c>
      <c r="M643" s="306">
        <f t="shared" ca="1" si="277"/>
        <v>-1.5301942580729559</v>
      </c>
      <c r="N643" s="304">
        <f t="shared" ca="1" si="278"/>
        <v>-87.673672822732669</v>
      </c>
      <c r="P643" s="310">
        <f t="shared" ca="1" si="279"/>
        <v>23</v>
      </c>
      <c r="Q643" s="304">
        <f t="shared" ca="1" si="280"/>
        <v>0</v>
      </c>
      <c r="R643" s="306">
        <f t="shared" ca="1" si="281"/>
        <v>0</v>
      </c>
      <c r="S643" s="307">
        <f t="shared" ca="1" si="282"/>
        <v>4.7590000000000039</v>
      </c>
      <c r="T643" s="304">
        <f t="shared" ca="1" si="262"/>
        <v>46.68579000000004</v>
      </c>
      <c r="U643" s="311">
        <f t="shared" ca="1" si="263"/>
        <v>0</v>
      </c>
      <c r="V643" s="306">
        <f t="shared" ca="1" si="264"/>
        <v>1.2257872446017459</v>
      </c>
      <c r="W643" s="304">
        <f t="shared" ca="1" si="265"/>
        <v>46.843610538446761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-4.1237358854441908E-2</v>
      </c>
      <c r="AH643" s="304">
        <f t="shared" ca="1" si="289"/>
        <v>-9.8431522977367081</v>
      </c>
    </row>
    <row r="644" spans="1:34" x14ac:dyDescent="0.2">
      <c r="A644" s="347">
        <f t="shared" ca="1" si="267"/>
        <v>1E-4</v>
      </c>
      <c r="B644" s="304">
        <f t="shared" ca="1" si="268"/>
        <v>42.303700000000454</v>
      </c>
      <c r="D644" s="306">
        <f t="shared" ca="1" si="269"/>
        <v>-0.39954296457086202</v>
      </c>
      <c r="E644" s="307">
        <f t="shared" ca="1" si="270"/>
        <v>2.5050292302259081E-2</v>
      </c>
      <c r="F644" s="304">
        <f t="shared" ca="1" si="271"/>
        <v>0.4003274880426046</v>
      </c>
      <c r="G644" s="306">
        <f t="shared" ca="1" si="272"/>
        <v>4.5283596480422217</v>
      </c>
      <c r="H644" s="307">
        <f t="shared" ca="1" si="273"/>
        <v>-111.4699563778118</v>
      </c>
      <c r="I644" s="304">
        <f t="shared" ca="1" si="274"/>
        <v>111.56189858537404</v>
      </c>
      <c r="J644" s="306">
        <f t="shared" ca="1" si="275"/>
        <v>864.55711868317792</v>
      </c>
      <c r="K644" s="307">
        <f t="shared" ca="1" si="276"/>
        <v>-6.4355692174779762</v>
      </c>
      <c r="L644" s="304">
        <f t="shared" ref="L644:L707" ca="1" si="290">SQRT(pos_x^2+pos_z^2)</f>
        <v>864.58107081806475</v>
      </c>
      <c r="M644" s="306">
        <f t="shared" ca="1" si="277"/>
        <v>-1.5301946150020433</v>
      </c>
      <c r="N644" s="304">
        <f t="shared" ca="1" si="278"/>
        <v>-87.67369327326297</v>
      </c>
      <c r="P644" s="310">
        <f t="shared" ca="1" si="279"/>
        <v>23</v>
      </c>
      <c r="Q644" s="304">
        <f t="shared" ca="1" si="280"/>
        <v>0</v>
      </c>
      <c r="R644" s="306">
        <f t="shared" ca="1" si="281"/>
        <v>0</v>
      </c>
      <c r="S644" s="307">
        <f t="shared" ca="1" si="282"/>
        <v>4.7590000000000039</v>
      </c>
      <c r="T644" s="304">
        <f t="shared" ref="T644:T707" ca="1" si="291">m*g</f>
        <v>46.68579000000004</v>
      </c>
      <c r="U644" s="311">
        <f t="shared" ref="U644:U707" ca="1" si="292">IF(pos_xz&lt;L_rampe,Poids*COS(Beta),0)</f>
        <v>0</v>
      </c>
      <c r="V644" s="306">
        <f t="shared" ref="V644:V707" ca="1" si="293">Rho_moyen*(20000-Alt_rampe-pos_z)/(20000+Alt_rampe+pos_z)</f>
        <v>1.2257886109871712</v>
      </c>
      <c r="W644" s="304">
        <f t="shared" ref="W644:W707" ca="1" si="294">1/2*Rho*Sref*Cx*vit_xz^2</f>
        <v>46.843659291165608</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-4.1247461212391201E-2</v>
      </c>
      <c r="AH644" s="304">
        <f t="shared" ca="1" si="289"/>
        <v>-9.8431625422245688</v>
      </c>
    </row>
    <row r="645" spans="1:34" x14ac:dyDescent="0.2">
      <c r="A645" s="347">
        <f t="shared" ref="A645:A708" ca="1" si="296">IF(B644+0.01&lt;=T_ini+ROUNDUP(Temps_fin_propu,0), 0.01, IF(K644&gt;0, 0.1, 0.0001))</f>
        <v>1E-4</v>
      </c>
      <c r="B645" s="304">
        <f t="shared" ref="B645:B708" ca="1" si="297">B644+pas</f>
        <v>42.303800000000457</v>
      </c>
      <c r="D645" s="306">
        <f t="shared" ref="D645:D708" ca="1" si="298">IF(AND(L644&lt;L_rampe,Poussee&lt;Poids*SIN(M644)),0,(-W644+Poussee)/m*COS(M644)-U644/m*SIN(M644))</f>
        <v>-0.39953986997796992</v>
      </c>
      <c r="E645" s="307">
        <f t="shared" ref="E645:E708" ca="1" si="299">IF(AND(L644&lt;L_rampe,Poussee&lt;Poids*SIN(M644)),0,(-W644+Poussee)/m*SIN(M644)+U644/m*COS(M644)-Poids/m)</f>
        <v>2.5060670787416583E-2</v>
      </c>
      <c r="F645" s="304">
        <f t="shared" ref="F645:F708" ca="1" si="300">SQRT(acc_x^2+acc_z^2)</f>
        <v>0.40032504908177852</v>
      </c>
      <c r="G645" s="306">
        <f t="shared" ref="G645:G708" ca="1" si="301">G644+acc_x*pas</f>
        <v>4.5283196940552237</v>
      </c>
      <c r="H645" s="307">
        <f t="shared" ref="H645:H708" ca="1" si="302">H644+acc_z*pas</f>
        <v>-111.46995387174472</v>
      </c>
      <c r="I645" s="304">
        <f t="shared" ref="I645:I708" ca="1" si="303">SQRT(vit_x^2+vit_z^2)</f>
        <v>111.56189445962481</v>
      </c>
      <c r="J645" s="306">
        <f t="shared" ref="J645:J708" ca="1" si="304">J644+0.5*(vit_x+G644)*pas*(K644&gt;=0)</f>
        <v>864.55711868317792</v>
      </c>
      <c r="K645" s="307">
        <f t="shared" ref="K645:K708" ca="1" si="305">K644+0.5*(vit_z+H644)*pas</f>
        <v>-6.4467162129904541</v>
      </c>
      <c r="L645" s="304">
        <f t="shared" ca="1" si="290"/>
        <v>864.58115386335453</v>
      </c>
      <c r="M645" s="306">
        <f t="shared" ref="M645:M708" ca="1" si="306">IF(AND(L644&gt;L_rampe,G645&gt;0),ATAN2(G645,H645),$M$4)</f>
        <v>-1.5301949719280081</v>
      </c>
      <c r="N645" s="304">
        <f t="shared" ref="N645:N708" ca="1" si="307">DEGREES(Beta)</f>
        <v>-87.673713723614355</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4.7590000000000039</v>
      </c>
      <c r="T645" s="304">
        <f t="shared" ca="1" si="291"/>
        <v>46.68579000000004</v>
      </c>
      <c r="U645" s="311">
        <f t="shared" ca="1" si="292"/>
        <v>0</v>
      </c>
      <c r="V645" s="306">
        <f t="shared" ca="1" si="293"/>
        <v>1.2257899773740888</v>
      </c>
      <c r="W645" s="304">
        <f t="shared" ca="1" si="294"/>
        <v>46.843708043085527</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-4.1257563404963449E-2</v>
      </c>
      <c r="AH645" s="304">
        <f t="shared" ref="AH645:AH708" ca="1" si="318">IF(AND(L644&lt;L_rampe,Poussee&lt;Poids*SIN(M644)), g*SIN(M644), (-W644+Poussee)/m)</f>
        <v>-9.843172786544562</v>
      </c>
    </row>
    <row r="646" spans="1:34" x14ac:dyDescent="0.2">
      <c r="A646" s="347">
        <f t="shared" ca="1" si="296"/>
        <v>1E-4</v>
      </c>
      <c r="B646" s="304">
        <f t="shared" ca="1" si="297"/>
        <v>42.303900000000461</v>
      </c>
      <c r="D646" s="306">
        <f t="shared" ca="1" si="298"/>
        <v>-0.39953677540161686</v>
      </c>
      <c r="E646" s="307">
        <f t="shared" ca="1" si="299"/>
        <v>2.5071049102630028E-2</v>
      </c>
      <c r="F646" s="304">
        <f t="shared" ca="1" si="300"/>
        <v>0.40032261040494393</v>
      </c>
      <c r="G646" s="306">
        <f t="shared" ca="1" si="301"/>
        <v>4.528279740377684</v>
      </c>
      <c r="H646" s="307">
        <f t="shared" ca="1" si="302"/>
        <v>-111.46995136463981</v>
      </c>
      <c r="I646" s="304">
        <f t="shared" ca="1" si="303"/>
        <v>111.56189033286537</v>
      </c>
      <c r="J646" s="306">
        <f t="shared" ca="1" si="304"/>
        <v>864.55711868317792</v>
      </c>
      <c r="K646" s="307">
        <f t="shared" ca="1" si="305"/>
        <v>-6.4578632082522729</v>
      </c>
      <c r="L646" s="304">
        <f t="shared" ca="1" si="290"/>
        <v>864.58123705235187</v>
      </c>
      <c r="M646" s="306">
        <f t="shared" ca="1" si="306"/>
        <v>-1.5301953288508501</v>
      </c>
      <c r="N646" s="304">
        <f t="shared" ca="1" si="307"/>
        <v>-87.673734173786798</v>
      </c>
      <c r="P646" s="310">
        <f t="shared" ca="1" si="308"/>
        <v>23</v>
      </c>
      <c r="Q646" s="304">
        <f t="shared" ca="1" si="309"/>
        <v>0</v>
      </c>
      <c r="R646" s="306">
        <f t="shared" ca="1" si="310"/>
        <v>0</v>
      </c>
      <c r="S646" s="307">
        <f t="shared" ca="1" si="311"/>
        <v>4.7590000000000039</v>
      </c>
      <c r="T646" s="304">
        <f t="shared" ca="1" si="291"/>
        <v>46.68579000000004</v>
      </c>
      <c r="U646" s="311">
        <f t="shared" ca="1" si="292"/>
        <v>0</v>
      </c>
      <c r="V646" s="306">
        <f t="shared" ca="1" si="293"/>
        <v>1.2257913437624994</v>
      </c>
      <c r="W646" s="304">
        <f t="shared" ca="1" si="294"/>
        <v>46.843756794206556</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-4.1267665432151546E-2</v>
      </c>
      <c r="AH646" s="304">
        <f t="shared" ca="1" si="318"/>
        <v>-9.843183030696677</v>
      </c>
    </row>
    <row r="647" spans="1:34" x14ac:dyDescent="0.2">
      <c r="A647" s="347">
        <f t="shared" ca="1" si="296"/>
        <v>1E-4</v>
      </c>
      <c r="B647" s="304">
        <f t="shared" ca="1" si="297"/>
        <v>42.304000000000464</v>
      </c>
      <c r="D647" s="306">
        <f t="shared" ca="1" si="298"/>
        <v>-0.39953368084180579</v>
      </c>
      <c r="E647" s="307">
        <f t="shared" ca="1" si="299"/>
        <v>2.5081427247908294E-2</v>
      </c>
      <c r="F647" s="304">
        <f t="shared" ca="1" si="300"/>
        <v>0.40032017201209585</v>
      </c>
      <c r="G647" s="306">
        <f t="shared" ca="1" si="301"/>
        <v>4.5282397870095998</v>
      </c>
      <c r="H647" s="307">
        <f t="shared" ca="1" si="302"/>
        <v>-111.46994885649708</v>
      </c>
      <c r="I647" s="304">
        <f t="shared" ca="1" si="303"/>
        <v>111.56188620509575</v>
      </c>
      <c r="J647" s="306">
        <f t="shared" ca="1" si="304"/>
        <v>864.55711868317792</v>
      </c>
      <c r="K647" s="307">
        <f t="shared" ca="1" si="305"/>
        <v>-6.4690102032633297</v>
      </c>
      <c r="L647" s="304">
        <f t="shared" ca="1" si="290"/>
        <v>864.58132038505698</v>
      </c>
      <c r="M647" s="306">
        <f t="shared" ca="1" si="306"/>
        <v>-1.5301956857705694</v>
      </c>
      <c r="N647" s="304">
        <f t="shared" ca="1" si="307"/>
        <v>-87.67375462378034</v>
      </c>
      <c r="P647" s="310">
        <f t="shared" ca="1" si="308"/>
        <v>23</v>
      </c>
      <c r="Q647" s="304">
        <f t="shared" ca="1" si="309"/>
        <v>0</v>
      </c>
      <c r="R647" s="306">
        <f t="shared" ca="1" si="310"/>
        <v>0</v>
      </c>
      <c r="S647" s="307">
        <f t="shared" ca="1" si="311"/>
        <v>4.7590000000000039</v>
      </c>
      <c r="T647" s="304">
        <f t="shared" ca="1" si="291"/>
        <v>46.68579000000004</v>
      </c>
      <c r="U647" s="311">
        <f t="shared" ca="1" si="292"/>
        <v>0</v>
      </c>
      <c r="V647" s="306">
        <f t="shared" ca="1" si="293"/>
        <v>1.2257927101524029</v>
      </c>
      <c r="W647" s="304">
        <f t="shared" ca="1" si="294"/>
        <v>46.843805544528692</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-4.1277767293962597E-2</v>
      </c>
      <c r="AH647" s="304">
        <f t="shared" ca="1" si="318"/>
        <v>-9.8431932746809245</v>
      </c>
    </row>
    <row r="648" spans="1:34" x14ac:dyDescent="0.2">
      <c r="A648" s="347">
        <f t="shared" ca="1" si="296"/>
        <v>1E-4</v>
      </c>
      <c r="B648" s="304">
        <f t="shared" ca="1" si="297"/>
        <v>42.304100000000467</v>
      </c>
      <c r="D648" s="306">
        <f t="shared" ca="1" si="298"/>
        <v>-0.39953058629853461</v>
      </c>
      <c r="E648" s="307">
        <f t="shared" ca="1" si="299"/>
        <v>2.5091805223253161E-2</v>
      </c>
      <c r="F648" s="304">
        <f t="shared" ca="1" si="300"/>
        <v>0.40031773390322406</v>
      </c>
      <c r="G648" s="306">
        <f t="shared" ca="1" si="301"/>
        <v>4.5281998339509704</v>
      </c>
      <c r="H648" s="307">
        <f t="shared" ca="1" si="302"/>
        <v>-111.46994634731657</v>
      </c>
      <c r="I648" s="304">
        <f t="shared" ca="1" si="303"/>
        <v>111.56188207631595</v>
      </c>
      <c r="J648" s="306">
        <f t="shared" ca="1" si="304"/>
        <v>864.55711868317792</v>
      </c>
      <c r="K648" s="307">
        <f t="shared" ca="1" si="305"/>
        <v>-6.4801571980235204</v>
      </c>
      <c r="L648" s="304">
        <f t="shared" ca="1" si="290"/>
        <v>864.58140386146965</v>
      </c>
      <c r="M648" s="306">
        <f t="shared" ca="1" si="306"/>
        <v>-1.5301960426871659</v>
      </c>
      <c r="N648" s="304">
        <f t="shared" ca="1" si="307"/>
        <v>-87.673775073594967</v>
      </c>
      <c r="P648" s="310">
        <f t="shared" ca="1" si="308"/>
        <v>23</v>
      </c>
      <c r="Q648" s="304">
        <f t="shared" ca="1" si="309"/>
        <v>0</v>
      </c>
      <c r="R648" s="306">
        <f t="shared" ca="1" si="310"/>
        <v>0</v>
      </c>
      <c r="S648" s="307">
        <f t="shared" ca="1" si="311"/>
        <v>4.7590000000000039</v>
      </c>
      <c r="T648" s="304">
        <f t="shared" ca="1" si="291"/>
        <v>46.68579000000004</v>
      </c>
      <c r="U648" s="311">
        <f t="shared" ca="1" si="292"/>
        <v>0</v>
      </c>
      <c r="V648" s="306">
        <f t="shared" ca="1" si="293"/>
        <v>1.2257940765437996</v>
      </c>
      <c r="W648" s="304">
        <f t="shared" ca="1" si="294"/>
        <v>46.843854294051972</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-4.1287868990396603E-2</v>
      </c>
      <c r="AH648" s="304">
        <f t="shared" ca="1" si="318"/>
        <v>-9.843203518497301</v>
      </c>
    </row>
    <row r="649" spans="1:34" x14ac:dyDescent="0.2">
      <c r="A649" s="347">
        <f t="shared" ca="1" si="296"/>
        <v>1E-4</v>
      </c>
      <c r="B649" s="304">
        <f t="shared" ca="1" si="297"/>
        <v>42.304200000000471</v>
      </c>
      <c r="D649" s="306">
        <f t="shared" ca="1" si="298"/>
        <v>-0.39952749177180608</v>
      </c>
      <c r="E649" s="307">
        <f t="shared" ca="1" si="299"/>
        <v>2.5102183028668179E-2</v>
      </c>
      <c r="F649" s="304">
        <f t="shared" ca="1" si="300"/>
        <v>0.40031529607832289</v>
      </c>
      <c r="G649" s="306">
        <f t="shared" ca="1" si="301"/>
        <v>4.5281598812017929</v>
      </c>
      <c r="H649" s="307">
        <f t="shared" ca="1" si="302"/>
        <v>-111.46994383709826</v>
      </c>
      <c r="I649" s="304">
        <f t="shared" ca="1" si="303"/>
        <v>111.561877946526</v>
      </c>
      <c r="J649" s="306">
        <f t="shared" ca="1" si="304"/>
        <v>864.55711868317792</v>
      </c>
      <c r="K649" s="307">
        <f t="shared" ca="1" si="305"/>
        <v>-6.4913041925327413</v>
      </c>
      <c r="L649" s="304">
        <f t="shared" ca="1" si="290"/>
        <v>864.58148748158987</v>
      </c>
      <c r="M649" s="306">
        <f t="shared" ca="1" si="306"/>
        <v>-1.5301963996006396</v>
      </c>
      <c r="N649" s="304">
        <f t="shared" ca="1" si="307"/>
        <v>-87.673795523230652</v>
      </c>
      <c r="P649" s="310">
        <f t="shared" ca="1" si="308"/>
        <v>23</v>
      </c>
      <c r="Q649" s="304">
        <f t="shared" ca="1" si="309"/>
        <v>0</v>
      </c>
      <c r="R649" s="306">
        <f t="shared" ca="1" si="310"/>
        <v>0</v>
      </c>
      <c r="S649" s="307">
        <f t="shared" ca="1" si="311"/>
        <v>4.7590000000000039</v>
      </c>
      <c r="T649" s="304">
        <f t="shared" ca="1" si="291"/>
        <v>46.68579000000004</v>
      </c>
      <c r="U649" s="311">
        <f t="shared" ca="1" si="292"/>
        <v>0</v>
      </c>
      <c r="V649" s="306">
        <f t="shared" ca="1" si="293"/>
        <v>1.2257954429366889</v>
      </c>
      <c r="W649" s="304">
        <f t="shared" ca="1" si="294"/>
        <v>46.843903042776368</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-4.129797052146067E-2</v>
      </c>
      <c r="AH649" s="304">
        <f t="shared" ca="1" si="318"/>
        <v>-9.8432137621458153</v>
      </c>
    </row>
    <row r="650" spans="1:34" x14ac:dyDescent="0.2">
      <c r="A650" s="347">
        <f t="shared" ca="1" si="296"/>
        <v>1E-4</v>
      </c>
      <c r="B650" s="304">
        <f t="shared" ca="1" si="297"/>
        <v>42.304300000000474</v>
      </c>
      <c r="D650" s="306">
        <f t="shared" ca="1" si="298"/>
        <v>-0.39952439726162042</v>
      </c>
      <c r="E650" s="307">
        <f t="shared" ca="1" si="299"/>
        <v>2.5112560664153349E-2</v>
      </c>
      <c r="F650" s="304">
        <f t="shared" ca="1" si="300"/>
        <v>0.4003128585373843</v>
      </c>
      <c r="G650" s="306">
        <f t="shared" ca="1" si="301"/>
        <v>4.5281199287620666</v>
      </c>
      <c r="H650" s="307">
        <f t="shared" ca="1" si="302"/>
        <v>-111.46994132584219</v>
      </c>
      <c r="I650" s="304">
        <f t="shared" ca="1" si="303"/>
        <v>111.56187381572592</v>
      </c>
      <c r="J650" s="306">
        <f t="shared" ca="1" si="304"/>
        <v>864.55711868317792</v>
      </c>
      <c r="K650" s="307">
        <f t="shared" ca="1" si="305"/>
        <v>-6.5024511867908883</v>
      </c>
      <c r="L650" s="304">
        <f t="shared" ca="1" si="290"/>
        <v>864.58157124541765</v>
      </c>
      <c r="M650" s="306">
        <f t="shared" ca="1" si="306"/>
        <v>-1.5301967565109909</v>
      </c>
      <c r="N650" s="304">
        <f t="shared" ca="1" si="307"/>
        <v>-87.67381597268745</v>
      </c>
      <c r="P650" s="310">
        <f t="shared" ca="1" si="308"/>
        <v>23</v>
      </c>
      <c r="Q650" s="304">
        <f t="shared" ca="1" si="309"/>
        <v>0</v>
      </c>
      <c r="R650" s="306">
        <f t="shared" ca="1" si="310"/>
        <v>0</v>
      </c>
      <c r="S650" s="307">
        <f t="shared" ca="1" si="311"/>
        <v>4.7590000000000039</v>
      </c>
      <c r="T650" s="304">
        <f t="shared" ca="1" si="291"/>
        <v>46.68579000000004</v>
      </c>
      <c r="U650" s="311">
        <f t="shared" ca="1" si="292"/>
        <v>0</v>
      </c>
      <c r="V650" s="306">
        <f t="shared" ca="1" si="293"/>
        <v>1.2257968093310712</v>
      </c>
      <c r="W650" s="304">
        <f t="shared" ca="1" si="294"/>
        <v>46.843951790701936</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-4.130807188714769E-2</v>
      </c>
      <c r="AH650" s="304">
        <f t="shared" ca="1" si="318"/>
        <v>-9.8432240056264622</v>
      </c>
    </row>
    <row r="651" spans="1:34" x14ac:dyDescent="0.2">
      <c r="A651" s="347">
        <f t="shared" ca="1" si="296"/>
        <v>1E-4</v>
      </c>
      <c r="B651" s="304">
        <f t="shared" ca="1" si="297"/>
        <v>42.304400000000477</v>
      </c>
      <c r="D651" s="306">
        <f t="shared" ca="1" si="298"/>
        <v>-0.39952130276797382</v>
      </c>
      <c r="E651" s="307">
        <f t="shared" ca="1" si="299"/>
        <v>2.5122938129714001E-2</v>
      </c>
      <c r="F651" s="304">
        <f t="shared" ca="1" si="300"/>
        <v>0.4003104212803964</v>
      </c>
      <c r="G651" s="306">
        <f t="shared" ca="1" si="301"/>
        <v>4.5280799766317896</v>
      </c>
      <c r="H651" s="307">
        <f t="shared" ca="1" si="302"/>
        <v>-111.46993881354837</v>
      </c>
      <c r="I651" s="304">
        <f t="shared" ca="1" si="303"/>
        <v>111.5618696839157</v>
      </c>
      <c r="J651" s="306">
        <f t="shared" ca="1" si="304"/>
        <v>864.55711868317792</v>
      </c>
      <c r="K651" s="307">
        <f t="shared" ca="1" si="305"/>
        <v>-6.5135981807978576</v>
      </c>
      <c r="L651" s="304">
        <f t="shared" ca="1" si="290"/>
        <v>864.58165515295275</v>
      </c>
      <c r="M651" s="306">
        <f t="shared" ca="1" si="306"/>
        <v>-1.5301971134182193</v>
      </c>
      <c r="N651" s="304">
        <f t="shared" ca="1" si="307"/>
        <v>-87.673836421965319</v>
      </c>
      <c r="P651" s="310">
        <f t="shared" ca="1" si="308"/>
        <v>23</v>
      </c>
      <c r="Q651" s="304">
        <f t="shared" ca="1" si="309"/>
        <v>0</v>
      </c>
      <c r="R651" s="306">
        <f t="shared" ca="1" si="310"/>
        <v>0</v>
      </c>
      <c r="S651" s="307">
        <f t="shared" ca="1" si="311"/>
        <v>4.7590000000000039</v>
      </c>
      <c r="T651" s="304">
        <f t="shared" ca="1" si="291"/>
        <v>46.68579000000004</v>
      </c>
      <c r="U651" s="311">
        <f t="shared" ca="1" si="292"/>
        <v>0</v>
      </c>
      <c r="V651" s="306">
        <f t="shared" ca="1" si="293"/>
        <v>1.225798175726946</v>
      </c>
      <c r="W651" s="304">
        <f t="shared" ca="1" si="294"/>
        <v>46.844000537828641</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-4.13181730874701E-2</v>
      </c>
      <c r="AH651" s="304">
        <f t="shared" ca="1" si="318"/>
        <v>-9.8432342489392521</v>
      </c>
    </row>
    <row r="652" spans="1:34" x14ac:dyDescent="0.2">
      <c r="A652" s="347">
        <f t="shared" ca="1" si="296"/>
        <v>1E-4</v>
      </c>
      <c r="B652" s="304">
        <f t="shared" ca="1" si="297"/>
        <v>42.30450000000048</v>
      </c>
      <c r="D652" s="306">
        <f t="shared" ca="1" si="298"/>
        <v>-0.39951820829087059</v>
      </c>
      <c r="E652" s="307">
        <f t="shared" ca="1" si="299"/>
        <v>2.5133315425344804E-2</v>
      </c>
      <c r="F652" s="304">
        <f t="shared" ca="1" si="300"/>
        <v>0.4003079843073547</v>
      </c>
      <c r="G652" s="306">
        <f t="shared" ca="1" si="301"/>
        <v>4.5280400248109602</v>
      </c>
      <c r="H652" s="307">
        <f t="shared" ca="1" si="302"/>
        <v>-111.46993630021683</v>
      </c>
      <c r="I652" s="304">
        <f t="shared" ca="1" si="303"/>
        <v>111.56186555109541</v>
      </c>
      <c r="J652" s="306">
        <f t="shared" ca="1" si="304"/>
        <v>864.55711868317792</v>
      </c>
      <c r="K652" s="307">
        <f t="shared" ca="1" si="305"/>
        <v>-6.5247451745535461</v>
      </c>
      <c r="L652" s="304">
        <f t="shared" ca="1" si="290"/>
        <v>864.5817392041954</v>
      </c>
      <c r="M652" s="306">
        <f t="shared" ca="1" si="306"/>
        <v>-1.5301974703223253</v>
      </c>
      <c r="N652" s="304">
        <f t="shared" ca="1" si="307"/>
        <v>-87.673856871064288</v>
      </c>
      <c r="P652" s="310">
        <f t="shared" ca="1" si="308"/>
        <v>23</v>
      </c>
      <c r="Q652" s="304">
        <f t="shared" ca="1" si="309"/>
        <v>0</v>
      </c>
      <c r="R652" s="306">
        <f t="shared" ca="1" si="310"/>
        <v>0</v>
      </c>
      <c r="S652" s="307">
        <f t="shared" ca="1" si="311"/>
        <v>4.7590000000000039</v>
      </c>
      <c r="T652" s="304">
        <f t="shared" ca="1" si="291"/>
        <v>46.68579000000004</v>
      </c>
      <c r="U652" s="311">
        <f t="shared" ca="1" si="292"/>
        <v>0</v>
      </c>
      <c r="V652" s="306">
        <f t="shared" ca="1" si="293"/>
        <v>1.2257995421243135</v>
      </c>
      <c r="W652" s="304">
        <f t="shared" ca="1" si="294"/>
        <v>46.844049284156533</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-4.1328274122420794E-2</v>
      </c>
      <c r="AH652" s="304">
        <f t="shared" ca="1" si="318"/>
        <v>-9.8432444920841782</v>
      </c>
    </row>
    <row r="653" spans="1:34" x14ac:dyDescent="0.2">
      <c r="A653" s="347">
        <f t="shared" ca="1" si="296"/>
        <v>1E-4</v>
      </c>
      <c r="B653" s="304">
        <f t="shared" ca="1" si="297"/>
        <v>42.304600000000484</v>
      </c>
      <c r="D653" s="306">
        <f t="shared" ca="1" si="298"/>
        <v>-0.3995151138303073</v>
      </c>
      <c r="E653" s="307">
        <f t="shared" ca="1" si="299"/>
        <v>2.5143692551059971E-2</v>
      </c>
      <c r="F653" s="304">
        <f t="shared" ca="1" si="300"/>
        <v>0.40030554761824827</v>
      </c>
      <c r="G653" s="306">
        <f t="shared" ca="1" si="301"/>
        <v>4.5280000732995775</v>
      </c>
      <c r="H653" s="307">
        <f t="shared" ca="1" si="302"/>
        <v>-111.46993378584757</v>
      </c>
      <c r="I653" s="304">
        <f t="shared" ca="1" si="303"/>
        <v>111.56186141726501</v>
      </c>
      <c r="J653" s="306">
        <f t="shared" ca="1" si="304"/>
        <v>864.55711868317792</v>
      </c>
      <c r="K653" s="307">
        <f t="shared" ca="1" si="305"/>
        <v>-6.535892168057849</v>
      </c>
      <c r="L653" s="304">
        <f t="shared" ca="1" si="290"/>
        <v>864.58182339914538</v>
      </c>
      <c r="M653" s="306">
        <f t="shared" ca="1" si="306"/>
        <v>-1.5301978272233088</v>
      </c>
      <c r="N653" s="304">
        <f t="shared" ca="1" si="307"/>
        <v>-87.673877319984342</v>
      </c>
      <c r="P653" s="310">
        <f t="shared" ca="1" si="308"/>
        <v>23</v>
      </c>
      <c r="Q653" s="304">
        <f t="shared" ca="1" si="309"/>
        <v>0</v>
      </c>
      <c r="R653" s="306">
        <f t="shared" ca="1" si="310"/>
        <v>0</v>
      </c>
      <c r="S653" s="307">
        <f t="shared" ca="1" si="311"/>
        <v>4.7590000000000039</v>
      </c>
      <c r="T653" s="304">
        <f t="shared" ca="1" si="291"/>
        <v>46.68579000000004</v>
      </c>
      <c r="U653" s="311">
        <f t="shared" ca="1" si="292"/>
        <v>0</v>
      </c>
      <c r="V653" s="306">
        <f t="shared" ca="1" si="293"/>
        <v>1.2258009085231742</v>
      </c>
      <c r="W653" s="304">
        <f t="shared" ca="1" si="294"/>
        <v>46.844098029685597</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-4.1338374992010429E-2</v>
      </c>
      <c r="AH653" s="304">
        <f t="shared" ca="1" si="318"/>
        <v>-9.8432547350612509</v>
      </c>
    </row>
    <row r="654" spans="1:34" x14ac:dyDescent="0.2">
      <c r="A654" s="347">
        <f t="shared" ca="1" si="296"/>
        <v>1E-4</v>
      </c>
      <c r="B654" s="304">
        <f t="shared" ca="1" si="297"/>
        <v>42.304700000000487</v>
      </c>
      <c r="D654" s="306">
        <f t="shared" ca="1" si="298"/>
        <v>-0.39951201938628622</v>
      </c>
      <c r="E654" s="307">
        <f t="shared" ca="1" si="299"/>
        <v>2.5154069506852395E-2</v>
      </c>
      <c r="F654" s="304">
        <f t="shared" ca="1" si="300"/>
        <v>0.40030311121307055</v>
      </c>
      <c r="G654" s="306">
        <f t="shared" ca="1" si="301"/>
        <v>4.5279601220976389</v>
      </c>
      <c r="H654" s="307">
        <f t="shared" ca="1" si="302"/>
        <v>-111.46993127044063</v>
      </c>
      <c r="I654" s="304">
        <f t="shared" ca="1" si="303"/>
        <v>111.56185728242454</v>
      </c>
      <c r="J654" s="306">
        <f t="shared" ca="1" si="304"/>
        <v>864.55711868317792</v>
      </c>
      <c r="K654" s="307">
        <f t="shared" ca="1" si="305"/>
        <v>-6.5470391613106633</v>
      </c>
      <c r="L654" s="304">
        <f t="shared" ca="1" si="290"/>
        <v>864.58190773780268</v>
      </c>
      <c r="M654" s="306">
        <f t="shared" ca="1" si="306"/>
        <v>-1.5301981841211696</v>
      </c>
      <c r="N654" s="304">
        <f t="shared" ca="1" si="307"/>
        <v>-87.673897768725482</v>
      </c>
      <c r="P654" s="310">
        <f t="shared" ca="1" si="308"/>
        <v>23</v>
      </c>
      <c r="Q654" s="304">
        <f t="shared" ca="1" si="309"/>
        <v>0</v>
      </c>
      <c r="R654" s="306">
        <f t="shared" ca="1" si="310"/>
        <v>0</v>
      </c>
      <c r="S654" s="307">
        <f t="shared" ca="1" si="311"/>
        <v>4.7590000000000039</v>
      </c>
      <c r="T654" s="304">
        <f t="shared" ca="1" si="291"/>
        <v>46.68579000000004</v>
      </c>
      <c r="U654" s="311">
        <f t="shared" ca="1" si="292"/>
        <v>0</v>
      </c>
      <c r="V654" s="306">
        <f t="shared" ca="1" si="293"/>
        <v>1.2258022749235276</v>
      </c>
      <c r="W654" s="304">
        <f t="shared" ca="1" si="294"/>
        <v>46.844146774415854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-4.1348475696235454E-2</v>
      </c>
      <c r="AH654" s="304">
        <f t="shared" ca="1" si="318"/>
        <v>-9.8432649778704686</v>
      </c>
    </row>
    <row r="655" spans="1:34" x14ac:dyDescent="0.2">
      <c r="A655" s="347">
        <f t="shared" ca="1" si="296"/>
        <v>1E-4</v>
      </c>
      <c r="B655" s="304">
        <f t="shared" ca="1" si="297"/>
        <v>42.30480000000049</v>
      </c>
      <c r="D655" s="306">
        <f t="shared" ca="1" si="298"/>
        <v>-0.39950892495880769</v>
      </c>
      <c r="E655" s="307">
        <f t="shared" ca="1" si="299"/>
        <v>2.5164446292727405E-2</v>
      </c>
      <c r="F655" s="304">
        <f t="shared" ca="1" si="300"/>
        <v>0.40030067509181366</v>
      </c>
      <c r="G655" s="306">
        <f t="shared" ca="1" si="301"/>
        <v>4.5279201712051433</v>
      </c>
      <c r="H655" s="307">
        <f t="shared" ca="1" si="302"/>
        <v>-111.469928753996</v>
      </c>
      <c r="I655" s="304">
        <f t="shared" ca="1" si="303"/>
        <v>111.56185314657404</v>
      </c>
      <c r="J655" s="306">
        <f t="shared" ca="1" si="304"/>
        <v>864.55711868317792</v>
      </c>
      <c r="K655" s="307">
        <f t="shared" ca="1" si="305"/>
        <v>-6.5581861543118851</v>
      </c>
      <c r="L655" s="304">
        <f t="shared" ca="1" si="290"/>
        <v>864.58199222016719</v>
      </c>
      <c r="M655" s="306">
        <f t="shared" ca="1" si="306"/>
        <v>-1.5301985410159078</v>
      </c>
      <c r="N655" s="304">
        <f t="shared" ca="1" si="307"/>
        <v>-87.673918217287707</v>
      </c>
      <c r="P655" s="310">
        <f t="shared" ca="1" si="308"/>
        <v>23</v>
      </c>
      <c r="Q655" s="304">
        <f t="shared" ca="1" si="309"/>
        <v>0</v>
      </c>
      <c r="R655" s="306">
        <f t="shared" ca="1" si="310"/>
        <v>0</v>
      </c>
      <c r="S655" s="307">
        <f t="shared" ca="1" si="311"/>
        <v>4.7590000000000039</v>
      </c>
      <c r="T655" s="304">
        <f t="shared" ca="1" si="291"/>
        <v>46.68579000000004</v>
      </c>
      <c r="U655" s="311">
        <f t="shared" ca="1" si="292"/>
        <v>0</v>
      </c>
      <c r="V655" s="306">
        <f t="shared" ca="1" si="293"/>
        <v>1.2258036413253739</v>
      </c>
      <c r="W655" s="304">
        <f t="shared" ca="1" si="294"/>
        <v>46.844195518347341</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-4.1358576235101197E-2</v>
      </c>
      <c r="AH655" s="304">
        <f t="shared" ca="1" si="318"/>
        <v>-9.843275220511833</v>
      </c>
    </row>
    <row r="656" spans="1:34" x14ac:dyDescent="0.2">
      <c r="A656" s="347">
        <f t="shared" ca="1" si="296"/>
        <v>1E-4</v>
      </c>
      <c r="B656" s="304">
        <f t="shared" ca="1" si="297"/>
        <v>42.304900000000494</v>
      </c>
      <c r="D656" s="306">
        <f t="shared" ca="1" si="298"/>
        <v>-0.39950583054787236</v>
      </c>
      <c r="E656" s="307">
        <f t="shared" ca="1" si="299"/>
        <v>2.5174822908693884E-2</v>
      </c>
      <c r="F656" s="304">
        <f t="shared" ca="1" si="300"/>
        <v>0.40029823925447067</v>
      </c>
      <c r="G656" s="306">
        <f t="shared" ca="1" si="301"/>
        <v>4.5278802206220883</v>
      </c>
      <c r="H656" s="307">
        <f t="shared" ca="1" si="302"/>
        <v>-111.46992623651371</v>
      </c>
      <c r="I656" s="304">
        <f t="shared" ca="1" si="303"/>
        <v>111.56184900971348</v>
      </c>
      <c r="J656" s="306">
        <f t="shared" ca="1" si="304"/>
        <v>864.55711868317792</v>
      </c>
      <c r="K656" s="307">
        <f t="shared" ca="1" si="305"/>
        <v>-6.5693331470614105</v>
      </c>
      <c r="L656" s="304">
        <f t="shared" ca="1" si="290"/>
        <v>864.58207684623881</v>
      </c>
      <c r="M656" s="306">
        <f t="shared" ca="1" si="306"/>
        <v>-1.5301988979075238</v>
      </c>
      <c r="N656" s="304">
        <f t="shared" ca="1" si="307"/>
        <v>-87.673938665671059</v>
      </c>
      <c r="P656" s="310">
        <f t="shared" ca="1" si="308"/>
        <v>23</v>
      </c>
      <c r="Q656" s="304">
        <f t="shared" ca="1" si="309"/>
        <v>0</v>
      </c>
      <c r="R656" s="306">
        <f t="shared" ca="1" si="310"/>
        <v>0</v>
      </c>
      <c r="S656" s="307">
        <f t="shared" ca="1" si="311"/>
        <v>4.7590000000000039</v>
      </c>
      <c r="T656" s="304">
        <f t="shared" ca="1" si="291"/>
        <v>46.68579000000004</v>
      </c>
      <c r="U656" s="311">
        <f t="shared" ca="1" si="292"/>
        <v>0</v>
      </c>
      <c r="V656" s="306">
        <f t="shared" ca="1" si="293"/>
        <v>1.2258050077287128</v>
      </c>
      <c r="W656" s="304">
        <f t="shared" ca="1" si="294"/>
        <v>46.844244261480014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-4.1368676608614763E-2</v>
      </c>
      <c r="AH656" s="304">
        <f t="shared" ca="1" si="318"/>
        <v>-9.8432854629853548</v>
      </c>
    </row>
    <row r="657" spans="1:34" x14ac:dyDescent="0.2">
      <c r="A657" s="347">
        <f t="shared" ca="1" si="296"/>
        <v>1E-4</v>
      </c>
      <c r="B657" s="304">
        <f t="shared" ca="1" si="297"/>
        <v>42.305000000000497</v>
      </c>
      <c r="D657" s="306">
        <f t="shared" ca="1" si="298"/>
        <v>-0.39950273615347581</v>
      </c>
      <c r="E657" s="307">
        <f t="shared" ca="1" si="299"/>
        <v>2.5185199354742949E-2</v>
      </c>
      <c r="F657" s="304">
        <f t="shared" ca="1" si="300"/>
        <v>0.40029580370102785</v>
      </c>
      <c r="G657" s="306">
        <f t="shared" ca="1" si="301"/>
        <v>4.5278402703484728</v>
      </c>
      <c r="H657" s="307">
        <f t="shared" ca="1" si="302"/>
        <v>-111.46992371799378</v>
      </c>
      <c r="I657" s="304">
        <f t="shared" ca="1" si="303"/>
        <v>111.56184487184291</v>
      </c>
      <c r="J657" s="306">
        <f t="shared" ca="1" si="304"/>
        <v>864.55711868317792</v>
      </c>
      <c r="K657" s="307">
        <f t="shared" ca="1" si="305"/>
        <v>-6.5804801395591355</v>
      </c>
      <c r="L657" s="304">
        <f t="shared" ca="1" si="290"/>
        <v>864.58216161601763</v>
      </c>
      <c r="M657" s="306">
        <f t="shared" ca="1" si="306"/>
        <v>-1.5301992547960173</v>
      </c>
      <c r="N657" s="304">
        <f t="shared" ca="1" si="307"/>
        <v>-87.673959113875483</v>
      </c>
      <c r="P657" s="310">
        <f t="shared" ca="1" si="308"/>
        <v>23</v>
      </c>
      <c r="Q657" s="304">
        <f t="shared" ca="1" si="309"/>
        <v>0</v>
      </c>
      <c r="R657" s="306">
        <f t="shared" ca="1" si="310"/>
        <v>0</v>
      </c>
      <c r="S657" s="307">
        <f t="shared" ca="1" si="311"/>
        <v>4.7590000000000039</v>
      </c>
      <c r="T657" s="304">
        <f t="shared" ca="1" si="291"/>
        <v>46.68579000000004</v>
      </c>
      <c r="U657" s="311">
        <f t="shared" ca="1" si="292"/>
        <v>0</v>
      </c>
      <c r="V657" s="306">
        <f t="shared" ca="1" si="293"/>
        <v>1.225806374133545</v>
      </c>
      <c r="W657" s="304">
        <f t="shared" ca="1" si="294"/>
        <v>46.844293003813931</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-4.1378776816765495E-2</v>
      </c>
      <c r="AH657" s="304">
        <f t="shared" ca="1" si="318"/>
        <v>-9.8432957052910233</v>
      </c>
    </row>
    <row r="658" spans="1:34" x14ac:dyDescent="0.2">
      <c r="A658" s="347">
        <f t="shared" ca="1" si="296"/>
        <v>1E-4</v>
      </c>
      <c r="B658" s="304">
        <f t="shared" ca="1" si="297"/>
        <v>42.3051000000005</v>
      </c>
      <c r="D658" s="306">
        <f t="shared" ca="1" si="298"/>
        <v>-0.39949964177562308</v>
      </c>
      <c r="E658" s="307">
        <f t="shared" ca="1" si="299"/>
        <v>2.5195575630883482E-2</v>
      </c>
      <c r="F658" s="304">
        <f t="shared" ca="1" si="300"/>
        <v>0.40029336843148267</v>
      </c>
      <c r="G658" s="306">
        <f t="shared" ca="1" si="301"/>
        <v>4.5278003203842951</v>
      </c>
      <c r="H658" s="307">
        <f t="shared" ca="1" si="302"/>
        <v>-111.46992119843621</v>
      </c>
      <c r="I658" s="304">
        <f t="shared" ca="1" si="303"/>
        <v>111.56184073296232</v>
      </c>
      <c r="J658" s="306">
        <f t="shared" ca="1" si="304"/>
        <v>864.55711868317792</v>
      </c>
      <c r="K658" s="307">
        <f t="shared" ca="1" si="305"/>
        <v>-6.5916271318049571</v>
      </c>
      <c r="L658" s="304">
        <f t="shared" ca="1" si="290"/>
        <v>864.58224652950355</v>
      </c>
      <c r="M658" s="306">
        <f t="shared" ca="1" si="306"/>
        <v>-1.5301996116813883</v>
      </c>
      <c r="N658" s="304">
        <f t="shared" ca="1" si="307"/>
        <v>-87.673979561901007</v>
      </c>
      <c r="P658" s="310">
        <f t="shared" ca="1" si="308"/>
        <v>23</v>
      </c>
      <c r="Q658" s="304">
        <f t="shared" ca="1" si="309"/>
        <v>0</v>
      </c>
      <c r="R658" s="306">
        <f t="shared" ca="1" si="310"/>
        <v>0</v>
      </c>
      <c r="S658" s="307">
        <f t="shared" ca="1" si="311"/>
        <v>4.7590000000000039</v>
      </c>
      <c r="T658" s="304">
        <f t="shared" ca="1" si="291"/>
        <v>46.68579000000004</v>
      </c>
      <c r="U658" s="311">
        <f t="shared" ca="1" si="292"/>
        <v>0</v>
      </c>
      <c r="V658" s="306">
        <f t="shared" ca="1" si="293"/>
        <v>1.2258077405398691</v>
      </c>
      <c r="W658" s="304">
        <f t="shared" ca="1" si="294"/>
        <v>46.844341745349048</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-4.1388876859567603E-2</v>
      </c>
      <c r="AH658" s="304">
        <f t="shared" ca="1" si="318"/>
        <v>-9.8433059474288491</v>
      </c>
    </row>
    <row r="659" spans="1:34" x14ac:dyDescent="0.2">
      <c r="A659" s="347">
        <f t="shared" ca="1" si="296"/>
        <v>1E-4</v>
      </c>
      <c r="B659" s="304">
        <f t="shared" ca="1" si="297"/>
        <v>42.305200000000504</v>
      </c>
      <c r="D659" s="306">
        <f t="shared" ca="1" si="298"/>
        <v>-0.39949654741431195</v>
      </c>
      <c r="E659" s="307">
        <f t="shared" ca="1" si="299"/>
        <v>2.5205951737108379E-2</v>
      </c>
      <c r="F659" s="304">
        <f t="shared" ca="1" si="300"/>
        <v>0.40029093344582395</v>
      </c>
      <c r="G659" s="306">
        <f t="shared" ca="1" si="301"/>
        <v>4.5277603707295535</v>
      </c>
      <c r="H659" s="307">
        <f t="shared" ca="1" si="302"/>
        <v>-111.46991867784104</v>
      </c>
      <c r="I659" s="304">
        <f t="shared" ca="1" si="303"/>
        <v>111.56183659307175</v>
      </c>
      <c r="J659" s="306">
        <f t="shared" ca="1" si="304"/>
        <v>864.55711868317792</v>
      </c>
      <c r="K659" s="307">
        <f t="shared" ca="1" si="305"/>
        <v>-6.6027741237987714</v>
      </c>
      <c r="L659" s="304">
        <f t="shared" ca="1" si="290"/>
        <v>864.58233158669657</v>
      </c>
      <c r="M659" s="306">
        <f t="shared" ca="1" si="306"/>
        <v>-1.5301999685636367</v>
      </c>
      <c r="N659" s="304">
        <f t="shared" ca="1" si="307"/>
        <v>-87.67400000974763</v>
      </c>
      <c r="P659" s="310">
        <f t="shared" ca="1" si="308"/>
        <v>23</v>
      </c>
      <c r="Q659" s="304">
        <f t="shared" ca="1" si="309"/>
        <v>0</v>
      </c>
      <c r="R659" s="306">
        <f t="shared" ca="1" si="310"/>
        <v>0</v>
      </c>
      <c r="S659" s="307">
        <f t="shared" ca="1" si="311"/>
        <v>4.7590000000000039</v>
      </c>
      <c r="T659" s="304">
        <f t="shared" ca="1" si="291"/>
        <v>46.68579000000004</v>
      </c>
      <c r="U659" s="311">
        <f t="shared" ca="1" si="292"/>
        <v>0</v>
      </c>
      <c r="V659" s="306">
        <f t="shared" ca="1" si="293"/>
        <v>1.2258091069476864</v>
      </c>
      <c r="W659" s="304">
        <f t="shared" ca="1" si="294"/>
        <v>46.844390486085423</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-4.1398976737010429E-2</v>
      </c>
      <c r="AH659" s="304">
        <f t="shared" ca="1" si="318"/>
        <v>-9.8433161893988252</v>
      </c>
    </row>
    <row r="660" spans="1:34" x14ac:dyDescent="0.2">
      <c r="A660" s="347">
        <f t="shared" ca="1" si="296"/>
        <v>1E-4</v>
      </c>
      <c r="B660" s="304">
        <f t="shared" ca="1" si="297"/>
        <v>42.305300000000507</v>
      </c>
      <c r="D660" s="306">
        <f t="shared" ca="1" si="298"/>
        <v>-0.39949345306954548</v>
      </c>
      <c r="E660" s="307">
        <f t="shared" ca="1" si="299"/>
        <v>2.5216327673431849E-2</v>
      </c>
      <c r="F660" s="304">
        <f t="shared" ca="1" si="300"/>
        <v>0.40028849874404715</v>
      </c>
      <c r="G660" s="306">
        <f t="shared" ca="1" si="301"/>
        <v>4.5277204213842461</v>
      </c>
      <c r="H660" s="307">
        <f t="shared" ca="1" si="302"/>
        <v>-111.46991615620827</v>
      </c>
      <c r="I660" s="304">
        <f t="shared" ca="1" si="303"/>
        <v>111.56183245217122</v>
      </c>
      <c r="J660" s="306">
        <f t="shared" ca="1" si="304"/>
        <v>864.55711868317792</v>
      </c>
      <c r="K660" s="307">
        <f t="shared" ca="1" si="305"/>
        <v>-6.6139211155404736</v>
      </c>
      <c r="L660" s="304">
        <f t="shared" ca="1" si="290"/>
        <v>864.58241678759646</v>
      </c>
      <c r="M660" s="306">
        <f t="shared" ca="1" si="306"/>
        <v>-1.5302003254427632</v>
      </c>
      <c r="N660" s="304">
        <f t="shared" ca="1" si="307"/>
        <v>-87.674020457415381</v>
      </c>
      <c r="P660" s="310">
        <f t="shared" ca="1" si="308"/>
        <v>23</v>
      </c>
      <c r="Q660" s="304">
        <f t="shared" ca="1" si="309"/>
        <v>0</v>
      </c>
      <c r="R660" s="306">
        <f t="shared" ca="1" si="310"/>
        <v>0</v>
      </c>
      <c r="S660" s="307">
        <f t="shared" ca="1" si="311"/>
        <v>4.7590000000000039</v>
      </c>
      <c r="T660" s="304">
        <f t="shared" ca="1" si="291"/>
        <v>46.68579000000004</v>
      </c>
      <c r="U660" s="311">
        <f t="shared" ca="1" si="292"/>
        <v>0</v>
      </c>
      <c r="V660" s="306">
        <f t="shared" ca="1" si="293"/>
        <v>1.2258104733569961</v>
      </c>
      <c r="W660" s="304">
        <f t="shared" ca="1" si="294"/>
        <v>46.844439226023063</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-4.1409076449108184E-2</v>
      </c>
      <c r="AH660" s="304">
        <f t="shared" ca="1" si="318"/>
        <v>-9.8433264312009641</v>
      </c>
    </row>
    <row r="661" spans="1:34" x14ac:dyDescent="0.2">
      <c r="A661" s="347">
        <f t="shared" ca="1" si="296"/>
        <v>1E-4</v>
      </c>
      <c r="B661" s="304">
        <f t="shared" ca="1" si="297"/>
        <v>42.30540000000051</v>
      </c>
      <c r="D661" s="306">
        <f t="shared" ca="1" si="298"/>
        <v>-0.39949035874131716</v>
      </c>
      <c r="E661" s="307">
        <f t="shared" ca="1" si="299"/>
        <v>2.522670343985034E-2</v>
      </c>
      <c r="F661" s="304">
        <f t="shared" ca="1" si="300"/>
        <v>0.40028606432613717</v>
      </c>
      <c r="G661" s="306">
        <f t="shared" ca="1" si="301"/>
        <v>4.5276804723483721</v>
      </c>
      <c r="H661" s="307">
        <f t="shared" ca="1" si="302"/>
        <v>-111.46991363353793</v>
      </c>
      <c r="I661" s="304">
        <f t="shared" ca="1" si="303"/>
        <v>111.56182831026072</v>
      </c>
      <c r="J661" s="306">
        <f t="shared" ca="1" si="304"/>
        <v>864.55711868317792</v>
      </c>
      <c r="K661" s="307">
        <f t="shared" ca="1" si="305"/>
        <v>-6.6250681070299606</v>
      </c>
      <c r="L661" s="304">
        <f t="shared" ca="1" si="290"/>
        <v>864.58250213220333</v>
      </c>
      <c r="M661" s="306">
        <f t="shared" ca="1" si="306"/>
        <v>-1.530200682318767</v>
      </c>
      <c r="N661" s="304">
        <f t="shared" ca="1" si="307"/>
        <v>-87.674040904904203</v>
      </c>
      <c r="P661" s="310">
        <f t="shared" ca="1" si="308"/>
        <v>23</v>
      </c>
      <c r="Q661" s="304">
        <f t="shared" ca="1" si="309"/>
        <v>0</v>
      </c>
      <c r="R661" s="306">
        <f t="shared" ca="1" si="310"/>
        <v>0</v>
      </c>
      <c r="S661" s="307">
        <f t="shared" ca="1" si="311"/>
        <v>4.7590000000000039</v>
      </c>
      <c r="T661" s="304">
        <f t="shared" ca="1" si="291"/>
        <v>46.68579000000004</v>
      </c>
      <c r="U661" s="311">
        <f t="shared" ca="1" si="292"/>
        <v>0</v>
      </c>
      <c r="V661" s="306">
        <f t="shared" ca="1" si="293"/>
        <v>1.2258118397677988</v>
      </c>
      <c r="W661" s="304">
        <f t="shared" ca="1" si="294"/>
        <v>46.844487965161967</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-4.1419175995859092E-2</v>
      </c>
      <c r="AH661" s="304">
        <f t="shared" ca="1" si="318"/>
        <v>-9.8433366728352638</v>
      </c>
    </row>
    <row r="662" spans="1:34" x14ac:dyDescent="0.2">
      <c r="A662" s="347">
        <f t="shared" ca="1" si="296"/>
        <v>1E-4</v>
      </c>
      <c r="B662" s="304">
        <f t="shared" ca="1" si="297"/>
        <v>42.305500000000514</v>
      </c>
      <c r="D662" s="306">
        <f t="shared" ca="1" si="298"/>
        <v>-0.39948726442963417</v>
      </c>
      <c r="E662" s="307">
        <f t="shared" ca="1" si="299"/>
        <v>2.5237079036372734E-2</v>
      </c>
      <c r="F662" s="304">
        <f t="shared" ca="1" si="300"/>
        <v>0.4002836301920934</v>
      </c>
      <c r="G662" s="306">
        <f t="shared" ca="1" si="301"/>
        <v>4.5276405236219288</v>
      </c>
      <c r="H662" s="307">
        <f t="shared" ca="1" si="302"/>
        <v>-111.46991110983002</v>
      </c>
      <c r="I662" s="304">
        <f t="shared" ca="1" si="303"/>
        <v>111.56182416734028</v>
      </c>
      <c r="J662" s="306">
        <f t="shared" ca="1" si="304"/>
        <v>864.55711868317792</v>
      </c>
      <c r="K662" s="307">
        <f t="shared" ca="1" si="305"/>
        <v>-6.6362150982671286</v>
      </c>
      <c r="L662" s="304">
        <f t="shared" ca="1" si="290"/>
        <v>864.58258762051707</v>
      </c>
      <c r="M662" s="306">
        <f t="shared" ca="1" si="306"/>
        <v>-1.5302010391916487</v>
      </c>
      <c r="N662" s="304">
        <f t="shared" ca="1" si="307"/>
        <v>-87.674061352214153</v>
      </c>
      <c r="P662" s="310">
        <f t="shared" ca="1" si="308"/>
        <v>23</v>
      </c>
      <c r="Q662" s="304">
        <f t="shared" ca="1" si="309"/>
        <v>0</v>
      </c>
      <c r="R662" s="306">
        <f t="shared" ca="1" si="310"/>
        <v>0</v>
      </c>
      <c r="S662" s="307">
        <f t="shared" ca="1" si="311"/>
        <v>4.7590000000000039</v>
      </c>
      <c r="T662" s="304">
        <f t="shared" ca="1" si="291"/>
        <v>46.68579000000004</v>
      </c>
      <c r="U662" s="311">
        <f t="shared" ca="1" si="292"/>
        <v>0</v>
      </c>
      <c r="V662" s="306">
        <f t="shared" ca="1" si="293"/>
        <v>1.2258132061800944</v>
      </c>
      <c r="W662" s="304">
        <f t="shared" ca="1" si="294"/>
        <v>46.844536703502136</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-4.1429275377264929E-2</v>
      </c>
      <c r="AH662" s="304">
        <f t="shared" ca="1" si="318"/>
        <v>-9.8433469143017298</v>
      </c>
    </row>
    <row r="663" spans="1:34" x14ac:dyDescent="0.2">
      <c r="A663" s="347">
        <f t="shared" ca="1" si="296"/>
        <v>1E-4</v>
      </c>
      <c r="B663" s="304">
        <f t="shared" ca="1" si="297"/>
        <v>42.305600000000517</v>
      </c>
      <c r="D663" s="306">
        <f t="shared" ca="1" si="298"/>
        <v>-0.39948417013449211</v>
      </c>
      <c r="E663" s="307">
        <f t="shared" ca="1" si="299"/>
        <v>2.5247454462988372E-2</v>
      </c>
      <c r="F663" s="304">
        <f t="shared" ca="1" si="300"/>
        <v>0.40028119634190223</v>
      </c>
      <c r="G663" s="306">
        <f t="shared" ca="1" si="301"/>
        <v>4.5276005752049153</v>
      </c>
      <c r="H663" s="307">
        <f t="shared" ca="1" si="302"/>
        <v>-111.46990858508458</v>
      </c>
      <c r="I663" s="304">
        <f t="shared" ca="1" si="303"/>
        <v>111.56182002340992</v>
      </c>
      <c r="J663" s="306">
        <f t="shared" ca="1" si="304"/>
        <v>864.55711868317792</v>
      </c>
      <c r="K663" s="307">
        <f t="shared" ca="1" si="305"/>
        <v>-6.6473620892518746</v>
      </c>
      <c r="L663" s="304">
        <f t="shared" ca="1" si="290"/>
        <v>864.58267325253757</v>
      </c>
      <c r="M663" s="306">
        <f t="shared" ca="1" si="306"/>
        <v>-1.5302013960614083</v>
      </c>
      <c r="N663" s="304">
        <f t="shared" ca="1" si="307"/>
        <v>-87.674081799345203</v>
      </c>
      <c r="P663" s="310">
        <f t="shared" ca="1" si="308"/>
        <v>23</v>
      </c>
      <c r="Q663" s="304">
        <f t="shared" ca="1" si="309"/>
        <v>0</v>
      </c>
      <c r="R663" s="306">
        <f t="shared" ca="1" si="310"/>
        <v>0</v>
      </c>
      <c r="S663" s="307">
        <f t="shared" ca="1" si="311"/>
        <v>4.7590000000000039</v>
      </c>
      <c r="T663" s="304">
        <f t="shared" ca="1" si="291"/>
        <v>46.68579000000004</v>
      </c>
      <c r="U663" s="311">
        <f t="shared" ca="1" si="292"/>
        <v>0</v>
      </c>
      <c r="V663" s="306">
        <f t="shared" ca="1" si="293"/>
        <v>1.2258145725938823</v>
      </c>
      <c r="W663" s="304">
        <f t="shared" ca="1" si="294"/>
        <v>46.844585441043598</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-4.1439374593325695E-2</v>
      </c>
      <c r="AH663" s="304">
        <f t="shared" ca="1" si="318"/>
        <v>-9.8433571556003567</v>
      </c>
    </row>
    <row r="664" spans="1:34" x14ac:dyDescent="0.2">
      <c r="A664" s="347">
        <f t="shared" ca="1" si="296"/>
        <v>1E-4</v>
      </c>
      <c r="B664" s="304">
        <f t="shared" ca="1" si="297"/>
        <v>42.30570000000052</v>
      </c>
      <c r="D664" s="306">
        <f t="shared" ca="1" si="298"/>
        <v>-0.39948107585589171</v>
      </c>
      <c r="E664" s="307">
        <f t="shared" ca="1" si="299"/>
        <v>2.525782971970969E-2</v>
      </c>
      <c r="F664" s="304">
        <f t="shared" ca="1" si="300"/>
        <v>0.40027876277555691</v>
      </c>
      <c r="G664" s="306">
        <f t="shared" ca="1" si="301"/>
        <v>4.5275606270973299</v>
      </c>
      <c r="H664" s="307">
        <f t="shared" ca="1" si="302"/>
        <v>-111.46990605930161</v>
      </c>
      <c r="I664" s="304">
        <f t="shared" ca="1" si="303"/>
        <v>111.56181587846967</v>
      </c>
      <c r="J664" s="306">
        <f t="shared" ca="1" si="304"/>
        <v>864.55711868317792</v>
      </c>
      <c r="K664" s="307">
        <f t="shared" ca="1" si="305"/>
        <v>-6.6585090799840936</v>
      </c>
      <c r="L664" s="304">
        <f t="shared" ca="1" si="290"/>
        <v>864.58275902826495</v>
      </c>
      <c r="M664" s="306">
        <f t="shared" ca="1" si="306"/>
        <v>-1.5302017529280454</v>
      </c>
      <c r="N664" s="304">
        <f t="shared" ca="1" si="307"/>
        <v>-87.674102246297366</v>
      </c>
      <c r="P664" s="310">
        <f t="shared" ca="1" si="308"/>
        <v>23</v>
      </c>
      <c r="Q664" s="304">
        <f t="shared" ca="1" si="309"/>
        <v>0</v>
      </c>
      <c r="R664" s="306">
        <f t="shared" ca="1" si="310"/>
        <v>0</v>
      </c>
      <c r="S664" s="307">
        <f t="shared" ca="1" si="311"/>
        <v>4.7590000000000039</v>
      </c>
      <c r="T664" s="304">
        <f t="shared" ca="1" si="291"/>
        <v>46.68579000000004</v>
      </c>
      <c r="U664" s="311">
        <f t="shared" ca="1" si="292"/>
        <v>0</v>
      </c>
      <c r="V664" s="306">
        <f t="shared" ca="1" si="293"/>
        <v>1.2258159390091634</v>
      </c>
      <c r="W664" s="304">
        <f t="shared" ca="1" si="294"/>
        <v>46.844634177786389</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-4.1449473644046719E-2</v>
      </c>
      <c r="AH664" s="304">
        <f t="shared" ca="1" si="318"/>
        <v>-9.8433673967311535</v>
      </c>
    </row>
    <row r="665" spans="1:34" x14ac:dyDescent="0.2">
      <c r="A665" s="347">
        <f t="shared" ca="1" si="296"/>
        <v>1E-4</v>
      </c>
      <c r="B665" s="304">
        <f t="shared" ca="1" si="297"/>
        <v>42.305800000000524</v>
      </c>
      <c r="D665" s="306">
        <f t="shared" ca="1" si="298"/>
        <v>-0.39947798159383568</v>
      </c>
      <c r="E665" s="307">
        <f t="shared" ca="1" si="299"/>
        <v>2.5268204806542016E-2</v>
      </c>
      <c r="F665" s="304">
        <f t="shared" ca="1" si="300"/>
        <v>0.40027632949305192</v>
      </c>
      <c r="G665" s="306">
        <f t="shared" ca="1" si="301"/>
        <v>4.5275206792991707</v>
      </c>
      <c r="H665" s="307">
        <f t="shared" ca="1" si="302"/>
        <v>-111.46990353248113</v>
      </c>
      <c r="I665" s="304">
        <f t="shared" ca="1" si="303"/>
        <v>111.56181173251952</v>
      </c>
      <c r="J665" s="306">
        <f t="shared" ca="1" si="304"/>
        <v>864.55711868317792</v>
      </c>
      <c r="K665" s="307">
        <f t="shared" ca="1" si="305"/>
        <v>-6.6696560704636827</v>
      </c>
      <c r="L665" s="304">
        <f t="shared" ca="1" si="290"/>
        <v>864.58284494769896</v>
      </c>
      <c r="M665" s="306">
        <f t="shared" ca="1" si="306"/>
        <v>-1.5302021097915603</v>
      </c>
      <c r="N665" s="304">
        <f t="shared" ca="1" si="307"/>
        <v>-87.674122693070629</v>
      </c>
      <c r="P665" s="310">
        <f t="shared" ca="1" si="308"/>
        <v>23</v>
      </c>
      <c r="Q665" s="304">
        <f t="shared" ca="1" si="309"/>
        <v>0</v>
      </c>
      <c r="R665" s="306">
        <f t="shared" ca="1" si="310"/>
        <v>0</v>
      </c>
      <c r="S665" s="307">
        <f t="shared" ca="1" si="311"/>
        <v>4.7590000000000039</v>
      </c>
      <c r="T665" s="304">
        <f t="shared" ca="1" si="291"/>
        <v>46.68579000000004</v>
      </c>
      <c r="U665" s="311">
        <f t="shared" ca="1" si="292"/>
        <v>0</v>
      </c>
      <c r="V665" s="306">
        <f t="shared" ca="1" si="293"/>
        <v>1.2258173054259365</v>
      </c>
      <c r="W665" s="304">
        <f t="shared" ca="1" si="294"/>
        <v>46.844682913730445</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-4.1459572529436883E-2</v>
      </c>
      <c r="AH665" s="304">
        <f t="shared" ca="1" si="318"/>
        <v>-9.8433776376941271</v>
      </c>
    </row>
    <row r="666" spans="1:34" x14ac:dyDescent="0.2">
      <c r="A666" s="347">
        <f t="shared" ca="1" si="296"/>
        <v>1E-4</v>
      </c>
      <c r="B666" s="304">
        <f t="shared" ca="1" si="297"/>
        <v>42.305900000000527</v>
      </c>
      <c r="D666" s="306">
        <f t="shared" ca="1" si="298"/>
        <v>-0.39947488734832154</v>
      </c>
      <c r="E666" s="307">
        <f t="shared" ca="1" si="299"/>
        <v>2.5278579723474692E-2</v>
      </c>
      <c r="F666" s="304">
        <f t="shared" ca="1" si="300"/>
        <v>0.40027389649437578</v>
      </c>
      <c r="G666" s="306">
        <f t="shared" ca="1" si="301"/>
        <v>4.527480731810436</v>
      </c>
      <c r="H666" s="307">
        <f t="shared" ca="1" si="302"/>
        <v>-111.46990100462315</v>
      </c>
      <c r="I666" s="304">
        <f t="shared" ca="1" si="303"/>
        <v>111.56180758555949</v>
      </c>
      <c r="J666" s="306">
        <f t="shared" ca="1" si="304"/>
        <v>864.55711868317792</v>
      </c>
      <c r="K666" s="307">
        <f t="shared" ca="1" si="305"/>
        <v>-6.680803060690538</v>
      </c>
      <c r="L666" s="304">
        <f t="shared" ca="1" si="290"/>
        <v>864.58293101083962</v>
      </c>
      <c r="M666" s="306">
        <f t="shared" ca="1" si="306"/>
        <v>-1.5302024666519531</v>
      </c>
      <c r="N666" s="304">
        <f t="shared" ca="1" si="307"/>
        <v>-87.67414313966502</v>
      </c>
      <c r="P666" s="310">
        <f t="shared" ca="1" si="308"/>
        <v>23</v>
      </c>
      <c r="Q666" s="304">
        <f t="shared" ca="1" si="309"/>
        <v>0</v>
      </c>
      <c r="R666" s="306">
        <f t="shared" ca="1" si="310"/>
        <v>0</v>
      </c>
      <c r="S666" s="307">
        <f t="shared" ca="1" si="311"/>
        <v>4.7590000000000039</v>
      </c>
      <c r="T666" s="304">
        <f t="shared" ca="1" si="291"/>
        <v>46.68579000000004</v>
      </c>
      <c r="U666" s="311">
        <f t="shared" ca="1" si="292"/>
        <v>0</v>
      </c>
      <c r="V666" s="306">
        <f t="shared" ca="1" si="293"/>
        <v>1.225818671844203</v>
      </c>
      <c r="W666" s="304">
        <f t="shared" ca="1" si="294"/>
        <v>46.84473164887585</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-4.14696712494802E-2</v>
      </c>
      <c r="AH666" s="304">
        <f t="shared" ca="1" si="318"/>
        <v>-9.8433878784892634</v>
      </c>
    </row>
    <row r="667" spans="1:34" x14ac:dyDescent="0.2">
      <c r="A667" s="347">
        <f t="shared" ca="1" si="296"/>
        <v>1E-4</v>
      </c>
      <c r="B667" s="304">
        <f t="shared" ca="1" si="297"/>
        <v>42.30600000000053</v>
      </c>
      <c r="D667" s="306">
        <f t="shared" ca="1" si="298"/>
        <v>-0.39947179311935033</v>
      </c>
      <c r="E667" s="307">
        <f t="shared" ca="1" si="299"/>
        <v>2.5288954470523706E-2</v>
      </c>
      <c r="F667" s="304">
        <f t="shared" ca="1" si="300"/>
        <v>0.40027146377952205</v>
      </c>
      <c r="G667" s="306">
        <f t="shared" ca="1" si="301"/>
        <v>4.527440784631124</v>
      </c>
      <c r="H667" s="307">
        <f t="shared" ca="1" si="302"/>
        <v>-111.4698984757277</v>
      </c>
      <c r="I667" s="304">
        <f t="shared" ca="1" si="303"/>
        <v>111.56180343758962</v>
      </c>
      <c r="J667" s="306">
        <f t="shared" ca="1" si="304"/>
        <v>864.55711868317792</v>
      </c>
      <c r="K667" s="307">
        <f t="shared" ca="1" si="305"/>
        <v>-6.6919500506645555</v>
      </c>
      <c r="L667" s="304">
        <f t="shared" ca="1" si="290"/>
        <v>864.58301721768692</v>
      </c>
      <c r="M667" s="306">
        <f t="shared" ca="1" si="306"/>
        <v>-1.5302028235092238</v>
      </c>
      <c r="N667" s="304">
        <f t="shared" ca="1" si="307"/>
        <v>-87.67416358608051</v>
      </c>
      <c r="P667" s="310">
        <f t="shared" ca="1" si="308"/>
        <v>23</v>
      </c>
      <c r="Q667" s="304">
        <f t="shared" ca="1" si="309"/>
        <v>0</v>
      </c>
      <c r="R667" s="306">
        <f t="shared" ca="1" si="310"/>
        <v>0</v>
      </c>
      <c r="S667" s="307">
        <f t="shared" ca="1" si="311"/>
        <v>4.7590000000000039</v>
      </c>
      <c r="T667" s="304">
        <f t="shared" ca="1" si="291"/>
        <v>46.68579000000004</v>
      </c>
      <c r="U667" s="311">
        <f t="shared" ca="1" si="292"/>
        <v>0</v>
      </c>
      <c r="V667" s="306">
        <f t="shared" ca="1" si="293"/>
        <v>1.2258200382639615</v>
      </c>
      <c r="W667" s="304">
        <f t="shared" ca="1" si="294"/>
        <v>46.844780383222577</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-4.1479769804197986E-2</v>
      </c>
      <c r="AH667" s="304">
        <f t="shared" ca="1" si="318"/>
        <v>-9.843398119116582</v>
      </c>
    </row>
    <row r="668" spans="1:34" x14ac:dyDescent="0.2">
      <c r="A668" s="347">
        <f t="shared" ca="1" si="296"/>
        <v>1E-4</v>
      </c>
      <c r="B668" s="304">
        <f t="shared" ca="1" si="297"/>
        <v>42.306100000000534</v>
      </c>
      <c r="D668" s="306">
        <f t="shared" ca="1" si="298"/>
        <v>-0.39946869890692205</v>
      </c>
      <c r="E668" s="307">
        <f t="shared" ca="1" si="299"/>
        <v>2.5299329047680175E-2</v>
      </c>
      <c r="F668" s="304">
        <f t="shared" ca="1" si="300"/>
        <v>0.40026903134848185</v>
      </c>
      <c r="G668" s="306">
        <f t="shared" ca="1" si="301"/>
        <v>4.5274008377612329</v>
      </c>
      <c r="H668" s="307">
        <f t="shared" ca="1" si="302"/>
        <v>-111.4698959457948</v>
      </c>
      <c r="I668" s="304">
        <f t="shared" ca="1" si="303"/>
        <v>111.5617992886099</v>
      </c>
      <c r="J668" s="306">
        <f t="shared" ca="1" si="304"/>
        <v>864.55711868317792</v>
      </c>
      <c r="K668" s="307">
        <f t="shared" ca="1" si="305"/>
        <v>-6.7030970403856314</v>
      </c>
      <c r="L668" s="304">
        <f t="shared" ca="1" si="290"/>
        <v>864.58310356824086</v>
      </c>
      <c r="M668" s="306">
        <f t="shared" ca="1" si="306"/>
        <v>-1.5302031803633724</v>
      </c>
      <c r="N668" s="304">
        <f t="shared" ca="1" si="307"/>
        <v>-87.674184032317129</v>
      </c>
      <c r="P668" s="310">
        <f t="shared" ca="1" si="308"/>
        <v>23</v>
      </c>
      <c r="Q668" s="304">
        <f t="shared" ca="1" si="309"/>
        <v>0</v>
      </c>
      <c r="R668" s="306">
        <f t="shared" ca="1" si="310"/>
        <v>0</v>
      </c>
      <c r="S668" s="307">
        <f t="shared" ca="1" si="311"/>
        <v>4.7590000000000039</v>
      </c>
      <c r="T668" s="304">
        <f t="shared" ca="1" si="291"/>
        <v>46.68579000000004</v>
      </c>
      <c r="U668" s="311">
        <f t="shared" ca="1" si="292"/>
        <v>0</v>
      </c>
      <c r="V668" s="306">
        <f t="shared" ca="1" si="293"/>
        <v>1.2258214046852132</v>
      </c>
      <c r="W668" s="304">
        <f t="shared" ca="1" si="294"/>
        <v>46.844829116770661</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-4.1489868193579582E-2</v>
      </c>
      <c r="AH668" s="304">
        <f t="shared" ca="1" si="318"/>
        <v>-9.843408359576074</v>
      </c>
    </row>
    <row r="669" spans="1:34" x14ac:dyDescent="0.2">
      <c r="A669" s="347">
        <f t="shared" ca="1" si="296"/>
        <v>1E-4</v>
      </c>
      <c r="B669" s="304">
        <f t="shared" ca="1" si="297"/>
        <v>42.306200000000537</v>
      </c>
      <c r="D669" s="306">
        <f t="shared" ca="1" si="298"/>
        <v>-0.39946560471103509</v>
      </c>
      <c r="E669" s="307">
        <f t="shared" ca="1" si="299"/>
        <v>2.5309703454954757E-2</v>
      </c>
      <c r="F669" s="304">
        <f t="shared" ca="1" si="300"/>
        <v>0.40026659920124574</v>
      </c>
      <c r="G669" s="306">
        <f t="shared" ca="1" si="301"/>
        <v>4.5273608912007619</v>
      </c>
      <c r="H669" s="307">
        <f t="shared" ca="1" si="302"/>
        <v>-111.46989341482445</v>
      </c>
      <c r="I669" s="304">
        <f t="shared" ca="1" si="303"/>
        <v>111.56179513862037</v>
      </c>
      <c r="J669" s="306">
        <f t="shared" ca="1" si="304"/>
        <v>864.55711868317792</v>
      </c>
      <c r="K669" s="307">
        <f t="shared" ca="1" si="305"/>
        <v>-6.7142440298536625</v>
      </c>
      <c r="L669" s="304">
        <f t="shared" ca="1" si="290"/>
        <v>864.5831900625011</v>
      </c>
      <c r="M669" s="306">
        <f t="shared" ca="1" si="306"/>
        <v>-1.5302035372143989</v>
      </c>
      <c r="N669" s="304">
        <f t="shared" ca="1" si="307"/>
        <v>-87.674204478374861</v>
      </c>
      <c r="P669" s="310">
        <f t="shared" ca="1" si="308"/>
        <v>23</v>
      </c>
      <c r="Q669" s="304">
        <f t="shared" ca="1" si="309"/>
        <v>0</v>
      </c>
      <c r="R669" s="306">
        <f t="shared" ca="1" si="310"/>
        <v>0</v>
      </c>
      <c r="S669" s="307">
        <f t="shared" ca="1" si="311"/>
        <v>4.7590000000000039</v>
      </c>
      <c r="T669" s="304">
        <f t="shared" ca="1" si="291"/>
        <v>46.68579000000004</v>
      </c>
      <c r="U669" s="311">
        <f t="shared" ca="1" si="292"/>
        <v>0</v>
      </c>
      <c r="V669" s="306">
        <f t="shared" ca="1" si="293"/>
        <v>1.225822771107957</v>
      </c>
      <c r="W669" s="304">
        <f t="shared" ca="1" si="294"/>
        <v>46.844877849520067</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-4.1499966417635648E-2</v>
      </c>
      <c r="AH669" s="304">
        <f t="shared" ca="1" si="318"/>
        <v>-9.8434185998677499</v>
      </c>
    </row>
    <row r="670" spans="1:34" x14ac:dyDescent="0.2">
      <c r="A670" s="347">
        <f t="shared" ca="1" si="296"/>
        <v>1E-4</v>
      </c>
      <c r="B670" s="304">
        <f t="shared" ca="1" si="297"/>
        <v>42.30630000000054</v>
      </c>
      <c r="D670" s="306">
        <f t="shared" ca="1" si="298"/>
        <v>-0.39946251053169157</v>
      </c>
      <c r="E670" s="307">
        <f t="shared" ca="1" si="299"/>
        <v>2.5320077692342124E-2</v>
      </c>
      <c r="F670" s="304">
        <f t="shared" ca="1" si="300"/>
        <v>0.40026416733780712</v>
      </c>
      <c r="G670" s="306">
        <f t="shared" ca="1" si="301"/>
        <v>4.5273209449497092</v>
      </c>
      <c r="H670" s="307">
        <f t="shared" ca="1" si="302"/>
        <v>-111.46989088281669</v>
      </c>
      <c r="I670" s="304">
        <f t="shared" ca="1" si="303"/>
        <v>111.56179098762101</v>
      </c>
      <c r="J670" s="306">
        <f t="shared" ca="1" si="304"/>
        <v>864.55711868317792</v>
      </c>
      <c r="K670" s="307">
        <f t="shared" ca="1" si="305"/>
        <v>-6.7253910190685442</v>
      </c>
      <c r="L670" s="304">
        <f t="shared" ca="1" si="290"/>
        <v>864.58327670046788</v>
      </c>
      <c r="M670" s="306">
        <f t="shared" ca="1" si="306"/>
        <v>-1.5302038940623033</v>
      </c>
      <c r="N670" s="304">
        <f t="shared" ca="1" si="307"/>
        <v>-87.674224924253707</v>
      </c>
      <c r="P670" s="310">
        <f t="shared" ca="1" si="308"/>
        <v>23</v>
      </c>
      <c r="Q670" s="304">
        <f t="shared" ca="1" si="309"/>
        <v>0</v>
      </c>
      <c r="R670" s="306">
        <f t="shared" ca="1" si="310"/>
        <v>0</v>
      </c>
      <c r="S670" s="307">
        <f t="shared" ca="1" si="311"/>
        <v>4.7590000000000039</v>
      </c>
      <c r="T670" s="304">
        <f t="shared" ca="1" si="291"/>
        <v>46.68579000000004</v>
      </c>
      <c r="U670" s="311">
        <f t="shared" ca="1" si="292"/>
        <v>0</v>
      </c>
      <c r="V670" s="306">
        <f t="shared" ca="1" si="293"/>
        <v>1.2258241375321939</v>
      </c>
      <c r="W670" s="304">
        <f t="shared" ca="1" si="294"/>
        <v>46.844926581470844</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-4.1510064476359076E-2</v>
      </c>
      <c r="AH670" s="304">
        <f t="shared" ca="1" si="318"/>
        <v>-9.843428839991601</v>
      </c>
    </row>
    <row r="671" spans="1:34" x14ac:dyDescent="0.2">
      <c r="A671" s="347">
        <f t="shared" ca="1" si="296"/>
        <v>1E-4</v>
      </c>
      <c r="B671" s="304">
        <f t="shared" ca="1" si="297"/>
        <v>42.306400000000544</v>
      </c>
      <c r="D671" s="306">
        <f t="shared" ca="1" si="298"/>
        <v>-0.39945941636889237</v>
      </c>
      <c r="E671" s="307">
        <f t="shared" ca="1" si="299"/>
        <v>2.5330451759849382E-2</v>
      </c>
      <c r="F671" s="304">
        <f t="shared" ca="1" si="300"/>
        <v>0.40026173575815888</v>
      </c>
      <c r="G671" s="306">
        <f t="shared" ca="1" si="301"/>
        <v>4.527280999008072</v>
      </c>
      <c r="H671" s="307">
        <f t="shared" ca="1" si="302"/>
        <v>-111.46988834977151</v>
      </c>
      <c r="I671" s="304">
        <f t="shared" ca="1" si="303"/>
        <v>111.56178683561188</v>
      </c>
      <c r="J671" s="306">
        <f t="shared" ca="1" si="304"/>
        <v>864.55711868317792</v>
      </c>
      <c r="K671" s="307">
        <f t="shared" ca="1" si="305"/>
        <v>-6.7365380080301733</v>
      </c>
      <c r="L671" s="304">
        <f t="shared" ca="1" si="290"/>
        <v>864.58336348214118</v>
      </c>
      <c r="M671" s="306">
        <f t="shared" ca="1" si="306"/>
        <v>-1.5302042509070857</v>
      </c>
      <c r="N671" s="304">
        <f t="shared" ca="1" si="307"/>
        <v>-87.674245369953681</v>
      </c>
      <c r="P671" s="310">
        <f t="shared" ca="1" si="308"/>
        <v>23</v>
      </c>
      <c r="Q671" s="304">
        <f t="shared" ca="1" si="309"/>
        <v>0</v>
      </c>
      <c r="R671" s="306">
        <f t="shared" ca="1" si="310"/>
        <v>0</v>
      </c>
      <c r="S671" s="307">
        <f t="shared" ca="1" si="311"/>
        <v>4.7590000000000039</v>
      </c>
      <c r="T671" s="304">
        <f t="shared" ca="1" si="291"/>
        <v>46.68579000000004</v>
      </c>
      <c r="U671" s="311">
        <f t="shared" ca="1" si="292"/>
        <v>0</v>
      </c>
      <c r="V671" s="306">
        <f t="shared" ca="1" si="293"/>
        <v>1.2258255039579231</v>
      </c>
      <c r="W671" s="304">
        <f t="shared" ca="1" si="294"/>
        <v>46.844975312623014</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-4.1520162369758751E-2</v>
      </c>
      <c r="AH671" s="304">
        <f t="shared" ca="1" si="318"/>
        <v>-9.8434390799476379</v>
      </c>
    </row>
    <row r="672" spans="1:34" x14ac:dyDescent="0.2">
      <c r="A672" s="347">
        <f t="shared" ca="1" si="296"/>
        <v>1E-4</v>
      </c>
      <c r="B672" s="304">
        <f t="shared" ca="1" si="297"/>
        <v>42.306500000000547</v>
      </c>
      <c r="D672" s="306">
        <f t="shared" ca="1" si="298"/>
        <v>-0.39945632222263555</v>
      </c>
      <c r="E672" s="307">
        <f t="shared" ca="1" si="299"/>
        <v>2.5340825657481858E-2</v>
      </c>
      <c r="F672" s="304">
        <f t="shared" ca="1" si="300"/>
        <v>0.40025930446229097</v>
      </c>
      <c r="G672" s="306">
        <f t="shared" ca="1" si="301"/>
        <v>4.5272410533758496</v>
      </c>
      <c r="H672" s="307">
        <f t="shared" ca="1" si="302"/>
        <v>-111.46988581568894</v>
      </c>
      <c r="I672" s="304">
        <f t="shared" ca="1" si="303"/>
        <v>111.56178268259298</v>
      </c>
      <c r="J672" s="306">
        <f t="shared" ca="1" si="304"/>
        <v>864.55711868317792</v>
      </c>
      <c r="K672" s="307">
        <f t="shared" ca="1" si="305"/>
        <v>-6.747684996738446</v>
      </c>
      <c r="L672" s="304">
        <f t="shared" ca="1" si="290"/>
        <v>864.58345040752067</v>
      </c>
      <c r="M672" s="306">
        <f t="shared" ca="1" si="306"/>
        <v>-1.5302046077487461</v>
      </c>
      <c r="N672" s="304">
        <f t="shared" ca="1" si="307"/>
        <v>-87.674265815474783</v>
      </c>
      <c r="P672" s="310">
        <f t="shared" ca="1" si="308"/>
        <v>23</v>
      </c>
      <c r="Q672" s="304">
        <f t="shared" ca="1" si="309"/>
        <v>0</v>
      </c>
      <c r="R672" s="306">
        <f t="shared" ca="1" si="310"/>
        <v>0</v>
      </c>
      <c r="S672" s="307">
        <f t="shared" ca="1" si="311"/>
        <v>4.7590000000000039</v>
      </c>
      <c r="T672" s="304">
        <f t="shared" ca="1" si="291"/>
        <v>46.68579000000004</v>
      </c>
      <c r="U672" s="311">
        <f t="shared" ca="1" si="292"/>
        <v>0</v>
      </c>
      <c r="V672" s="306">
        <f t="shared" ca="1" si="293"/>
        <v>1.2258268703851452</v>
      </c>
      <c r="W672" s="304">
        <f t="shared" ca="1" si="294"/>
        <v>46.845024042976554</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-4.1530260097841776E-2</v>
      </c>
      <c r="AH672" s="304">
        <f t="shared" ca="1" si="318"/>
        <v>-9.8434493197358641</v>
      </c>
    </row>
    <row r="673" spans="1:34" x14ac:dyDescent="0.2">
      <c r="A673" s="347">
        <f t="shared" ca="1" si="296"/>
        <v>1E-4</v>
      </c>
      <c r="B673" s="304">
        <f t="shared" ca="1" si="297"/>
        <v>42.30660000000055</v>
      </c>
      <c r="D673" s="306">
        <f t="shared" ca="1" si="298"/>
        <v>-0.39945322809292128</v>
      </c>
      <c r="E673" s="307">
        <f t="shared" ca="1" si="299"/>
        <v>2.5351199385236001E-2</v>
      </c>
      <c r="F673" s="304">
        <f t="shared" ca="1" si="300"/>
        <v>0.40025687345019495</v>
      </c>
      <c r="G673" s="306">
        <f t="shared" ca="1" si="301"/>
        <v>4.5272011080530401</v>
      </c>
      <c r="H673" s="307">
        <f t="shared" ca="1" si="302"/>
        <v>-111.46988328056901</v>
      </c>
      <c r="I673" s="304">
        <f t="shared" ca="1" si="303"/>
        <v>111.56177852856432</v>
      </c>
      <c r="J673" s="306">
        <f t="shared" ca="1" si="304"/>
        <v>864.55711868317792</v>
      </c>
      <c r="K673" s="307">
        <f t="shared" ca="1" si="305"/>
        <v>-6.7588319851932592</v>
      </c>
      <c r="L673" s="304">
        <f t="shared" ca="1" si="290"/>
        <v>864.58353747660647</v>
      </c>
      <c r="M673" s="306">
        <f t="shared" ca="1" si="306"/>
        <v>-1.5302049645872846</v>
      </c>
      <c r="N673" s="304">
        <f t="shared" ca="1" si="307"/>
        <v>-87.674286260816999</v>
      </c>
      <c r="P673" s="310">
        <f t="shared" ca="1" si="308"/>
        <v>23</v>
      </c>
      <c r="Q673" s="304">
        <f t="shared" ca="1" si="309"/>
        <v>0</v>
      </c>
      <c r="R673" s="306">
        <f t="shared" ca="1" si="310"/>
        <v>0</v>
      </c>
      <c r="S673" s="307">
        <f t="shared" ca="1" si="311"/>
        <v>4.7590000000000039</v>
      </c>
      <c r="T673" s="304">
        <f t="shared" ca="1" si="291"/>
        <v>46.68579000000004</v>
      </c>
      <c r="U673" s="311">
        <f t="shared" ca="1" si="292"/>
        <v>0</v>
      </c>
      <c r="V673" s="306">
        <f t="shared" ca="1" si="293"/>
        <v>1.2258282368138598</v>
      </c>
      <c r="W673" s="304">
        <f t="shared" ca="1" si="294"/>
        <v>46.845072772531502</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-4.1540357660597493E-2</v>
      </c>
      <c r="AH673" s="304">
        <f t="shared" ca="1" si="318"/>
        <v>-9.8434595593562761</v>
      </c>
    </row>
    <row r="674" spans="1:34" x14ac:dyDescent="0.2">
      <c r="A674" s="347">
        <f t="shared" ca="1" si="296"/>
        <v>1E-4</v>
      </c>
      <c r="B674" s="304">
        <f t="shared" ca="1" si="297"/>
        <v>42.306700000000554</v>
      </c>
      <c r="D674" s="306">
        <f t="shared" ca="1" si="298"/>
        <v>-0.39945013397975027</v>
      </c>
      <c r="E674" s="307">
        <f t="shared" ca="1" si="299"/>
        <v>2.5361572943117139E-2</v>
      </c>
      <c r="F674" s="304">
        <f t="shared" ca="1" si="300"/>
        <v>0.40025444272186345</v>
      </c>
      <c r="G674" s="306">
        <f t="shared" ca="1" si="301"/>
        <v>4.5271611630396418</v>
      </c>
      <c r="H674" s="307">
        <f t="shared" ca="1" si="302"/>
        <v>-111.46988074441171</v>
      </c>
      <c r="I674" s="304">
        <f t="shared" ca="1" si="303"/>
        <v>111.56177437352591</v>
      </c>
      <c r="J674" s="306">
        <f t="shared" ca="1" si="304"/>
        <v>864.55711868317792</v>
      </c>
      <c r="K674" s="307">
        <f t="shared" ca="1" si="305"/>
        <v>-6.7699789733945082</v>
      </c>
      <c r="L674" s="304">
        <f t="shared" ca="1" si="290"/>
        <v>864.58362468939856</v>
      </c>
      <c r="M674" s="306">
        <f t="shared" ca="1" si="306"/>
        <v>-1.5302053214227012</v>
      </c>
      <c r="N674" s="304">
        <f t="shared" ca="1" si="307"/>
        <v>-87.674306705980356</v>
      </c>
      <c r="P674" s="310">
        <f t="shared" ca="1" si="308"/>
        <v>23</v>
      </c>
      <c r="Q674" s="304">
        <f t="shared" ca="1" si="309"/>
        <v>0</v>
      </c>
      <c r="R674" s="306">
        <f t="shared" ca="1" si="310"/>
        <v>0</v>
      </c>
      <c r="S674" s="307">
        <f t="shared" ca="1" si="311"/>
        <v>4.7590000000000039</v>
      </c>
      <c r="T674" s="304">
        <f t="shared" ca="1" si="291"/>
        <v>46.68579000000004</v>
      </c>
      <c r="U674" s="311">
        <f t="shared" ca="1" si="292"/>
        <v>0</v>
      </c>
      <c r="V674" s="306">
        <f t="shared" ca="1" si="293"/>
        <v>1.225829603244067</v>
      </c>
      <c r="W674" s="304">
        <f t="shared" ca="1" si="294"/>
        <v>46.845121501287842</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-4.1550455058038338E-2</v>
      </c>
      <c r="AH674" s="304">
        <f t="shared" ca="1" si="318"/>
        <v>-9.8434697988088811</v>
      </c>
    </row>
    <row r="675" spans="1:34" x14ac:dyDescent="0.2">
      <c r="A675" s="347">
        <f t="shared" ca="1" si="296"/>
        <v>1E-4</v>
      </c>
      <c r="B675" s="304">
        <f t="shared" ca="1" si="297"/>
        <v>42.306800000000557</v>
      </c>
      <c r="D675" s="306">
        <f t="shared" ca="1" si="298"/>
        <v>-0.39944703988312241</v>
      </c>
      <c r="E675" s="307">
        <f t="shared" ca="1" si="299"/>
        <v>2.5371946331123496E-2</v>
      </c>
      <c r="F675" s="304">
        <f t="shared" ca="1" si="300"/>
        <v>0.40025201227728791</v>
      </c>
      <c r="G675" s="306">
        <f t="shared" ca="1" si="301"/>
        <v>4.5271212183356537</v>
      </c>
      <c r="H675" s="307">
        <f t="shared" ca="1" si="302"/>
        <v>-111.46987820721708</v>
      </c>
      <c r="I675" s="304">
        <f t="shared" ca="1" si="303"/>
        <v>111.56177021747779</v>
      </c>
      <c r="J675" s="306">
        <f t="shared" ca="1" si="304"/>
        <v>864.55711868317792</v>
      </c>
      <c r="K675" s="307">
        <f t="shared" ca="1" si="305"/>
        <v>-6.7811259613420898</v>
      </c>
      <c r="L675" s="304">
        <f t="shared" ca="1" si="290"/>
        <v>864.58371204589673</v>
      </c>
      <c r="M675" s="306">
        <f t="shared" ca="1" si="306"/>
        <v>-1.5302056782549958</v>
      </c>
      <c r="N675" s="304">
        <f t="shared" ca="1" si="307"/>
        <v>-87.674327150964828</v>
      </c>
      <c r="P675" s="310">
        <f t="shared" ca="1" si="308"/>
        <v>23</v>
      </c>
      <c r="Q675" s="304">
        <f t="shared" ca="1" si="309"/>
        <v>0</v>
      </c>
      <c r="R675" s="306">
        <f t="shared" ca="1" si="310"/>
        <v>0</v>
      </c>
      <c r="S675" s="307">
        <f t="shared" ca="1" si="311"/>
        <v>4.7590000000000039</v>
      </c>
      <c r="T675" s="304">
        <f t="shared" ca="1" si="291"/>
        <v>46.68579000000004</v>
      </c>
      <c r="U675" s="311">
        <f t="shared" ca="1" si="292"/>
        <v>0</v>
      </c>
      <c r="V675" s="306">
        <f t="shared" ca="1" si="293"/>
        <v>1.2258309696757663</v>
      </c>
      <c r="W675" s="304">
        <f t="shared" ca="1" si="294"/>
        <v>46.845170229245603</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-4.1560552290160757E-2</v>
      </c>
      <c r="AH675" s="304">
        <f t="shared" ca="1" si="318"/>
        <v>-9.8434800380936753</v>
      </c>
    </row>
    <row r="676" spans="1:34" x14ac:dyDescent="0.2">
      <c r="A676" s="347">
        <f t="shared" ca="1" si="296"/>
        <v>1E-4</v>
      </c>
      <c r="B676" s="304">
        <f t="shared" ca="1" si="297"/>
        <v>42.30690000000056</v>
      </c>
      <c r="D676" s="306">
        <f t="shared" ca="1" si="298"/>
        <v>-0.39944394580303855</v>
      </c>
      <c r="E676" s="307">
        <f t="shared" ca="1" si="299"/>
        <v>2.5382319549262178E-2</v>
      </c>
      <c r="F676" s="304">
        <f t="shared" ca="1" si="300"/>
        <v>0.40024958211646094</v>
      </c>
      <c r="G676" s="306">
        <f t="shared" ca="1" si="301"/>
        <v>4.5270812739410733</v>
      </c>
      <c r="H676" s="307">
        <f t="shared" ca="1" si="302"/>
        <v>-111.46987566898513</v>
      </c>
      <c r="I676" s="304">
        <f t="shared" ca="1" si="303"/>
        <v>111.56176606041996</v>
      </c>
      <c r="J676" s="306">
        <f t="shared" ca="1" si="304"/>
        <v>864.55711868317792</v>
      </c>
      <c r="K676" s="307">
        <f t="shared" ca="1" si="305"/>
        <v>-6.7922729490359002</v>
      </c>
      <c r="L676" s="304">
        <f t="shared" ca="1" si="290"/>
        <v>864.58379954610109</v>
      </c>
      <c r="M676" s="306">
        <f t="shared" ca="1" si="306"/>
        <v>-1.5302060350841686</v>
      </c>
      <c r="N676" s="304">
        <f t="shared" ca="1" si="307"/>
        <v>-87.674347595770442</v>
      </c>
      <c r="P676" s="310">
        <f t="shared" ca="1" si="308"/>
        <v>23</v>
      </c>
      <c r="Q676" s="304">
        <f t="shared" ca="1" si="309"/>
        <v>0</v>
      </c>
      <c r="R676" s="306">
        <f t="shared" ca="1" si="310"/>
        <v>0</v>
      </c>
      <c r="S676" s="307">
        <f t="shared" ca="1" si="311"/>
        <v>4.7590000000000039</v>
      </c>
      <c r="T676" s="304">
        <f t="shared" ca="1" si="291"/>
        <v>46.68579000000004</v>
      </c>
      <c r="U676" s="311">
        <f t="shared" ca="1" si="292"/>
        <v>0</v>
      </c>
      <c r="V676" s="306">
        <f t="shared" ca="1" si="293"/>
        <v>1.2258323361089587</v>
      </c>
      <c r="W676" s="304">
        <f t="shared" ca="1" si="294"/>
        <v>46.8452189564048</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-4.157064935697008E-2</v>
      </c>
      <c r="AH676" s="304">
        <f t="shared" ca="1" si="318"/>
        <v>-9.8434902772106678</v>
      </c>
    </row>
    <row r="677" spans="1:34" x14ac:dyDescent="0.2">
      <c r="A677" s="347">
        <f t="shared" ca="1" si="296"/>
        <v>1E-4</v>
      </c>
      <c r="B677" s="304">
        <f t="shared" ca="1" si="297"/>
        <v>42.307000000000563</v>
      </c>
      <c r="D677" s="306">
        <f t="shared" ca="1" si="298"/>
        <v>-0.39944085173949651</v>
      </c>
      <c r="E677" s="307">
        <f t="shared" ca="1" si="299"/>
        <v>2.539269259753496E-2</v>
      </c>
      <c r="F677" s="304">
        <f t="shared" ca="1" si="300"/>
        <v>0.40024715223937241</v>
      </c>
      <c r="G677" s="306">
        <f t="shared" ca="1" si="301"/>
        <v>4.5270413298558996</v>
      </c>
      <c r="H677" s="307">
        <f t="shared" ca="1" si="302"/>
        <v>-111.46987312971586</v>
      </c>
      <c r="I677" s="304">
        <f t="shared" ca="1" si="303"/>
        <v>111.56176190235243</v>
      </c>
      <c r="J677" s="306">
        <f t="shared" ca="1" si="304"/>
        <v>864.55711868317792</v>
      </c>
      <c r="K677" s="307">
        <f t="shared" ca="1" si="305"/>
        <v>-6.8034199364758354</v>
      </c>
      <c r="L677" s="304">
        <f t="shared" ca="1" si="290"/>
        <v>864.58388719001152</v>
      </c>
      <c r="M677" s="306">
        <f t="shared" ca="1" si="306"/>
        <v>-1.5302063919102196</v>
      </c>
      <c r="N677" s="304">
        <f t="shared" ca="1" si="307"/>
        <v>-87.674368040397184</v>
      </c>
      <c r="P677" s="310">
        <f t="shared" ca="1" si="308"/>
        <v>23</v>
      </c>
      <c r="Q677" s="304">
        <f t="shared" ca="1" si="309"/>
        <v>0</v>
      </c>
      <c r="R677" s="306">
        <f t="shared" ca="1" si="310"/>
        <v>0</v>
      </c>
      <c r="S677" s="307">
        <f t="shared" ca="1" si="311"/>
        <v>4.7590000000000039</v>
      </c>
      <c r="T677" s="304">
        <f t="shared" ca="1" si="291"/>
        <v>46.68579000000004</v>
      </c>
      <c r="U677" s="311">
        <f t="shared" ca="1" si="292"/>
        <v>0</v>
      </c>
      <c r="V677" s="306">
        <f t="shared" ca="1" si="293"/>
        <v>1.2258337025436439</v>
      </c>
      <c r="W677" s="304">
        <f t="shared" ca="1" si="294"/>
        <v>46.845267682765439</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-4.1580746258468082E-2</v>
      </c>
      <c r="AH677" s="304">
        <f t="shared" ca="1" si="318"/>
        <v>-9.8435005161598568</v>
      </c>
    </row>
    <row r="678" spans="1:34" x14ac:dyDescent="0.2">
      <c r="A678" s="347">
        <f t="shared" ca="1" si="296"/>
        <v>1E-4</v>
      </c>
      <c r="B678" s="304">
        <f t="shared" ca="1" si="297"/>
        <v>42.307100000000567</v>
      </c>
      <c r="D678" s="306">
        <f t="shared" ca="1" si="298"/>
        <v>-0.39943775769249917</v>
      </c>
      <c r="E678" s="307">
        <f t="shared" ca="1" si="299"/>
        <v>2.540306547594362E-2</v>
      </c>
      <c r="F678" s="304">
        <f t="shared" ca="1" si="300"/>
        <v>0.40024472264601663</v>
      </c>
      <c r="G678" s="306">
        <f t="shared" ca="1" si="301"/>
        <v>4.5270013860801299</v>
      </c>
      <c r="H678" s="307">
        <f t="shared" ca="1" si="302"/>
        <v>-111.46987058940931</v>
      </c>
      <c r="I678" s="304">
        <f t="shared" ca="1" si="303"/>
        <v>111.56175774327522</v>
      </c>
      <c r="J678" s="306">
        <f t="shared" ca="1" si="304"/>
        <v>864.55711868317792</v>
      </c>
      <c r="K678" s="307">
        <f t="shared" ca="1" si="305"/>
        <v>-6.8145669236617916</v>
      </c>
      <c r="L678" s="304">
        <f t="shared" ca="1" si="290"/>
        <v>864.58397497762792</v>
      </c>
      <c r="M678" s="306">
        <f t="shared" ca="1" si="306"/>
        <v>-1.5302067487331488</v>
      </c>
      <c r="N678" s="304">
        <f t="shared" ca="1" si="307"/>
        <v>-87.674388484845053</v>
      </c>
      <c r="P678" s="310">
        <f t="shared" ca="1" si="308"/>
        <v>23</v>
      </c>
      <c r="Q678" s="304">
        <f t="shared" ca="1" si="309"/>
        <v>0</v>
      </c>
      <c r="R678" s="306">
        <f t="shared" ca="1" si="310"/>
        <v>0</v>
      </c>
      <c r="S678" s="307">
        <f t="shared" ca="1" si="311"/>
        <v>4.7590000000000039</v>
      </c>
      <c r="T678" s="304">
        <f t="shared" ca="1" si="291"/>
        <v>46.68579000000004</v>
      </c>
      <c r="U678" s="311">
        <f t="shared" ca="1" si="292"/>
        <v>0</v>
      </c>
      <c r="V678" s="306">
        <f t="shared" ca="1" si="293"/>
        <v>1.225835068979821</v>
      </c>
      <c r="W678" s="304">
        <f t="shared" ca="1" si="294"/>
        <v>46.845316408327498</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-4.1590842994658317E-2</v>
      </c>
      <c r="AH678" s="304">
        <f t="shared" ca="1" si="318"/>
        <v>-9.8435107549412475</v>
      </c>
    </row>
    <row r="679" spans="1:34" x14ac:dyDescent="0.2">
      <c r="A679" s="347">
        <f t="shared" ca="1" si="296"/>
        <v>1E-4</v>
      </c>
      <c r="B679" s="304">
        <f t="shared" ca="1" si="297"/>
        <v>42.30720000000057</v>
      </c>
      <c r="D679" s="306">
        <f t="shared" ca="1" si="298"/>
        <v>-0.39943466366204428</v>
      </c>
      <c r="E679" s="307">
        <f t="shared" ca="1" si="299"/>
        <v>2.5413438184484605E-2</v>
      </c>
      <c r="F679" s="304">
        <f t="shared" ca="1" si="300"/>
        <v>0.40024229333638278</v>
      </c>
      <c r="G679" s="306">
        <f t="shared" ca="1" si="301"/>
        <v>4.5269614426137634</v>
      </c>
      <c r="H679" s="307">
        <f t="shared" ca="1" si="302"/>
        <v>-111.46986804806549</v>
      </c>
      <c r="I679" s="304">
        <f t="shared" ca="1" si="303"/>
        <v>111.56175358318838</v>
      </c>
      <c r="J679" s="306">
        <f t="shared" ca="1" si="304"/>
        <v>864.55711868317792</v>
      </c>
      <c r="K679" s="307">
        <f t="shared" ca="1" si="305"/>
        <v>-6.8257139105936657</v>
      </c>
      <c r="L679" s="304">
        <f t="shared" ca="1" si="290"/>
        <v>864.58406290895039</v>
      </c>
      <c r="M679" s="306">
        <f t="shared" ca="1" si="306"/>
        <v>-1.5302071055529562</v>
      </c>
      <c r="N679" s="304">
        <f t="shared" ca="1" si="307"/>
        <v>-87.674408929114065</v>
      </c>
      <c r="P679" s="310">
        <f t="shared" ca="1" si="308"/>
        <v>23</v>
      </c>
      <c r="Q679" s="304">
        <f t="shared" ca="1" si="309"/>
        <v>0</v>
      </c>
      <c r="R679" s="306">
        <f t="shared" ca="1" si="310"/>
        <v>0</v>
      </c>
      <c r="S679" s="307">
        <f t="shared" ca="1" si="311"/>
        <v>4.7590000000000039</v>
      </c>
      <c r="T679" s="304">
        <f t="shared" ca="1" si="291"/>
        <v>46.68579000000004</v>
      </c>
      <c r="U679" s="311">
        <f t="shared" ca="1" si="292"/>
        <v>0</v>
      </c>
      <c r="V679" s="306">
        <f t="shared" ca="1" si="293"/>
        <v>1.2258364354174913</v>
      </c>
      <c r="W679" s="304">
        <f t="shared" ca="1" si="294"/>
        <v>46.845365133091065</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-4.1600939565535455E-2</v>
      </c>
      <c r="AH679" s="304">
        <f t="shared" ca="1" si="318"/>
        <v>-9.8435209935548347</v>
      </c>
    </row>
    <row r="680" spans="1:34" x14ac:dyDescent="0.2">
      <c r="A680" s="347">
        <f t="shared" ca="1" si="296"/>
        <v>1E-4</v>
      </c>
      <c r="B680" s="304">
        <f t="shared" ca="1" si="297"/>
        <v>42.307300000000573</v>
      </c>
      <c r="D680" s="306">
        <f t="shared" ca="1" si="298"/>
        <v>-0.39943156964813281</v>
      </c>
      <c r="E680" s="307">
        <f t="shared" ca="1" si="299"/>
        <v>2.5423810723173901E-2</v>
      </c>
      <c r="F680" s="304">
        <f t="shared" ca="1" si="300"/>
        <v>0.40023986431046438</v>
      </c>
      <c r="G680" s="306">
        <f t="shared" ca="1" si="301"/>
        <v>4.5269214994567983</v>
      </c>
      <c r="H680" s="307">
        <f t="shared" ca="1" si="302"/>
        <v>-111.46986550568442</v>
      </c>
      <c r="I680" s="304">
        <f t="shared" ca="1" si="303"/>
        <v>111.56174942209188</v>
      </c>
      <c r="J680" s="306">
        <f t="shared" ca="1" si="304"/>
        <v>864.55711868317792</v>
      </c>
      <c r="K680" s="307">
        <f t="shared" ca="1" si="305"/>
        <v>-6.8368608972713529</v>
      </c>
      <c r="L680" s="304">
        <f t="shared" ca="1" si="290"/>
        <v>864.5841509839787</v>
      </c>
      <c r="M680" s="306">
        <f t="shared" ca="1" si="306"/>
        <v>-1.5302074623696418</v>
      </c>
      <c r="N680" s="304">
        <f t="shared" ca="1" si="307"/>
        <v>-87.674429373204205</v>
      </c>
      <c r="P680" s="310">
        <f t="shared" ca="1" si="308"/>
        <v>23</v>
      </c>
      <c r="Q680" s="304">
        <f t="shared" ca="1" si="309"/>
        <v>0</v>
      </c>
      <c r="R680" s="306">
        <f t="shared" ca="1" si="310"/>
        <v>0</v>
      </c>
      <c r="S680" s="307">
        <f t="shared" ca="1" si="311"/>
        <v>4.7590000000000039</v>
      </c>
      <c r="T680" s="304">
        <f t="shared" ca="1" si="291"/>
        <v>46.68579000000004</v>
      </c>
      <c r="U680" s="311">
        <f t="shared" ca="1" si="292"/>
        <v>0</v>
      </c>
      <c r="V680" s="306">
        <f t="shared" ca="1" si="293"/>
        <v>1.2258378018566534</v>
      </c>
      <c r="W680" s="304">
        <f t="shared" ca="1" si="294"/>
        <v>46.845413857056052</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-4.1611035971119037E-2</v>
      </c>
      <c r="AH680" s="304">
        <f t="shared" ca="1" si="318"/>
        <v>-9.8435312320006361</v>
      </c>
    </row>
    <row r="681" spans="1:34" x14ac:dyDescent="0.2">
      <c r="A681" s="347">
        <f t="shared" ca="1" si="296"/>
        <v>1E-4</v>
      </c>
      <c r="B681" s="304">
        <f t="shared" ca="1" si="297"/>
        <v>42.307400000000577</v>
      </c>
      <c r="D681" s="306">
        <f t="shared" ca="1" si="298"/>
        <v>-0.39942847565076656</v>
      </c>
      <c r="E681" s="307">
        <f t="shared" ca="1" si="299"/>
        <v>2.5434183091995521E-2</v>
      </c>
      <c r="F681" s="304">
        <f t="shared" ca="1" si="300"/>
        <v>0.40023743556825386</v>
      </c>
      <c r="G681" s="306">
        <f t="shared" ca="1" si="301"/>
        <v>4.5268815566092329</v>
      </c>
      <c r="H681" s="307">
        <f t="shared" ca="1" si="302"/>
        <v>-111.46986296226612</v>
      </c>
      <c r="I681" s="304">
        <f t="shared" ca="1" si="303"/>
        <v>111.56174525998577</v>
      </c>
      <c r="J681" s="306">
        <f t="shared" ca="1" si="304"/>
        <v>864.55711868317792</v>
      </c>
      <c r="K681" s="307">
        <f t="shared" ca="1" si="305"/>
        <v>-6.8480078836947502</v>
      </c>
      <c r="L681" s="304">
        <f t="shared" ca="1" si="290"/>
        <v>864.58423920271275</v>
      </c>
      <c r="M681" s="306">
        <f t="shared" ca="1" si="306"/>
        <v>-1.5302078191832058</v>
      </c>
      <c r="N681" s="304">
        <f t="shared" ca="1" si="307"/>
        <v>-87.674449817115502</v>
      </c>
      <c r="P681" s="310">
        <f t="shared" ca="1" si="308"/>
        <v>23</v>
      </c>
      <c r="Q681" s="304">
        <f t="shared" ca="1" si="309"/>
        <v>0</v>
      </c>
      <c r="R681" s="306">
        <f t="shared" ca="1" si="310"/>
        <v>0</v>
      </c>
      <c r="S681" s="307">
        <f t="shared" ca="1" si="311"/>
        <v>4.7590000000000039</v>
      </c>
      <c r="T681" s="304">
        <f t="shared" ca="1" si="291"/>
        <v>46.68579000000004</v>
      </c>
      <c r="U681" s="311">
        <f t="shared" ca="1" si="292"/>
        <v>0</v>
      </c>
      <c r="V681" s="306">
        <f t="shared" ca="1" si="293"/>
        <v>1.2258391682973084</v>
      </c>
      <c r="W681" s="304">
        <f t="shared" ca="1" si="294"/>
        <v>46.845462580222559</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-4.1621132211385969E-2</v>
      </c>
      <c r="AH681" s="304">
        <f t="shared" ca="1" si="318"/>
        <v>-9.8435414702786321</v>
      </c>
    </row>
    <row r="682" spans="1:34" x14ac:dyDescent="0.2">
      <c r="A682" s="347">
        <f t="shared" ca="1" si="296"/>
        <v>1E-4</v>
      </c>
      <c r="B682" s="304">
        <f t="shared" ca="1" si="297"/>
        <v>42.30750000000058</v>
      </c>
      <c r="D682" s="306">
        <f t="shared" ca="1" si="298"/>
        <v>-0.39942538166994229</v>
      </c>
      <c r="E682" s="307">
        <f t="shared" ca="1" si="299"/>
        <v>2.5444555290970783E-2</v>
      </c>
      <c r="F682" s="304">
        <f t="shared" ca="1" si="300"/>
        <v>0.40023500710974086</v>
      </c>
      <c r="G682" s="306">
        <f t="shared" ca="1" si="301"/>
        <v>4.5268416140710661</v>
      </c>
      <c r="H682" s="307">
        <f t="shared" ca="1" si="302"/>
        <v>-111.46986041781059</v>
      </c>
      <c r="I682" s="304">
        <f t="shared" ca="1" si="303"/>
        <v>111.56174109687004</v>
      </c>
      <c r="J682" s="306">
        <f t="shared" ca="1" si="304"/>
        <v>864.55711868317792</v>
      </c>
      <c r="K682" s="307">
        <f t="shared" ca="1" si="305"/>
        <v>-6.8591548698637537</v>
      </c>
      <c r="L682" s="304">
        <f t="shared" ca="1" si="290"/>
        <v>864.58432756515276</v>
      </c>
      <c r="M682" s="306">
        <f t="shared" ca="1" si="306"/>
        <v>-1.5302081759936479</v>
      </c>
      <c r="N682" s="304">
        <f t="shared" ca="1" si="307"/>
        <v>-87.674470260847926</v>
      </c>
      <c r="P682" s="310">
        <f t="shared" ca="1" si="308"/>
        <v>23</v>
      </c>
      <c r="Q682" s="304">
        <f t="shared" ca="1" si="309"/>
        <v>0</v>
      </c>
      <c r="R682" s="306">
        <f t="shared" ca="1" si="310"/>
        <v>0</v>
      </c>
      <c r="S682" s="307">
        <f t="shared" ca="1" si="311"/>
        <v>4.7590000000000039</v>
      </c>
      <c r="T682" s="304">
        <f t="shared" ca="1" si="291"/>
        <v>46.68579000000004</v>
      </c>
      <c r="U682" s="311">
        <f t="shared" ca="1" si="292"/>
        <v>0</v>
      </c>
      <c r="V682" s="306">
        <f t="shared" ca="1" si="293"/>
        <v>1.2258405347394561</v>
      </c>
      <c r="W682" s="304">
        <f t="shared" ca="1" si="294"/>
        <v>46.845511302590538</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-4.1631228286362898E-2</v>
      </c>
      <c r="AH682" s="304">
        <f t="shared" ca="1" si="318"/>
        <v>-9.843551708388846</v>
      </c>
    </row>
    <row r="683" spans="1:34" x14ac:dyDescent="0.2">
      <c r="A683" s="347">
        <f t="shared" ca="1" si="296"/>
        <v>1E-4</v>
      </c>
      <c r="B683" s="304">
        <f t="shared" ca="1" si="297"/>
        <v>42.307600000000583</v>
      </c>
      <c r="D683" s="306">
        <f t="shared" ca="1" si="298"/>
        <v>-0.39942228770566429</v>
      </c>
      <c r="E683" s="307">
        <f t="shared" ca="1" si="299"/>
        <v>2.5454927320087251E-2</v>
      </c>
      <c r="F683" s="304">
        <f t="shared" ca="1" si="300"/>
        <v>0.40023257893492048</v>
      </c>
      <c r="G683" s="306">
        <f t="shared" ca="1" si="301"/>
        <v>4.5268016718422954</v>
      </c>
      <c r="H683" s="307">
        <f t="shared" ca="1" si="302"/>
        <v>-111.46985787231786</v>
      </c>
      <c r="I683" s="304">
        <f t="shared" ca="1" si="303"/>
        <v>111.56173693274472</v>
      </c>
      <c r="J683" s="306">
        <f t="shared" ca="1" si="304"/>
        <v>864.55711868317792</v>
      </c>
      <c r="K683" s="307">
        <f t="shared" ca="1" si="305"/>
        <v>-6.8703018557782602</v>
      </c>
      <c r="L683" s="304">
        <f t="shared" ca="1" si="290"/>
        <v>864.58441607129839</v>
      </c>
      <c r="M683" s="306">
        <f t="shared" ca="1" si="306"/>
        <v>-1.5302085328009685</v>
      </c>
      <c r="N683" s="304">
        <f t="shared" ca="1" si="307"/>
        <v>-87.674490704401492</v>
      </c>
      <c r="P683" s="310">
        <f t="shared" ca="1" si="308"/>
        <v>23</v>
      </c>
      <c r="Q683" s="304">
        <f t="shared" ca="1" si="309"/>
        <v>0</v>
      </c>
      <c r="R683" s="306">
        <f t="shared" ca="1" si="310"/>
        <v>0</v>
      </c>
      <c r="S683" s="307">
        <f t="shared" ca="1" si="311"/>
        <v>4.7590000000000039</v>
      </c>
      <c r="T683" s="304">
        <f t="shared" ca="1" si="291"/>
        <v>46.68579000000004</v>
      </c>
      <c r="U683" s="311">
        <f t="shared" ca="1" si="292"/>
        <v>0</v>
      </c>
      <c r="V683" s="306">
        <f t="shared" ca="1" si="293"/>
        <v>1.2258419011830961</v>
      </c>
      <c r="W683" s="304">
        <f t="shared" ca="1" si="294"/>
        <v>46.845560024160029</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-4.1641324196035612E-2</v>
      </c>
      <c r="AH683" s="304">
        <f t="shared" ca="1" si="318"/>
        <v>-9.8435619463312669</v>
      </c>
    </row>
    <row r="684" spans="1:34" x14ac:dyDescent="0.2">
      <c r="A684" s="347">
        <f t="shared" ca="1" si="296"/>
        <v>1E-4</v>
      </c>
      <c r="B684" s="304">
        <f t="shared" ca="1" si="297"/>
        <v>42.307700000000587</v>
      </c>
      <c r="D684" s="306">
        <f t="shared" ca="1" si="298"/>
        <v>-0.39941919375792861</v>
      </c>
      <c r="E684" s="307">
        <f t="shared" ca="1" si="299"/>
        <v>2.546529917935203E-2</v>
      </c>
      <c r="F684" s="304">
        <f t="shared" ca="1" si="300"/>
        <v>0.40023015104378085</v>
      </c>
      <c r="G684" s="306">
        <f t="shared" ca="1" si="301"/>
        <v>4.5267617299229199</v>
      </c>
      <c r="H684" s="307">
        <f t="shared" ca="1" si="302"/>
        <v>-111.46985532578795</v>
      </c>
      <c r="I684" s="304">
        <f t="shared" ca="1" si="303"/>
        <v>111.56173276760983</v>
      </c>
      <c r="J684" s="306">
        <f t="shared" ca="1" si="304"/>
        <v>864.55711868317792</v>
      </c>
      <c r="K684" s="307">
        <f t="shared" ca="1" si="305"/>
        <v>-6.8814488414381652</v>
      </c>
      <c r="L684" s="304">
        <f t="shared" ca="1" si="290"/>
        <v>864.58450472114976</v>
      </c>
      <c r="M684" s="306">
        <f t="shared" ca="1" si="306"/>
        <v>-1.5302088896051675</v>
      </c>
      <c r="N684" s="304">
        <f t="shared" ca="1" si="307"/>
        <v>-87.674511147776215</v>
      </c>
      <c r="P684" s="310">
        <f t="shared" ca="1" si="308"/>
        <v>23</v>
      </c>
      <c r="Q684" s="304">
        <f t="shared" ca="1" si="309"/>
        <v>0</v>
      </c>
      <c r="R684" s="306">
        <f t="shared" ca="1" si="310"/>
        <v>0</v>
      </c>
      <c r="S684" s="307">
        <f t="shared" ca="1" si="311"/>
        <v>4.7590000000000039</v>
      </c>
      <c r="T684" s="304">
        <f t="shared" ca="1" si="291"/>
        <v>46.68579000000004</v>
      </c>
      <c r="U684" s="311">
        <f t="shared" ca="1" si="292"/>
        <v>0</v>
      </c>
      <c r="V684" s="306">
        <f t="shared" ca="1" si="293"/>
        <v>1.2258432676282285</v>
      </c>
      <c r="W684" s="304">
        <f t="shared" ca="1" si="294"/>
        <v>46.84560874493102</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-4.1651419940414769E-2</v>
      </c>
      <c r="AH684" s="304">
        <f t="shared" ca="1" si="318"/>
        <v>-9.8435721841059021</v>
      </c>
    </row>
    <row r="685" spans="1:34" x14ac:dyDescent="0.2">
      <c r="A685" s="347">
        <f t="shared" ca="1" si="296"/>
        <v>1E-4</v>
      </c>
      <c r="B685" s="304">
        <f t="shared" ca="1" si="297"/>
        <v>42.30780000000059</v>
      </c>
      <c r="D685" s="306">
        <f t="shared" ca="1" si="298"/>
        <v>-0.39941609982673565</v>
      </c>
      <c r="E685" s="307">
        <f t="shared" ca="1" si="299"/>
        <v>2.5475670868768674E-2</v>
      </c>
      <c r="F685" s="304">
        <f t="shared" ca="1" si="300"/>
        <v>0.40022772343631402</v>
      </c>
      <c r="G685" s="306">
        <f t="shared" ca="1" si="301"/>
        <v>4.5267217883129369</v>
      </c>
      <c r="H685" s="307">
        <f t="shared" ca="1" si="302"/>
        <v>-111.46985277822085</v>
      </c>
      <c r="I685" s="304">
        <f t="shared" ca="1" si="303"/>
        <v>111.56172860146538</v>
      </c>
      <c r="J685" s="306">
        <f t="shared" ca="1" si="304"/>
        <v>864.55711868317792</v>
      </c>
      <c r="K685" s="307">
        <f t="shared" ca="1" si="305"/>
        <v>-6.8925958268433654</v>
      </c>
      <c r="L685" s="304">
        <f t="shared" ca="1" si="290"/>
        <v>864.58459351470685</v>
      </c>
      <c r="M685" s="306">
        <f t="shared" ca="1" si="306"/>
        <v>-1.5302092464062449</v>
      </c>
      <c r="N685" s="304">
        <f t="shared" ca="1" si="307"/>
        <v>-87.674531590972066</v>
      </c>
      <c r="P685" s="310">
        <f t="shared" ca="1" si="308"/>
        <v>23</v>
      </c>
      <c r="Q685" s="304">
        <f t="shared" ca="1" si="309"/>
        <v>0</v>
      </c>
      <c r="R685" s="306">
        <f t="shared" ca="1" si="310"/>
        <v>0</v>
      </c>
      <c r="S685" s="307">
        <f t="shared" ca="1" si="311"/>
        <v>4.7590000000000039</v>
      </c>
      <c r="T685" s="304">
        <f t="shared" ca="1" si="291"/>
        <v>46.68579000000004</v>
      </c>
      <c r="U685" s="311">
        <f t="shared" ca="1" si="292"/>
        <v>0</v>
      </c>
      <c r="V685" s="306">
        <f t="shared" ca="1" si="293"/>
        <v>1.2258446340748537</v>
      </c>
      <c r="W685" s="304">
        <f t="shared" ca="1" si="294"/>
        <v>46.845657464903553</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-4.1661515519498593E-2</v>
      </c>
      <c r="AH685" s="304">
        <f t="shared" ca="1" si="318"/>
        <v>-9.8435824217127514</v>
      </c>
    </row>
    <row r="686" spans="1:34" x14ac:dyDescent="0.2">
      <c r="A686" s="347">
        <f t="shared" ca="1" si="296"/>
        <v>1E-4</v>
      </c>
      <c r="B686" s="304">
        <f t="shared" ca="1" si="297"/>
        <v>42.307900000000593</v>
      </c>
      <c r="D686" s="306">
        <f t="shared" ca="1" si="298"/>
        <v>-0.39941300591208806</v>
      </c>
      <c r="E686" s="307">
        <f t="shared" ca="1" si="299"/>
        <v>2.5486042388340735E-2</v>
      </c>
      <c r="F686" s="304">
        <f t="shared" ca="1" si="300"/>
        <v>0.40022529611251462</v>
      </c>
      <c r="G686" s="306">
        <f t="shared" ca="1" si="301"/>
        <v>4.5266818470123455</v>
      </c>
      <c r="H686" s="307">
        <f t="shared" ca="1" si="302"/>
        <v>-111.46985022961661</v>
      </c>
      <c r="I686" s="304">
        <f t="shared" ca="1" si="303"/>
        <v>111.56172443431139</v>
      </c>
      <c r="J686" s="306">
        <f t="shared" ca="1" si="304"/>
        <v>864.55711868317792</v>
      </c>
      <c r="K686" s="307">
        <f t="shared" ca="1" si="305"/>
        <v>-6.9037428119937569</v>
      </c>
      <c r="L686" s="304">
        <f t="shared" ca="1" si="290"/>
        <v>864.58468245196934</v>
      </c>
      <c r="M686" s="306">
        <f t="shared" ca="1" si="306"/>
        <v>-1.5302096032042007</v>
      </c>
      <c r="N686" s="304">
        <f t="shared" ca="1" si="307"/>
        <v>-87.674552033989073</v>
      </c>
      <c r="P686" s="310">
        <f t="shared" ca="1" si="308"/>
        <v>23</v>
      </c>
      <c r="Q686" s="304">
        <f t="shared" ca="1" si="309"/>
        <v>0</v>
      </c>
      <c r="R686" s="306">
        <f t="shared" ca="1" si="310"/>
        <v>0</v>
      </c>
      <c r="S686" s="307">
        <f t="shared" ca="1" si="311"/>
        <v>4.7590000000000039</v>
      </c>
      <c r="T686" s="304">
        <f t="shared" ca="1" si="291"/>
        <v>46.68579000000004</v>
      </c>
      <c r="U686" s="311">
        <f t="shared" ca="1" si="292"/>
        <v>0</v>
      </c>
      <c r="V686" s="306">
        <f t="shared" ca="1" si="293"/>
        <v>1.225846000522971</v>
      </c>
      <c r="W686" s="304">
        <f t="shared" ca="1" si="294"/>
        <v>46.845706184077606</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-4.1671610933290637E-2</v>
      </c>
      <c r="AH686" s="304">
        <f t="shared" ca="1" si="318"/>
        <v>-9.8435926591518204</v>
      </c>
    </row>
    <row r="687" spans="1:34" x14ac:dyDescent="0.2">
      <c r="A687" s="347">
        <f t="shared" ca="1" si="296"/>
        <v>1E-4</v>
      </c>
      <c r="B687" s="304">
        <f t="shared" ca="1" si="297"/>
        <v>42.308000000000597</v>
      </c>
      <c r="D687" s="306">
        <f t="shared" ca="1" si="298"/>
        <v>-0.39940991201398379</v>
      </c>
      <c r="E687" s="307">
        <f t="shared" ca="1" si="299"/>
        <v>2.5496413738066437E-2</v>
      </c>
      <c r="F687" s="304">
        <f t="shared" ca="1" si="300"/>
        <v>0.40022286907237187</v>
      </c>
      <c r="G687" s="306">
        <f t="shared" ca="1" si="301"/>
        <v>4.526641906021144</v>
      </c>
      <c r="H687" s="307">
        <f t="shared" ca="1" si="302"/>
        <v>-111.46984767997523</v>
      </c>
      <c r="I687" s="304">
        <f t="shared" ca="1" si="303"/>
        <v>111.56172026614786</v>
      </c>
      <c r="J687" s="306">
        <f t="shared" ca="1" si="304"/>
        <v>864.55711868317792</v>
      </c>
      <c r="K687" s="307">
        <f t="shared" ca="1" si="305"/>
        <v>-6.9148897968892369</v>
      </c>
      <c r="L687" s="304">
        <f t="shared" ca="1" si="290"/>
        <v>864.58477153293745</v>
      </c>
      <c r="M687" s="306">
        <f t="shared" ca="1" si="306"/>
        <v>-1.5302099599990351</v>
      </c>
      <c r="N687" s="304">
        <f t="shared" ca="1" si="307"/>
        <v>-87.674572476827237</v>
      </c>
      <c r="P687" s="310">
        <f t="shared" ca="1" si="308"/>
        <v>23</v>
      </c>
      <c r="Q687" s="304">
        <f t="shared" ca="1" si="309"/>
        <v>0</v>
      </c>
      <c r="R687" s="306">
        <f t="shared" ca="1" si="310"/>
        <v>0</v>
      </c>
      <c r="S687" s="307">
        <f t="shared" ca="1" si="311"/>
        <v>4.7590000000000039</v>
      </c>
      <c r="T687" s="304">
        <f t="shared" ca="1" si="291"/>
        <v>46.68579000000004</v>
      </c>
      <c r="U687" s="311">
        <f t="shared" ca="1" si="292"/>
        <v>0</v>
      </c>
      <c r="V687" s="306">
        <f t="shared" ca="1" si="293"/>
        <v>1.2258473669725805</v>
      </c>
      <c r="W687" s="304">
        <f t="shared" ca="1" si="294"/>
        <v>46.845754902453194</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-4.1681706181792677E-2</v>
      </c>
      <c r="AH687" s="304">
        <f t="shared" ca="1" si="318"/>
        <v>-9.843602896423107</v>
      </c>
    </row>
    <row r="688" spans="1:34" x14ac:dyDescent="0.2">
      <c r="A688" s="347">
        <f t="shared" ca="1" si="296"/>
        <v>1E-4</v>
      </c>
      <c r="B688" s="304">
        <f t="shared" ca="1" si="297"/>
        <v>42.3081000000006</v>
      </c>
      <c r="D688" s="306">
        <f t="shared" ca="1" si="298"/>
        <v>-0.39940681813242329</v>
      </c>
      <c r="E688" s="307">
        <f t="shared" ca="1" si="299"/>
        <v>2.550678491794578E-2</v>
      </c>
      <c r="F688" s="304">
        <f t="shared" ca="1" si="300"/>
        <v>0.40022044231587794</v>
      </c>
      <c r="G688" s="306">
        <f t="shared" ca="1" si="301"/>
        <v>4.5266019653393306</v>
      </c>
      <c r="H688" s="307">
        <f t="shared" ca="1" si="302"/>
        <v>-111.46984512929674</v>
      </c>
      <c r="I688" s="304">
        <f t="shared" ca="1" si="303"/>
        <v>111.56171609697483</v>
      </c>
      <c r="J688" s="306">
        <f t="shared" ca="1" si="304"/>
        <v>864.55711868317792</v>
      </c>
      <c r="K688" s="307">
        <f t="shared" ca="1" si="305"/>
        <v>-6.9260367815297004</v>
      </c>
      <c r="L688" s="304">
        <f t="shared" ca="1" si="290"/>
        <v>864.58486075761095</v>
      </c>
      <c r="M688" s="306">
        <f t="shared" ca="1" si="306"/>
        <v>-1.5302103167907477</v>
      </c>
      <c r="N688" s="304">
        <f t="shared" ca="1" si="307"/>
        <v>-87.674592919486528</v>
      </c>
      <c r="P688" s="310">
        <f t="shared" ca="1" si="308"/>
        <v>23</v>
      </c>
      <c r="Q688" s="304">
        <f t="shared" ca="1" si="309"/>
        <v>0</v>
      </c>
      <c r="R688" s="306">
        <f t="shared" ca="1" si="310"/>
        <v>0</v>
      </c>
      <c r="S688" s="307">
        <f t="shared" ca="1" si="311"/>
        <v>4.7590000000000039</v>
      </c>
      <c r="T688" s="304">
        <f t="shared" ca="1" si="291"/>
        <v>46.68579000000004</v>
      </c>
      <c r="U688" s="311">
        <f t="shared" ca="1" si="292"/>
        <v>0</v>
      </c>
      <c r="V688" s="306">
        <f t="shared" ca="1" si="293"/>
        <v>1.2258487334236829</v>
      </c>
      <c r="W688" s="304">
        <f t="shared" ca="1" si="294"/>
        <v>46.845803620030367</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-4.1691801265002937E-2</v>
      </c>
      <c r="AH688" s="304">
        <f t="shared" ca="1" si="318"/>
        <v>-9.8436131335266133</v>
      </c>
    </row>
    <row r="689" spans="1:34" x14ac:dyDescent="0.2">
      <c r="A689" s="347">
        <f t="shared" ca="1" si="296"/>
        <v>1E-4</v>
      </c>
      <c r="B689" s="304">
        <f t="shared" ca="1" si="297"/>
        <v>42.308200000000603</v>
      </c>
      <c r="D689" s="306">
        <f t="shared" ca="1" si="298"/>
        <v>-0.39940372426740955</v>
      </c>
      <c r="E689" s="307">
        <f t="shared" ca="1" si="299"/>
        <v>2.551715592799475E-2</v>
      </c>
      <c r="F689" s="304">
        <f t="shared" ca="1" si="300"/>
        <v>0.40021801584302841</v>
      </c>
      <c r="G689" s="306">
        <f t="shared" ca="1" si="301"/>
        <v>4.5265620249669034</v>
      </c>
      <c r="H689" s="307">
        <f t="shared" ca="1" si="302"/>
        <v>-111.46984257758115</v>
      </c>
      <c r="I689" s="304">
        <f t="shared" ca="1" si="303"/>
        <v>111.56171192679231</v>
      </c>
      <c r="J689" s="306">
        <f t="shared" ca="1" si="304"/>
        <v>864.55711868317792</v>
      </c>
      <c r="K689" s="307">
        <f t="shared" ca="1" si="305"/>
        <v>-6.9371837659150444</v>
      </c>
      <c r="L689" s="304">
        <f t="shared" ca="1" si="290"/>
        <v>864.58495012598996</v>
      </c>
      <c r="M689" s="306">
        <f t="shared" ca="1" si="306"/>
        <v>-1.530210673579339</v>
      </c>
      <c r="N689" s="304">
        <f t="shared" ca="1" si="307"/>
        <v>-87.674613361966991</v>
      </c>
      <c r="P689" s="310">
        <f t="shared" ca="1" si="308"/>
        <v>23</v>
      </c>
      <c r="Q689" s="304">
        <f t="shared" ca="1" si="309"/>
        <v>0</v>
      </c>
      <c r="R689" s="306">
        <f t="shared" ca="1" si="310"/>
        <v>0</v>
      </c>
      <c r="S689" s="307">
        <f t="shared" ca="1" si="311"/>
        <v>4.7590000000000039</v>
      </c>
      <c r="T689" s="304">
        <f t="shared" ca="1" si="291"/>
        <v>46.68579000000004</v>
      </c>
      <c r="U689" s="311">
        <f t="shared" ca="1" si="292"/>
        <v>0</v>
      </c>
      <c r="V689" s="306">
        <f t="shared" ca="1" si="293"/>
        <v>1.2258500998762778</v>
      </c>
      <c r="W689" s="304">
        <f t="shared" ca="1" si="294"/>
        <v>46.845852336809088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-4.1701896182935627E-2</v>
      </c>
      <c r="AH689" s="304">
        <f t="shared" ca="1" si="318"/>
        <v>-9.8436233704623515</v>
      </c>
    </row>
    <row r="690" spans="1:34" x14ac:dyDescent="0.2">
      <c r="A690" s="347">
        <f t="shared" ca="1" si="296"/>
        <v>1E-4</v>
      </c>
      <c r="B690" s="304">
        <f t="shared" ca="1" si="297"/>
        <v>42.308300000000607</v>
      </c>
      <c r="D690" s="306">
        <f t="shared" ca="1" si="298"/>
        <v>-0.39940063041893786</v>
      </c>
      <c r="E690" s="307">
        <f t="shared" ca="1" si="299"/>
        <v>2.5527526768199138E-2</v>
      </c>
      <c r="F690" s="304">
        <f t="shared" ca="1" si="300"/>
        <v>0.4002155896538091</v>
      </c>
      <c r="G690" s="306">
        <f t="shared" ca="1" si="301"/>
        <v>4.5265220849038617</v>
      </c>
      <c r="H690" s="307">
        <f t="shared" ca="1" si="302"/>
        <v>-111.46984002482847</v>
      </c>
      <c r="I690" s="304">
        <f t="shared" ca="1" si="303"/>
        <v>111.56170775560032</v>
      </c>
      <c r="J690" s="306">
        <f t="shared" ca="1" si="304"/>
        <v>864.55711868317792</v>
      </c>
      <c r="K690" s="307">
        <f t="shared" ca="1" si="305"/>
        <v>-6.948330750045165</v>
      </c>
      <c r="L690" s="304">
        <f t="shared" ca="1" si="290"/>
        <v>864.58503963807436</v>
      </c>
      <c r="M690" s="306">
        <f t="shared" ca="1" si="306"/>
        <v>-1.5302110303648091</v>
      </c>
      <c r="N690" s="304">
        <f t="shared" ca="1" si="307"/>
        <v>-87.674633804268623</v>
      </c>
      <c r="P690" s="310">
        <f t="shared" ca="1" si="308"/>
        <v>23</v>
      </c>
      <c r="Q690" s="304">
        <f t="shared" ca="1" si="309"/>
        <v>0</v>
      </c>
      <c r="R690" s="306">
        <f t="shared" ca="1" si="310"/>
        <v>0</v>
      </c>
      <c r="S690" s="307">
        <f t="shared" ca="1" si="311"/>
        <v>4.7590000000000039</v>
      </c>
      <c r="T690" s="304">
        <f t="shared" ca="1" si="291"/>
        <v>46.68579000000004</v>
      </c>
      <c r="U690" s="311">
        <f t="shared" ca="1" si="292"/>
        <v>0</v>
      </c>
      <c r="V690" s="306">
        <f t="shared" ca="1" si="293"/>
        <v>1.2258514663303648</v>
      </c>
      <c r="W690" s="304">
        <f t="shared" ca="1" si="294"/>
        <v>46.845901052789401</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-4.171199093558009E-2</v>
      </c>
      <c r="AH690" s="304">
        <f t="shared" ca="1" si="318"/>
        <v>-9.843633607230311</v>
      </c>
    </row>
    <row r="691" spans="1:34" x14ac:dyDescent="0.2">
      <c r="A691" s="347">
        <f t="shared" ca="1" si="296"/>
        <v>1E-4</v>
      </c>
      <c r="B691" s="304">
        <f t="shared" ca="1" si="297"/>
        <v>42.30840000000061</v>
      </c>
      <c r="D691" s="306">
        <f t="shared" ca="1" si="298"/>
        <v>-0.39939753658700916</v>
      </c>
      <c r="E691" s="307">
        <f t="shared" ca="1" si="299"/>
        <v>2.5537897438571378E-2</v>
      </c>
      <c r="F691" s="304">
        <f t="shared" ca="1" si="300"/>
        <v>0.40021316374821347</v>
      </c>
      <c r="G691" s="306">
        <f t="shared" ca="1" si="301"/>
        <v>4.5264821451502026</v>
      </c>
      <c r="H691" s="307">
        <f t="shared" ca="1" si="302"/>
        <v>-111.46983747103873</v>
      </c>
      <c r="I691" s="304">
        <f t="shared" ca="1" si="303"/>
        <v>111.56170358339888</v>
      </c>
      <c r="J691" s="306">
        <f t="shared" ca="1" si="304"/>
        <v>864.55711868317792</v>
      </c>
      <c r="K691" s="307">
        <f t="shared" ca="1" si="305"/>
        <v>-6.9594777339199583</v>
      </c>
      <c r="L691" s="304">
        <f t="shared" ca="1" si="290"/>
        <v>864.58512929386393</v>
      </c>
      <c r="M691" s="306">
        <f t="shared" ca="1" si="306"/>
        <v>-1.5302113871471574</v>
      </c>
      <c r="N691" s="304">
        <f t="shared" ca="1" si="307"/>
        <v>-87.674654246391384</v>
      </c>
      <c r="P691" s="310">
        <f t="shared" ca="1" si="308"/>
        <v>23</v>
      </c>
      <c r="Q691" s="304">
        <f t="shared" ca="1" si="309"/>
        <v>0</v>
      </c>
      <c r="R691" s="306">
        <f t="shared" ca="1" si="310"/>
        <v>0</v>
      </c>
      <c r="S691" s="307">
        <f t="shared" ca="1" si="311"/>
        <v>4.7590000000000039</v>
      </c>
      <c r="T691" s="304">
        <f t="shared" ca="1" si="291"/>
        <v>46.68579000000004</v>
      </c>
      <c r="U691" s="311">
        <f t="shared" ca="1" si="292"/>
        <v>0</v>
      </c>
      <c r="V691" s="306">
        <f t="shared" ca="1" si="293"/>
        <v>1.2258528327859444</v>
      </c>
      <c r="W691" s="304">
        <f t="shared" ca="1" si="294"/>
        <v>46.845949767971298</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-4.172208552294876E-2</v>
      </c>
      <c r="AH691" s="304">
        <f t="shared" ca="1" si="318"/>
        <v>-9.8436438438305025</v>
      </c>
    </row>
    <row r="692" spans="1:34" x14ac:dyDescent="0.2">
      <c r="A692" s="347">
        <f t="shared" ca="1" si="296"/>
        <v>1E-4</v>
      </c>
      <c r="B692" s="304">
        <f t="shared" ca="1" si="297"/>
        <v>42.308500000000613</v>
      </c>
      <c r="D692" s="306">
        <f t="shared" ca="1" si="298"/>
        <v>-0.39939444277162783</v>
      </c>
      <c r="E692" s="307">
        <f t="shared" ca="1" si="299"/>
        <v>2.5548267939111469E-2</v>
      </c>
      <c r="F692" s="304">
        <f t="shared" ca="1" si="300"/>
        <v>0.40021073812623736</v>
      </c>
      <c r="G692" s="306">
        <f t="shared" ca="1" si="301"/>
        <v>4.5264422057059255</v>
      </c>
      <c r="H692" s="307">
        <f t="shared" ca="1" si="302"/>
        <v>-111.46983491621194</v>
      </c>
      <c r="I692" s="304">
        <f t="shared" ca="1" si="303"/>
        <v>111.56169941018798</v>
      </c>
      <c r="J692" s="306">
        <f t="shared" ca="1" si="304"/>
        <v>864.55711868317792</v>
      </c>
      <c r="K692" s="307">
        <f t="shared" ca="1" si="305"/>
        <v>-6.9706247175393212</v>
      </c>
      <c r="L692" s="304">
        <f t="shared" ca="1" si="290"/>
        <v>864.58521909335889</v>
      </c>
      <c r="M692" s="306">
        <f t="shared" ca="1" si="306"/>
        <v>-1.5302117439263845</v>
      </c>
      <c r="N692" s="304">
        <f t="shared" ca="1" si="307"/>
        <v>-87.674674688335315</v>
      </c>
      <c r="P692" s="310">
        <f t="shared" ca="1" si="308"/>
        <v>23</v>
      </c>
      <c r="Q692" s="304">
        <f t="shared" ca="1" si="309"/>
        <v>0</v>
      </c>
      <c r="R692" s="306">
        <f t="shared" ca="1" si="310"/>
        <v>0</v>
      </c>
      <c r="S692" s="307">
        <f t="shared" ca="1" si="311"/>
        <v>4.7590000000000039</v>
      </c>
      <c r="T692" s="304">
        <f t="shared" ca="1" si="291"/>
        <v>46.68579000000004</v>
      </c>
      <c r="U692" s="311">
        <f t="shared" ca="1" si="292"/>
        <v>0</v>
      </c>
      <c r="V692" s="306">
        <f t="shared" ca="1" si="293"/>
        <v>1.2258541992430165</v>
      </c>
      <c r="W692" s="304">
        <f t="shared" ca="1" si="294"/>
        <v>46.845998482354801</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-4.1732179945036307E-2</v>
      </c>
      <c r="AH692" s="304">
        <f t="shared" ca="1" si="318"/>
        <v>-9.8436540802629242</v>
      </c>
    </row>
    <row r="693" spans="1:34" x14ac:dyDescent="0.2">
      <c r="A693" s="347">
        <f t="shared" ca="1" si="296"/>
        <v>1E-4</v>
      </c>
      <c r="B693" s="304">
        <f t="shared" ca="1" si="297"/>
        <v>42.308600000000617</v>
      </c>
      <c r="D693" s="306">
        <f t="shared" ca="1" si="298"/>
        <v>-0.39939134897279011</v>
      </c>
      <c r="E693" s="307">
        <f t="shared" ca="1" si="299"/>
        <v>2.5558638269821188E-2</v>
      </c>
      <c r="F693" s="304">
        <f t="shared" ca="1" si="300"/>
        <v>0.40020831278786873</v>
      </c>
      <c r="G693" s="306">
        <f t="shared" ca="1" si="301"/>
        <v>4.5264022665710284</v>
      </c>
      <c r="H693" s="307">
        <f t="shared" ca="1" si="302"/>
        <v>-111.46983236034811</v>
      </c>
      <c r="I693" s="304">
        <f t="shared" ca="1" si="303"/>
        <v>111.56169523596766</v>
      </c>
      <c r="J693" s="306">
        <f t="shared" ca="1" si="304"/>
        <v>864.55711868317792</v>
      </c>
      <c r="K693" s="307">
        <f t="shared" ca="1" si="305"/>
        <v>-6.981771700903149</v>
      </c>
      <c r="L693" s="304">
        <f t="shared" ca="1" si="290"/>
        <v>864.5853090365589</v>
      </c>
      <c r="M693" s="306">
        <f t="shared" ca="1" si="306"/>
        <v>-1.5302121007024903</v>
      </c>
      <c r="N693" s="304">
        <f t="shared" ca="1" si="307"/>
        <v>-87.674695130100403</v>
      </c>
      <c r="P693" s="310">
        <f t="shared" ca="1" si="308"/>
        <v>23</v>
      </c>
      <c r="Q693" s="304">
        <f t="shared" ca="1" si="309"/>
        <v>0</v>
      </c>
      <c r="R693" s="306">
        <f t="shared" ca="1" si="310"/>
        <v>0</v>
      </c>
      <c r="S693" s="307">
        <f t="shared" ca="1" si="311"/>
        <v>4.7590000000000039</v>
      </c>
      <c r="T693" s="304">
        <f t="shared" ca="1" si="291"/>
        <v>46.68579000000004</v>
      </c>
      <c r="U693" s="311">
        <f t="shared" ca="1" si="292"/>
        <v>0</v>
      </c>
      <c r="V693" s="306">
        <f t="shared" ca="1" si="293"/>
        <v>1.2258555657015808</v>
      </c>
      <c r="W693" s="304">
        <f t="shared" ca="1" si="294"/>
        <v>46.846047195939896</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-4.1742274201849838E-2</v>
      </c>
      <c r="AH693" s="304">
        <f t="shared" ca="1" si="318"/>
        <v>-9.8436643165275814</v>
      </c>
    </row>
    <row r="694" spans="1:34" x14ac:dyDescent="0.2">
      <c r="A694" s="347">
        <f t="shared" ca="1" si="296"/>
        <v>1E-4</v>
      </c>
      <c r="B694" s="304">
        <f t="shared" ca="1" si="297"/>
        <v>42.30870000000062</v>
      </c>
      <c r="D694" s="306">
        <f t="shared" ca="1" si="298"/>
        <v>-0.39938825519049614</v>
      </c>
      <c r="E694" s="307">
        <f t="shared" ca="1" si="299"/>
        <v>2.5569008430700535E-2</v>
      </c>
      <c r="F694" s="304">
        <f t="shared" ca="1" si="300"/>
        <v>0.40020588773309934</v>
      </c>
      <c r="G694" s="306">
        <f t="shared" ca="1" si="301"/>
        <v>4.5263623277455096</v>
      </c>
      <c r="H694" s="307">
        <f t="shared" ca="1" si="302"/>
        <v>-111.46982980344727</v>
      </c>
      <c r="I694" s="304">
        <f t="shared" ca="1" si="303"/>
        <v>111.56169106073793</v>
      </c>
      <c r="J694" s="306">
        <f t="shared" ca="1" si="304"/>
        <v>864.55711868317792</v>
      </c>
      <c r="K694" s="307">
        <f t="shared" ca="1" si="305"/>
        <v>-6.9929186840113386</v>
      </c>
      <c r="L694" s="304">
        <f t="shared" ca="1" si="290"/>
        <v>864.58539912346407</v>
      </c>
      <c r="M694" s="306">
        <f t="shared" ca="1" si="306"/>
        <v>-1.5302124574754747</v>
      </c>
      <c r="N694" s="304">
        <f t="shared" ca="1" si="307"/>
        <v>-87.674715571686662</v>
      </c>
      <c r="P694" s="310">
        <f t="shared" ca="1" si="308"/>
        <v>23</v>
      </c>
      <c r="Q694" s="304">
        <f t="shared" ca="1" si="309"/>
        <v>0</v>
      </c>
      <c r="R694" s="306">
        <f t="shared" ca="1" si="310"/>
        <v>0</v>
      </c>
      <c r="S694" s="307">
        <f t="shared" ca="1" si="311"/>
        <v>4.7590000000000039</v>
      </c>
      <c r="T694" s="304">
        <f t="shared" ca="1" si="291"/>
        <v>46.68579000000004</v>
      </c>
      <c r="U694" s="311">
        <f t="shared" ca="1" si="292"/>
        <v>0</v>
      </c>
      <c r="V694" s="306">
        <f t="shared" ca="1" si="293"/>
        <v>1.2258569321616379</v>
      </c>
      <c r="W694" s="304">
        <f t="shared" ca="1" si="294"/>
        <v>46.846095908726632</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-4.17523682933858E-2</v>
      </c>
      <c r="AH694" s="304">
        <f t="shared" ca="1" si="318"/>
        <v>-9.8436745526244707</v>
      </c>
    </row>
    <row r="695" spans="1:34" x14ac:dyDescent="0.2">
      <c r="A695" s="347">
        <f t="shared" ca="1" si="296"/>
        <v>1E-4</v>
      </c>
      <c r="B695" s="304">
        <f t="shared" ca="1" si="297"/>
        <v>42.308800000000623</v>
      </c>
      <c r="D695" s="306">
        <f t="shared" ca="1" si="298"/>
        <v>-0.3993851614247465</v>
      </c>
      <c r="E695" s="307">
        <f t="shared" ca="1" si="299"/>
        <v>2.5579378421756616E-2</v>
      </c>
      <c r="F695" s="304">
        <f t="shared" ca="1" si="300"/>
        <v>0.40020346296192172</v>
      </c>
      <c r="G695" s="306">
        <f t="shared" ca="1" si="301"/>
        <v>4.5263223892293674</v>
      </c>
      <c r="H695" s="307">
        <f t="shared" ca="1" si="302"/>
        <v>-111.46982724550942</v>
      </c>
      <c r="I695" s="304">
        <f t="shared" ca="1" si="303"/>
        <v>111.56168688449881</v>
      </c>
      <c r="J695" s="306">
        <f t="shared" ca="1" si="304"/>
        <v>864.55711868317792</v>
      </c>
      <c r="K695" s="307">
        <f t="shared" ca="1" si="305"/>
        <v>-7.0040656668637862</v>
      </c>
      <c r="L695" s="304">
        <f t="shared" ca="1" si="290"/>
        <v>864.58548935407441</v>
      </c>
      <c r="M695" s="306">
        <f t="shared" ca="1" si="306"/>
        <v>-1.5302128142453379</v>
      </c>
      <c r="N695" s="304">
        <f t="shared" ca="1" si="307"/>
        <v>-87.674736013094076</v>
      </c>
      <c r="P695" s="310">
        <f t="shared" ca="1" si="308"/>
        <v>23</v>
      </c>
      <c r="Q695" s="304">
        <f t="shared" ca="1" si="309"/>
        <v>0</v>
      </c>
      <c r="R695" s="306">
        <f t="shared" ca="1" si="310"/>
        <v>0</v>
      </c>
      <c r="S695" s="307">
        <f t="shared" ca="1" si="311"/>
        <v>4.7590000000000039</v>
      </c>
      <c r="T695" s="304">
        <f t="shared" ca="1" si="291"/>
        <v>46.68579000000004</v>
      </c>
      <c r="U695" s="311">
        <f t="shared" ca="1" si="292"/>
        <v>0</v>
      </c>
      <c r="V695" s="306">
        <f t="shared" ca="1" si="293"/>
        <v>1.225858298623187</v>
      </c>
      <c r="W695" s="304">
        <f t="shared" ca="1" si="294"/>
        <v>46.846144620714995</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-4.1762462219653074E-2</v>
      </c>
      <c r="AH695" s="304">
        <f t="shared" ca="1" si="318"/>
        <v>-9.8436847885536025</v>
      </c>
    </row>
    <row r="696" spans="1:34" x14ac:dyDescent="0.2">
      <c r="A696" s="347">
        <f t="shared" ca="1" si="296"/>
        <v>1E-4</v>
      </c>
      <c r="B696" s="304">
        <f t="shared" ca="1" si="297"/>
        <v>42.308900000000627</v>
      </c>
      <c r="D696" s="306">
        <f t="shared" ca="1" si="298"/>
        <v>-0.39938206767554152</v>
      </c>
      <c r="E696" s="307">
        <f t="shared" ca="1" si="299"/>
        <v>2.5589748242987653E-2</v>
      </c>
      <c r="F696" s="304">
        <f t="shared" ca="1" si="300"/>
        <v>0.4002010384743277</v>
      </c>
      <c r="G696" s="306">
        <f t="shared" ca="1" si="301"/>
        <v>4.5262824510225999</v>
      </c>
      <c r="H696" s="307">
        <f t="shared" ca="1" si="302"/>
        <v>-111.46982468653459</v>
      </c>
      <c r="I696" s="304">
        <f t="shared" ca="1" si="303"/>
        <v>111.5616827072503</v>
      </c>
      <c r="J696" s="306">
        <f t="shared" ca="1" si="304"/>
        <v>864.55711868317792</v>
      </c>
      <c r="K696" s="307">
        <f t="shared" ca="1" si="305"/>
        <v>-7.0152126494603886</v>
      </c>
      <c r="L696" s="304">
        <f t="shared" ca="1" si="290"/>
        <v>864.58557972838969</v>
      </c>
      <c r="M696" s="306">
        <f t="shared" ca="1" si="306"/>
        <v>-1.5302131710120797</v>
      </c>
      <c r="N696" s="304">
        <f t="shared" ca="1" si="307"/>
        <v>-87.674756454322647</v>
      </c>
      <c r="P696" s="310">
        <f t="shared" ca="1" si="308"/>
        <v>23</v>
      </c>
      <c r="Q696" s="304">
        <f t="shared" ca="1" si="309"/>
        <v>0</v>
      </c>
      <c r="R696" s="306">
        <f t="shared" ca="1" si="310"/>
        <v>0</v>
      </c>
      <c r="S696" s="307">
        <f t="shared" ca="1" si="311"/>
        <v>4.7590000000000039</v>
      </c>
      <c r="T696" s="304">
        <f t="shared" ca="1" si="291"/>
        <v>46.68579000000004</v>
      </c>
      <c r="U696" s="311">
        <f t="shared" ca="1" si="292"/>
        <v>0</v>
      </c>
      <c r="V696" s="306">
        <f t="shared" ca="1" si="293"/>
        <v>1.2258596650862286</v>
      </c>
      <c r="W696" s="304">
        <f t="shared" ca="1" si="294"/>
        <v>46.846193331904985</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-4.1772555980649884E-2</v>
      </c>
      <c r="AH696" s="304">
        <f t="shared" ca="1" si="318"/>
        <v>-9.8436950243149735</v>
      </c>
    </row>
    <row r="697" spans="1:34" x14ac:dyDescent="0.2">
      <c r="A697" s="347">
        <f t="shared" ca="1" si="296"/>
        <v>1E-4</v>
      </c>
      <c r="B697" s="304">
        <f t="shared" ca="1" si="297"/>
        <v>42.30900000000063</v>
      </c>
      <c r="D697" s="306">
        <f t="shared" ca="1" si="298"/>
        <v>-0.39937897394288346</v>
      </c>
      <c r="E697" s="307">
        <f t="shared" ca="1" si="299"/>
        <v>2.5600117894395424E-2</v>
      </c>
      <c r="F697" s="304">
        <f t="shared" ca="1" si="300"/>
        <v>0.40019861427031123</v>
      </c>
      <c r="G697" s="306">
        <f t="shared" ca="1" si="301"/>
        <v>4.5262425131252053</v>
      </c>
      <c r="H697" s="307">
        <f t="shared" ca="1" si="302"/>
        <v>-111.4698221265228</v>
      </c>
      <c r="I697" s="304">
        <f t="shared" ca="1" si="303"/>
        <v>111.56167852899245</v>
      </c>
      <c r="J697" s="306">
        <f t="shared" ca="1" si="304"/>
        <v>864.55711868317792</v>
      </c>
      <c r="K697" s="307">
        <f t="shared" ca="1" si="305"/>
        <v>-7.0263596318010411</v>
      </c>
      <c r="L697" s="304">
        <f t="shared" ca="1" si="290"/>
        <v>864.5856702464099</v>
      </c>
      <c r="M697" s="306">
        <f t="shared" ca="1" si="306"/>
        <v>-1.5302135277757003</v>
      </c>
      <c r="N697" s="304">
        <f t="shared" ca="1" si="307"/>
        <v>-87.674776895372403</v>
      </c>
      <c r="P697" s="310">
        <f t="shared" ca="1" si="308"/>
        <v>23</v>
      </c>
      <c r="Q697" s="304">
        <f t="shared" ca="1" si="309"/>
        <v>0</v>
      </c>
      <c r="R697" s="306">
        <f t="shared" ca="1" si="310"/>
        <v>0</v>
      </c>
      <c r="S697" s="307">
        <f t="shared" ca="1" si="311"/>
        <v>4.7590000000000039</v>
      </c>
      <c r="T697" s="304">
        <f t="shared" ca="1" si="291"/>
        <v>46.68579000000004</v>
      </c>
      <c r="U697" s="311">
        <f t="shared" ca="1" si="292"/>
        <v>0</v>
      </c>
      <c r="V697" s="306">
        <f t="shared" ca="1" si="293"/>
        <v>1.2258610315507621</v>
      </c>
      <c r="W697" s="304">
        <f t="shared" ca="1" si="294"/>
        <v>46.84624204229663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-4.178264957637623E-2</v>
      </c>
      <c r="AH697" s="304">
        <f t="shared" ca="1" si="318"/>
        <v>-9.8437052599085835</v>
      </c>
    </row>
    <row r="698" spans="1:34" x14ac:dyDescent="0.2">
      <c r="A698" s="347">
        <f t="shared" ca="1" si="296"/>
        <v>1E-4</v>
      </c>
      <c r="B698" s="304">
        <f t="shared" ca="1" si="297"/>
        <v>42.309100000000633</v>
      </c>
      <c r="D698" s="306">
        <f t="shared" ca="1" si="298"/>
        <v>-0.39937588022676856</v>
      </c>
      <c r="E698" s="307">
        <f t="shared" ca="1" si="299"/>
        <v>2.5610487375981705E-2</v>
      </c>
      <c r="F698" s="304">
        <f t="shared" ca="1" si="300"/>
        <v>0.40019619034986015</v>
      </c>
      <c r="G698" s="306">
        <f t="shared" ca="1" si="301"/>
        <v>4.5262025755371829</v>
      </c>
      <c r="H698" s="307">
        <f t="shared" ca="1" si="302"/>
        <v>-111.46981956547407</v>
      </c>
      <c r="I698" s="304">
        <f t="shared" ca="1" si="303"/>
        <v>111.56167434972525</v>
      </c>
      <c r="J698" s="306">
        <f t="shared" ca="1" si="304"/>
        <v>864.55711868317792</v>
      </c>
      <c r="K698" s="307">
        <f t="shared" ca="1" si="305"/>
        <v>-7.0375066138856406</v>
      </c>
      <c r="L698" s="304">
        <f t="shared" ca="1" si="290"/>
        <v>864.58576090813517</v>
      </c>
      <c r="M698" s="306">
        <f t="shared" ca="1" si="306"/>
        <v>-1.5302138845361999</v>
      </c>
      <c r="N698" s="304">
        <f t="shared" ca="1" si="307"/>
        <v>-87.674797336243316</v>
      </c>
      <c r="P698" s="310">
        <f t="shared" ca="1" si="308"/>
        <v>23</v>
      </c>
      <c r="Q698" s="304">
        <f t="shared" ca="1" si="309"/>
        <v>0</v>
      </c>
      <c r="R698" s="306">
        <f t="shared" ca="1" si="310"/>
        <v>0</v>
      </c>
      <c r="S698" s="307">
        <f t="shared" ca="1" si="311"/>
        <v>4.7590000000000039</v>
      </c>
      <c r="T698" s="304">
        <f t="shared" ca="1" si="291"/>
        <v>46.68579000000004</v>
      </c>
      <c r="U698" s="311">
        <f t="shared" ca="1" si="292"/>
        <v>0</v>
      </c>
      <c r="V698" s="306">
        <f t="shared" ca="1" si="293"/>
        <v>1.2258623980167884</v>
      </c>
      <c r="W698" s="304">
        <f t="shared" ca="1" si="294"/>
        <v>46.84629075188996</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-4.1792743006837441E-2</v>
      </c>
      <c r="AH698" s="304">
        <f t="shared" ca="1" si="318"/>
        <v>-9.8437154953344379</v>
      </c>
    </row>
    <row r="699" spans="1:34" x14ac:dyDescent="0.2">
      <c r="A699" s="347">
        <f t="shared" ca="1" si="296"/>
        <v>1E-4</v>
      </c>
      <c r="B699" s="304">
        <f t="shared" ca="1" si="297"/>
        <v>42.309200000000637</v>
      </c>
      <c r="D699" s="306">
        <f t="shared" ca="1" si="298"/>
        <v>-0.39937278652719743</v>
      </c>
      <c r="E699" s="307">
        <f t="shared" ca="1" si="299"/>
        <v>2.5620856687758931E-2</v>
      </c>
      <c r="F699" s="304">
        <f t="shared" ca="1" si="300"/>
        <v>0.40019376671296752</v>
      </c>
      <c r="G699" s="306">
        <f t="shared" ca="1" si="301"/>
        <v>4.5261626382585298</v>
      </c>
      <c r="H699" s="307">
        <f t="shared" ca="1" si="302"/>
        <v>-111.4698170033884</v>
      </c>
      <c r="I699" s="304">
        <f t="shared" ca="1" si="303"/>
        <v>111.56167016944872</v>
      </c>
      <c r="J699" s="306">
        <f t="shared" ca="1" si="304"/>
        <v>864.55711868317792</v>
      </c>
      <c r="K699" s="307">
        <f t="shared" ca="1" si="305"/>
        <v>-7.0486535957140841</v>
      </c>
      <c r="L699" s="304">
        <f t="shared" ca="1" si="290"/>
        <v>864.58585171356515</v>
      </c>
      <c r="M699" s="306">
        <f t="shared" ca="1" si="306"/>
        <v>-1.5302142412935782</v>
      </c>
      <c r="N699" s="304">
        <f t="shared" ca="1" si="307"/>
        <v>-87.674817776935413</v>
      </c>
      <c r="P699" s="310">
        <f t="shared" ca="1" si="308"/>
        <v>23</v>
      </c>
      <c r="Q699" s="304">
        <f t="shared" ca="1" si="309"/>
        <v>0</v>
      </c>
      <c r="R699" s="306">
        <f t="shared" ca="1" si="310"/>
        <v>0</v>
      </c>
      <c r="S699" s="307">
        <f t="shared" ca="1" si="311"/>
        <v>4.7590000000000039</v>
      </c>
      <c r="T699" s="304">
        <f t="shared" ca="1" si="291"/>
        <v>46.68579000000004</v>
      </c>
      <c r="U699" s="311">
        <f t="shared" ca="1" si="292"/>
        <v>0</v>
      </c>
      <c r="V699" s="306">
        <f t="shared" ca="1" si="293"/>
        <v>1.2258637644843069</v>
      </c>
      <c r="W699" s="304">
        <f t="shared" ca="1" si="294"/>
        <v>46.846339460684945</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-4.1802836272038846E-2</v>
      </c>
      <c r="AH699" s="304">
        <f t="shared" ca="1" si="318"/>
        <v>-9.8437257305925456</v>
      </c>
    </row>
    <row r="700" spans="1:34" x14ac:dyDescent="0.2">
      <c r="A700" s="347">
        <f t="shared" ca="1" si="296"/>
        <v>1E-4</v>
      </c>
      <c r="B700" s="304">
        <f t="shared" ca="1" si="297"/>
        <v>42.30930000000064</v>
      </c>
      <c r="D700" s="306">
        <f t="shared" ca="1" si="298"/>
        <v>-0.39936969284417217</v>
      </c>
      <c r="E700" s="307">
        <f t="shared" ca="1" si="299"/>
        <v>2.5631225829714666E-2</v>
      </c>
      <c r="F700" s="304">
        <f t="shared" ca="1" si="300"/>
        <v>0.40019134335962619</v>
      </c>
      <c r="G700" s="306">
        <f t="shared" ca="1" si="301"/>
        <v>4.5261227012892453</v>
      </c>
      <c r="H700" s="307">
        <f t="shared" ca="1" si="302"/>
        <v>-111.46981444026582</v>
      </c>
      <c r="I700" s="304">
        <f t="shared" ca="1" si="303"/>
        <v>111.56166598816289</v>
      </c>
      <c r="J700" s="306">
        <f t="shared" ca="1" si="304"/>
        <v>864.55711868317792</v>
      </c>
      <c r="K700" s="307">
        <f t="shared" ca="1" si="305"/>
        <v>-7.0598005772862669</v>
      </c>
      <c r="L700" s="304">
        <f t="shared" ca="1" si="290"/>
        <v>864.58594266270006</v>
      </c>
      <c r="M700" s="306">
        <f t="shared" ca="1" si="306"/>
        <v>-1.5302145980478352</v>
      </c>
      <c r="N700" s="304">
        <f t="shared" ca="1" si="307"/>
        <v>-87.674838217448652</v>
      </c>
      <c r="P700" s="310">
        <f t="shared" ca="1" si="308"/>
        <v>23</v>
      </c>
      <c r="Q700" s="304">
        <f t="shared" ca="1" si="309"/>
        <v>0</v>
      </c>
      <c r="R700" s="306">
        <f t="shared" ca="1" si="310"/>
        <v>0</v>
      </c>
      <c r="S700" s="307">
        <f t="shared" ca="1" si="311"/>
        <v>4.7590000000000039</v>
      </c>
      <c r="T700" s="304">
        <f t="shared" ca="1" si="291"/>
        <v>46.68579000000004</v>
      </c>
      <c r="U700" s="311">
        <f t="shared" ca="1" si="292"/>
        <v>0</v>
      </c>
      <c r="V700" s="306">
        <f t="shared" ca="1" si="293"/>
        <v>1.2258651309533177</v>
      </c>
      <c r="W700" s="304">
        <f t="shared" ca="1" si="294"/>
        <v>46.846388168681628</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-4.1812929371978669E-2</v>
      </c>
      <c r="AH700" s="304">
        <f t="shared" ca="1" si="318"/>
        <v>-9.8437359656828978</v>
      </c>
    </row>
    <row r="701" spans="1:34" x14ac:dyDescent="0.2">
      <c r="A701" s="347">
        <f t="shared" ca="1" si="296"/>
        <v>1E-4</v>
      </c>
      <c r="B701" s="304">
        <f t="shared" ca="1" si="297"/>
        <v>42.309400000000643</v>
      </c>
      <c r="D701" s="306">
        <f t="shared" ca="1" si="298"/>
        <v>-0.39936659917769352</v>
      </c>
      <c r="E701" s="307">
        <f t="shared" ca="1" si="299"/>
        <v>2.5641594801861345E-2</v>
      </c>
      <c r="F701" s="304">
        <f t="shared" ca="1" si="300"/>
        <v>0.40018892028982933</v>
      </c>
      <c r="G701" s="306">
        <f t="shared" ca="1" si="301"/>
        <v>4.5260827646293276</v>
      </c>
      <c r="H701" s="307">
        <f t="shared" ca="1" si="302"/>
        <v>-111.46981187610635</v>
      </c>
      <c r="I701" s="304">
        <f t="shared" ca="1" si="303"/>
        <v>111.56166180586777</v>
      </c>
      <c r="J701" s="306">
        <f t="shared" ca="1" si="304"/>
        <v>864.55711868317792</v>
      </c>
      <c r="K701" s="307">
        <f t="shared" ca="1" si="305"/>
        <v>-7.0709475586020858</v>
      </c>
      <c r="L701" s="304">
        <f t="shared" ca="1" si="290"/>
        <v>864.58603375553957</v>
      </c>
      <c r="M701" s="306">
        <f t="shared" ca="1" si="306"/>
        <v>-1.5302149547989714</v>
      </c>
      <c r="N701" s="304">
        <f t="shared" ca="1" si="307"/>
        <v>-87.674858657783105</v>
      </c>
      <c r="P701" s="310">
        <f t="shared" ca="1" si="308"/>
        <v>23</v>
      </c>
      <c r="Q701" s="304">
        <f t="shared" ca="1" si="309"/>
        <v>0</v>
      </c>
      <c r="R701" s="306">
        <f t="shared" ca="1" si="310"/>
        <v>0</v>
      </c>
      <c r="S701" s="307">
        <f t="shared" ca="1" si="311"/>
        <v>4.7590000000000039</v>
      </c>
      <c r="T701" s="304">
        <f t="shared" ca="1" si="291"/>
        <v>46.68579000000004</v>
      </c>
      <c r="U701" s="311">
        <f t="shared" ca="1" si="292"/>
        <v>0</v>
      </c>
      <c r="V701" s="306">
        <f t="shared" ca="1" si="293"/>
        <v>1.2258664974238209</v>
      </c>
      <c r="W701" s="304">
        <f t="shared" ca="1" si="294"/>
        <v>46.846436875880016</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-4.1823022306658686E-2</v>
      </c>
      <c r="AH701" s="304">
        <f t="shared" ca="1" si="318"/>
        <v>-9.8437462006055032</v>
      </c>
    </row>
    <row r="702" spans="1:34" x14ac:dyDescent="0.2">
      <c r="A702" s="347">
        <f t="shared" ca="1" si="296"/>
        <v>1E-4</v>
      </c>
      <c r="B702" s="304">
        <f t="shared" ca="1" si="297"/>
        <v>42.309500000000646</v>
      </c>
      <c r="D702" s="306">
        <f t="shared" ca="1" si="298"/>
        <v>-0.39936350552775735</v>
      </c>
      <c r="E702" s="307">
        <f t="shared" ca="1" si="299"/>
        <v>2.5651963604200745E-2</v>
      </c>
      <c r="F702" s="304">
        <f t="shared" ca="1" si="300"/>
        <v>0.40018649750356433</v>
      </c>
      <c r="G702" s="306">
        <f t="shared" ca="1" si="301"/>
        <v>4.5260428282787748</v>
      </c>
      <c r="H702" s="307">
        <f t="shared" ca="1" si="302"/>
        <v>-111.46980931090999</v>
      </c>
      <c r="I702" s="304">
        <f t="shared" ca="1" si="303"/>
        <v>111.56165762256336</v>
      </c>
      <c r="J702" s="306">
        <f t="shared" ca="1" si="304"/>
        <v>864.55711868317792</v>
      </c>
      <c r="K702" s="307">
        <f t="shared" ca="1" si="305"/>
        <v>-7.082094539661437</v>
      </c>
      <c r="L702" s="304">
        <f t="shared" ca="1" si="290"/>
        <v>864.5861249920838</v>
      </c>
      <c r="M702" s="306">
        <f t="shared" ca="1" si="306"/>
        <v>-1.5302153115469863</v>
      </c>
      <c r="N702" s="304">
        <f t="shared" ca="1" si="307"/>
        <v>-87.6748790979387</v>
      </c>
      <c r="P702" s="310">
        <f t="shared" ca="1" si="308"/>
        <v>23</v>
      </c>
      <c r="Q702" s="304">
        <f t="shared" ca="1" si="309"/>
        <v>0</v>
      </c>
      <c r="R702" s="306">
        <f t="shared" ca="1" si="310"/>
        <v>0</v>
      </c>
      <c r="S702" s="307">
        <f t="shared" ca="1" si="311"/>
        <v>4.7590000000000039</v>
      </c>
      <c r="T702" s="304">
        <f t="shared" ca="1" si="291"/>
        <v>46.68579000000004</v>
      </c>
      <c r="U702" s="311">
        <f t="shared" ca="1" si="292"/>
        <v>0</v>
      </c>
      <c r="V702" s="306">
        <f t="shared" ca="1" si="293"/>
        <v>1.2258678638958167</v>
      </c>
      <c r="W702" s="304">
        <f t="shared" ca="1" si="294"/>
        <v>46.846485582280103</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-4.1833115076084226E-2</v>
      </c>
      <c r="AH702" s="304">
        <f t="shared" ca="1" si="318"/>
        <v>-9.8437564353603655</v>
      </c>
    </row>
    <row r="703" spans="1:34" x14ac:dyDescent="0.2">
      <c r="A703" s="347">
        <f t="shared" ca="1" si="296"/>
        <v>1E-4</v>
      </c>
      <c r="B703" s="304">
        <f t="shared" ca="1" si="297"/>
        <v>42.30960000000065</v>
      </c>
      <c r="D703" s="306">
        <f t="shared" ca="1" si="298"/>
        <v>-0.39936041189436827</v>
      </c>
      <c r="E703" s="307">
        <f t="shared" ca="1" si="299"/>
        <v>2.5662332236731089E-2</v>
      </c>
      <c r="F703" s="304">
        <f t="shared" ca="1" si="300"/>
        <v>0.40018407500082742</v>
      </c>
      <c r="G703" s="306">
        <f t="shared" ca="1" si="301"/>
        <v>4.5260028922375852</v>
      </c>
      <c r="H703" s="307">
        <f t="shared" ca="1" si="302"/>
        <v>-111.46980674467677</v>
      </c>
      <c r="I703" s="304">
        <f t="shared" ca="1" si="303"/>
        <v>111.56165343824971</v>
      </c>
      <c r="J703" s="306">
        <f t="shared" ca="1" si="304"/>
        <v>864.55711868317792</v>
      </c>
      <c r="K703" s="307">
        <f t="shared" ca="1" si="305"/>
        <v>-7.0932415204642165</v>
      </c>
      <c r="L703" s="304">
        <f t="shared" ca="1" si="290"/>
        <v>864.58621637233273</v>
      </c>
      <c r="M703" s="306">
        <f t="shared" ca="1" si="306"/>
        <v>-1.5302156682918802</v>
      </c>
      <c r="N703" s="304">
        <f t="shared" ca="1" si="307"/>
        <v>-87.674899537915479</v>
      </c>
      <c r="P703" s="310">
        <f t="shared" ca="1" si="308"/>
        <v>23</v>
      </c>
      <c r="Q703" s="304">
        <f t="shared" ca="1" si="309"/>
        <v>0</v>
      </c>
      <c r="R703" s="306">
        <f t="shared" ca="1" si="310"/>
        <v>0</v>
      </c>
      <c r="S703" s="307">
        <f t="shared" ca="1" si="311"/>
        <v>4.7590000000000039</v>
      </c>
      <c r="T703" s="304">
        <f t="shared" ca="1" si="291"/>
        <v>46.68579000000004</v>
      </c>
      <c r="U703" s="311">
        <f t="shared" ca="1" si="292"/>
        <v>0</v>
      </c>
      <c r="V703" s="306">
        <f t="shared" ca="1" si="293"/>
        <v>1.2258692303693042</v>
      </c>
      <c r="W703" s="304">
        <f t="shared" ca="1" si="294"/>
        <v>46.846534287881909</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-4.184320768025529E-2</v>
      </c>
      <c r="AH703" s="304">
        <f t="shared" ca="1" si="318"/>
        <v>-9.8437666699474811</v>
      </c>
    </row>
    <row r="704" spans="1:34" x14ac:dyDescent="0.2">
      <c r="A704" s="347">
        <f t="shared" ca="1" si="296"/>
        <v>1E-4</v>
      </c>
      <c r="B704" s="304">
        <f t="shared" ca="1" si="297"/>
        <v>42.309700000000653</v>
      </c>
      <c r="D704" s="306">
        <f t="shared" ca="1" si="298"/>
        <v>-0.39935731827752458</v>
      </c>
      <c r="E704" s="307">
        <f t="shared" ca="1" si="299"/>
        <v>2.567270069945593E-2</v>
      </c>
      <c r="F704" s="304">
        <f t="shared" ca="1" si="300"/>
        <v>0.40018165278160855</v>
      </c>
      <c r="G704" s="306">
        <f t="shared" ca="1" si="301"/>
        <v>4.5259629565057571</v>
      </c>
      <c r="H704" s="307">
        <f t="shared" ca="1" si="302"/>
        <v>-111.4698041774067</v>
      </c>
      <c r="I704" s="304">
        <f t="shared" ca="1" si="303"/>
        <v>111.56164925292678</v>
      </c>
      <c r="J704" s="306">
        <f t="shared" ca="1" si="304"/>
        <v>864.55711868317792</v>
      </c>
      <c r="K704" s="307">
        <f t="shared" ca="1" si="305"/>
        <v>-7.1043885010103205</v>
      </c>
      <c r="L704" s="304">
        <f t="shared" ca="1" si="290"/>
        <v>864.58630789628626</v>
      </c>
      <c r="M704" s="306">
        <f t="shared" ca="1" si="306"/>
        <v>-1.5302160250336532</v>
      </c>
      <c r="N704" s="304">
        <f t="shared" ca="1" si="307"/>
        <v>-87.674919977713458</v>
      </c>
      <c r="P704" s="310">
        <f t="shared" ca="1" si="308"/>
        <v>23</v>
      </c>
      <c r="Q704" s="304">
        <f t="shared" ca="1" si="309"/>
        <v>0</v>
      </c>
      <c r="R704" s="306">
        <f t="shared" ca="1" si="310"/>
        <v>0</v>
      </c>
      <c r="S704" s="307">
        <f t="shared" ca="1" si="311"/>
        <v>4.7590000000000039</v>
      </c>
      <c r="T704" s="304">
        <f t="shared" ca="1" si="291"/>
        <v>46.68579000000004</v>
      </c>
      <c r="U704" s="311">
        <f t="shared" ca="1" si="292"/>
        <v>0</v>
      </c>
      <c r="V704" s="306">
        <f t="shared" ca="1" si="293"/>
        <v>1.2258705968442845</v>
      </c>
      <c r="W704" s="304">
        <f t="shared" ca="1" si="294"/>
        <v>46.846582992685434</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-4.1853300119175429E-2</v>
      </c>
      <c r="AH704" s="304">
        <f t="shared" ca="1" si="318"/>
        <v>-9.843776904366857</v>
      </c>
    </row>
    <row r="705" spans="1:34" x14ac:dyDescent="0.2">
      <c r="A705" s="347">
        <f t="shared" ca="1" si="296"/>
        <v>1E-4</v>
      </c>
      <c r="B705" s="304">
        <f t="shared" ca="1" si="297"/>
        <v>42.309800000000656</v>
      </c>
      <c r="D705" s="306">
        <f t="shared" ca="1" si="298"/>
        <v>-0.39935422467722437</v>
      </c>
      <c r="E705" s="307">
        <f t="shared" ca="1" si="299"/>
        <v>2.5683068992373492E-2</v>
      </c>
      <c r="F705" s="304">
        <f t="shared" ca="1" si="300"/>
        <v>0.4001792308458974</v>
      </c>
      <c r="G705" s="306">
        <f t="shared" ca="1" si="301"/>
        <v>4.5259230210832895</v>
      </c>
      <c r="H705" s="307">
        <f t="shared" ca="1" si="302"/>
        <v>-111.4698016090998</v>
      </c>
      <c r="I705" s="304">
        <f t="shared" ca="1" si="303"/>
        <v>111.56164506659464</v>
      </c>
      <c r="J705" s="306">
        <f t="shared" ca="1" si="304"/>
        <v>864.55711868317792</v>
      </c>
      <c r="K705" s="307">
        <f t="shared" ca="1" si="305"/>
        <v>-7.1155354812996459</v>
      </c>
      <c r="L705" s="304">
        <f t="shared" ca="1" si="290"/>
        <v>864.58639956394416</v>
      </c>
      <c r="M705" s="306">
        <f t="shared" ca="1" si="306"/>
        <v>-1.5302163817723051</v>
      </c>
      <c r="N705" s="304">
        <f t="shared" ca="1" si="307"/>
        <v>-87.674940417332593</v>
      </c>
      <c r="P705" s="310">
        <f t="shared" ca="1" si="308"/>
        <v>23</v>
      </c>
      <c r="Q705" s="304">
        <f t="shared" ca="1" si="309"/>
        <v>0</v>
      </c>
      <c r="R705" s="306">
        <f t="shared" ca="1" si="310"/>
        <v>0</v>
      </c>
      <c r="S705" s="307">
        <f t="shared" ca="1" si="311"/>
        <v>4.7590000000000039</v>
      </c>
      <c r="T705" s="304">
        <f t="shared" ca="1" si="291"/>
        <v>46.68579000000004</v>
      </c>
      <c r="U705" s="311">
        <f t="shared" ca="1" si="292"/>
        <v>0</v>
      </c>
      <c r="V705" s="306">
        <f t="shared" ca="1" si="293"/>
        <v>1.2258719633207567</v>
      </c>
      <c r="W705" s="304">
        <f t="shared" ca="1" si="294"/>
        <v>46.846631696690686</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-4.1863392392841092E-2</v>
      </c>
      <c r="AH705" s="304">
        <f t="shared" ca="1" si="318"/>
        <v>-9.8437871386184899</v>
      </c>
    </row>
    <row r="706" spans="1:34" x14ac:dyDescent="0.2">
      <c r="A706" s="347">
        <f t="shared" ca="1" si="296"/>
        <v>1E-4</v>
      </c>
      <c r="B706" s="304">
        <f t="shared" ca="1" si="297"/>
        <v>42.30990000000066</v>
      </c>
      <c r="D706" s="306">
        <f t="shared" ca="1" si="298"/>
        <v>-0.3993511310934702</v>
      </c>
      <c r="E706" s="307">
        <f t="shared" ca="1" si="299"/>
        <v>2.569343711549088E-2</v>
      </c>
      <c r="F706" s="304">
        <f t="shared" ca="1" si="300"/>
        <v>0.40017680919368842</v>
      </c>
      <c r="G706" s="306">
        <f t="shared" ca="1" si="301"/>
        <v>4.5258830859701797</v>
      </c>
      <c r="H706" s="307">
        <f t="shared" ca="1" si="302"/>
        <v>-111.4697990397561</v>
      </c>
      <c r="I706" s="304">
        <f t="shared" ca="1" si="303"/>
        <v>111.56164087925329</v>
      </c>
      <c r="J706" s="306">
        <f t="shared" ca="1" si="304"/>
        <v>864.55711868317792</v>
      </c>
      <c r="K706" s="307">
        <f t="shared" ca="1" si="305"/>
        <v>-7.1266824613320887</v>
      </c>
      <c r="L706" s="304">
        <f t="shared" ca="1" si="290"/>
        <v>864.58649137530665</v>
      </c>
      <c r="M706" s="306">
        <f t="shared" ca="1" si="306"/>
        <v>-1.530216738507836</v>
      </c>
      <c r="N706" s="304">
        <f t="shared" ca="1" si="307"/>
        <v>-87.674960856772927</v>
      </c>
      <c r="P706" s="310">
        <f t="shared" ca="1" si="308"/>
        <v>23</v>
      </c>
      <c r="Q706" s="304">
        <f t="shared" ca="1" si="309"/>
        <v>0</v>
      </c>
      <c r="R706" s="306">
        <f t="shared" ca="1" si="310"/>
        <v>0</v>
      </c>
      <c r="S706" s="307">
        <f t="shared" ca="1" si="311"/>
        <v>4.7590000000000039</v>
      </c>
      <c r="T706" s="304">
        <f t="shared" ca="1" si="291"/>
        <v>46.68579000000004</v>
      </c>
      <c r="U706" s="311">
        <f t="shared" ca="1" si="292"/>
        <v>0</v>
      </c>
      <c r="V706" s="306">
        <f t="shared" ca="1" si="293"/>
        <v>1.225873329798721</v>
      </c>
      <c r="W706" s="304">
        <f t="shared" ca="1" si="294"/>
        <v>46.8466803998977</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-4.187348450126116E-2</v>
      </c>
      <c r="AH706" s="304">
        <f t="shared" ca="1" si="318"/>
        <v>-9.8437973727023849</v>
      </c>
    </row>
    <row r="707" spans="1:34" x14ac:dyDescent="0.2">
      <c r="A707" s="347">
        <f t="shared" ca="1" si="296"/>
        <v>1E-4</v>
      </c>
      <c r="B707" s="304">
        <f t="shared" ca="1" si="297"/>
        <v>42.310000000000663</v>
      </c>
      <c r="D707" s="306">
        <f t="shared" ca="1" si="298"/>
        <v>-0.39934803752626252</v>
      </c>
      <c r="E707" s="307">
        <f t="shared" ca="1" si="299"/>
        <v>2.5703805068808094E-2</v>
      </c>
      <c r="F707" s="304">
        <f t="shared" ca="1" si="300"/>
        <v>0.40017438782497372</v>
      </c>
      <c r="G707" s="306">
        <f t="shared" ca="1" si="301"/>
        <v>4.525843151166427</v>
      </c>
      <c r="H707" s="307">
        <f t="shared" ca="1" si="302"/>
        <v>-111.46979646937559</v>
      </c>
      <c r="I707" s="304">
        <f t="shared" ca="1" si="303"/>
        <v>111.56163669090274</v>
      </c>
      <c r="J707" s="306">
        <f t="shared" ca="1" si="304"/>
        <v>864.55711868317792</v>
      </c>
      <c r="K707" s="307">
        <f t="shared" ca="1" si="305"/>
        <v>-7.1378294411075451</v>
      </c>
      <c r="L707" s="304">
        <f t="shared" ca="1" si="290"/>
        <v>864.58658333037351</v>
      </c>
      <c r="M707" s="306">
        <f t="shared" ca="1" si="306"/>
        <v>-1.5302170952402461</v>
      </c>
      <c r="N707" s="304">
        <f t="shared" ca="1" si="307"/>
        <v>-87.674981296034431</v>
      </c>
      <c r="P707" s="310">
        <f t="shared" ca="1" si="308"/>
        <v>23</v>
      </c>
      <c r="Q707" s="304">
        <f t="shared" ca="1" si="309"/>
        <v>0</v>
      </c>
      <c r="R707" s="306">
        <f t="shared" ca="1" si="310"/>
        <v>0</v>
      </c>
      <c r="S707" s="307">
        <f t="shared" ca="1" si="311"/>
        <v>4.7590000000000039</v>
      </c>
      <c r="T707" s="304">
        <f t="shared" ca="1" si="291"/>
        <v>46.68579000000004</v>
      </c>
      <c r="U707" s="311">
        <f t="shared" ca="1" si="292"/>
        <v>0</v>
      </c>
      <c r="V707" s="306">
        <f t="shared" ca="1" si="293"/>
        <v>1.2258746962781781</v>
      </c>
      <c r="W707" s="304">
        <f t="shared" ca="1" si="294"/>
        <v>46.84672910230649</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-4.1883576444433857E-2</v>
      </c>
      <c r="AH707" s="304">
        <f t="shared" ca="1" si="318"/>
        <v>-9.8438076066185456</v>
      </c>
    </row>
    <row r="708" spans="1:34" x14ac:dyDescent="0.2">
      <c r="A708" s="347">
        <f t="shared" ca="1" si="296"/>
        <v>1E-4</v>
      </c>
      <c r="B708" s="304">
        <f t="shared" ca="1" si="297"/>
        <v>42.310100000000666</v>
      </c>
      <c r="D708" s="306">
        <f t="shared" ca="1" si="298"/>
        <v>-0.39934494397559972</v>
      </c>
      <c r="E708" s="307">
        <f t="shared" ca="1" si="299"/>
        <v>2.5714172852337569E-2</v>
      </c>
      <c r="F708" s="304">
        <f t="shared" ca="1" si="300"/>
        <v>0.40017196673974398</v>
      </c>
      <c r="G708" s="306">
        <f t="shared" ca="1" si="301"/>
        <v>4.5258032166720294</v>
      </c>
      <c r="H708" s="307">
        <f t="shared" ca="1" si="302"/>
        <v>-111.46979389795831</v>
      </c>
      <c r="I708" s="304">
        <f t="shared" ca="1" si="303"/>
        <v>111.56163250154303</v>
      </c>
      <c r="J708" s="306">
        <f t="shared" ca="1" si="304"/>
        <v>864.55711868317792</v>
      </c>
      <c r="K708" s="307">
        <f t="shared" ca="1" si="305"/>
        <v>-7.1489764206259121</v>
      </c>
      <c r="L708" s="304">
        <f t="shared" ref="L708:L771" ca="1" si="319">SQRT(pos_x^2+pos_z^2)</f>
        <v>864.58667542914475</v>
      </c>
      <c r="M708" s="306">
        <f t="shared" ca="1" si="306"/>
        <v>-1.5302174519695353</v>
      </c>
      <c r="N708" s="304">
        <f t="shared" ca="1" si="307"/>
        <v>-87.675001735117135</v>
      </c>
      <c r="P708" s="310">
        <f t="shared" ca="1" si="308"/>
        <v>23</v>
      </c>
      <c r="Q708" s="304">
        <f t="shared" ca="1" si="309"/>
        <v>0</v>
      </c>
      <c r="R708" s="306">
        <f t="shared" ca="1" si="310"/>
        <v>0</v>
      </c>
      <c r="S708" s="307">
        <f t="shared" ca="1" si="311"/>
        <v>4.7590000000000039</v>
      </c>
      <c r="T708" s="304">
        <f t="shared" ref="T708:T771" ca="1" si="320">m*g</f>
        <v>46.68579000000004</v>
      </c>
      <c r="U708" s="311">
        <f t="shared" ref="U708:U771" ca="1" si="321">IF(pos_xz&lt;L_rampe,Poids*COS(Beta),0)</f>
        <v>0</v>
      </c>
      <c r="V708" s="306">
        <f t="shared" ref="V708:V771" ca="1" si="322">Rho_moyen*(20000-Alt_rampe-pos_z)/(20000+Alt_rampe+pos_z)</f>
        <v>1.2258760627591274</v>
      </c>
      <c r="W708" s="304">
        <f t="shared" ref="W708:W771" ca="1" si="323">1/2*Rho*Sref*Cx*vit_xz^2</f>
        <v>46.84677780391705</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-4.189366822236984E-2</v>
      </c>
      <c r="AH708" s="304">
        <f t="shared" ca="1" si="318"/>
        <v>-9.8438178403669792</v>
      </c>
    </row>
    <row r="709" spans="1:34" x14ac:dyDescent="0.2">
      <c r="A709" s="347">
        <f t="shared" ref="A709:A772" ca="1" si="325">IF(B708+0.01&lt;=T_ini+ROUNDUP(Temps_fin_propu,0), 0.01, IF(K708&gt;0, 0.1, 0.0001))</f>
        <v>1E-4</v>
      </c>
      <c r="B709" s="304">
        <f t="shared" ref="B709:B772" ca="1" si="326">B708+pas</f>
        <v>42.31020000000067</v>
      </c>
      <c r="D709" s="306">
        <f t="shared" ref="D709:D772" ca="1" si="327">IF(AND(L708&lt;L_rampe,Poussee&lt;Poids*SIN(M708)),0,(-W708+Poussee)/m*COS(M708)-U708/m*SIN(M708))</f>
        <v>-0.39934185044148185</v>
      </c>
      <c r="E709" s="307">
        <f t="shared" ref="E709:E772" ca="1" si="328">IF(AND(L708&lt;L_rampe,Poussee&lt;Poids*SIN(M708)),0,(-W708+Poussee)/m*SIN(M708)+U708/m*COS(M708)-Poids/m)</f>
        <v>2.5724540466068646E-2</v>
      </c>
      <c r="F709" s="304">
        <f t="shared" ref="F709:F772" ca="1" si="329">SQRT(acc_x^2+acc_z^2)</f>
        <v>0.4001695459379902</v>
      </c>
      <c r="G709" s="306">
        <f t="shared" ref="G709:G772" ca="1" si="330">G708+acc_x*pas</f>
        <v>4.5257632824869853</v>
      </c>
      <c r="H709" s="307">
        <f t="shared" ref="H709:H772" ca="1" si="331">H708+acc_z*pas</f>
        <v>-111.46979132550426</v>
      </c>
      <c r="I709" s="304">
        <f t="shared" ref="I709:I772" ca="1" si="332">SQRT(vit_x^2+vit_z^2)</f>
        <v>111.56162831117415</v>
      </c>
      <c r="J709" s="306">
        <f t="shared" ref="J709:J772" ca="1" si="333">J708+0.5*(vit_x+G708)*pas*(K708&gt;=0)</f>
        <v>864.55711868317792</v>
      </c>
      <c r="K709" s="307">
        <f t="shared" ref="K709:K772" ca="1" si="334">K708+0.5*(vit_z+H708)*pas</f>
        <v>-7.1601233998870848</v>
      </c>
      <c r="L709" s="304">
        <f t="shared" ca="1" si="319"/>
        <v>864.58676767162024</v>
      </c>
      <c r="M709" s="306">
        <f t="shared" ref="M709:M772" ca="1" si="335">IF(AND(L708&gt;L_rampe,G709&gt;0),ATAN2(G709,H709),$M$4)</f>
        <v>-1.5302178086957035</v>
      </c>
      <c r="N709" s="304">
        <f t="shared" ref="N709:N772" ca="1" si="336">DEGREES(Beta)</f>
        <v>-87.675022174021009</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4.7590000000000039</v>
      </c>
      <c r="T709" s="304">
        <f t="shared" ca="1" si="320"/>
        <v>46.68579000000004</v>
      </c>
      <c r="U709" s="311">
        <f t="shared" ca="1" si="321"/>
        <v>0</v>
      </c>
      <c r="V709" s="306">
        <f t="shared" ca="1" si="322"/>
        <v>1.2258774292415686</v>
      </c>
      <c r="W709" s="304">
        <f t="shared" ca="1" si="323"/>
        <v>46.846826504729371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-4.1903759835063781E-2</v>
      </c>
      <c r="AH709" s="304">
        <f t="shared" ref="AH709:AH772" ca="1" si="347">IF(AND(L708&lt;L_rampe,Poussee&lt;Poids*SIN(M708)), g*SIN(M708), (-W708+Poussee)/m)</f>
        <v>-9.8438280739476802</v>
      </c>
    </row>
    <row r="710" spans="1:34" x14ac:dyDescent="0.2">
      <c r="A710" s="347">
        <f t="shared" ca="1" si="325"/>
        <v>1E-4</v>
      </c>
      <c r="B710" s="304">
        <f t="shared" ca="1" si="326"/>
        <v>42.310300000000673</v>
      </c>
      <c r="D710" s="306">
        <f t="shared" ca="1" si="327"/>
        <v>-0.39933875692391141</v>
      </c>
      <c r="E710" s="307">
        <f t="shared" ca="1" si="328"/>
        <v>2.5734907910006655E-2</v>
      </c>
      <c r="F710" s="304">
        <f t="shared" ca="1" si="329"/>
        <v>0.40016712541970678</v>
      </c>
      <c r="G710" s="306">
        <f t="shared" ca="1" si="330"/>
        <v>4.5257233486112929</v>
      </c>
      <c r="H710" s="307">
        <f t="shared" ca="1" si="331"/>
        <v>-111.46978875201347</v>
      </c>
      <c r="I710" s="304">
        <f t="shared" ca="1" si="332"/>
        <v>111.56162411979612</v>
      </c>
      <c r="J710" s="306">
        <f t="shared" ca="1" si="333"/>
        <v>864.55711868317792</v>
      </c>
      <c r="K710" s="307">
        <f t="shared" ca="1" si="334"/>
        <v>-7.1712703788909611</v>
      </c>
      <c r="L710" s="304">
        <f t="shared" ca="1" si="319"/>
        <v>864.58686005779987</v>
      </c>
      <c r="M710" s="306">
        <f t="shared" ca="1" si="335"/>
        <v>-1.530218165418751</v>
      </c>
      <c r="N710" s="304">
        <f t="shared" ca="1" si="336"/>
        <v>-87.675042612746097</v>
      </c>
      <c r="P710" s="310">
        <f t="shared" ca="1" si="337"/>
        <v>23</v>
      </c>
      <c r="Q710" s="304">
        <f t="shared" ca="1" si="338"/>
        <v>0</v>
      </c>
      <c r="R710" s="306">
        <f t="shared" ca="1" si="339"/>
        <v>0</v>
      </c>
      <c r="S710" s="307">
        <f t="shared" ca="1" si="340"/>
        <v>4.7590000000000039</v>
      </c>
      <c r="T710" s="304">
        <f t="shared" ca="1" si="320"/>
        <v>46.68579000000004</v>
      </c>
      <c r="U710" s="311">
        <f t="shared" ca="1" si="321"/>
        <v>0</v>
      </c>
      <c r="V710" s="306">
        <f t="shared" ca="1" si="322"/>
        <v>1.225878795725502</v>
      </c>
      <c r="W710" s="304">
        <f t="shared" ca="1" si="323"/>
        <v>46.846875204743498</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-4.1913851282513903E-2</v>
      </c>
      <c r="AH710" s="304">
        <f t="shared" ca="1" si="347"/>
        <v>-9.8438383073606506</v>
      </c>
    </row>
    <row r="711" spans="1:34" x14ac:dyDescent="0.2">
      <c r="A711" s="347">
        <f t="shared" ca="1" si="325"/>
        <v>1E-4</v>
      </c>
      <c r="B711" s="304">
        <f t="shared" ca="1" si="326"/>
        <v>42.310400000000676</v>
      </c>
      <c r="D711" s="306">
        <f t="shared" ca="1" si="327"/>
        <v>-0.39933566342288462</v>
      </c>
      <c r="E711" s="307">
        <f t="shared" ca="1" si="328"/>
        <v>2.5745275184155147E-2</v>
      </c>
      <c r="F711" s="304">
        <f t="shared" ca="1" si="329"/>
        <v>0.40016470518488167</v>
      </c>
      <c r="G711" s="306">
        <f t="shared" ca="1" si="330"/>
        <v>4.5256834150449503</v>
      </c>
      <c r="H711" s="307">
        <f t="shared" ca="1" si="331"/>
        <v>-111.46978617748596</v>
      </c>
      <c r="I711" s="304">
        <f t="shared" ca="1" si="332"/>
        <v>111.56161992740896</v>
      </c>
      <c r="J711" s="306">
        <f t="shared" ca="1" si="333"/>
        <v>864.55711868317792</v>
      </c>
      <c r="K711" s="307">
        <f t="shared" ca="1" si="334"/>
        <v>-7.1824173576374362</v>
      </c>
      <c r="L711" s="304">
        <f t="shared" ca="1" si="319"/>
        <v>864.58695258768387</v>
      </c>
      <c r="M711" s="306">
        <f t="shared" ca="1" si="335"/>
        <v>-1.5302185221386777</v>
      </c>
      <c r="N711" s="304">
        <f t="shared" ca="1" si="336"/>
        <v>-87.675063051292355</v>
      </c>
      <c r="P711" s="310">
        <f t="shared" ca="1" si="337"/>
        <v>23</v>
      </c>
      <c r="Q711" s="304">
        <f t="shared" ca="1" si="338"/>
        <v>0</v>
      </c>
      <c r="R711" s="306">
        <f t="shared" ca="1" si="339"/>
        <v>0</v>
      </c>
      <c r="S711" s="307">
        <f t="shared" ca="1" si="340"/>
        <v>4.7590000000000039</v>
      </c>
      <c r="T711" s="304">
        <f t="shared" ca="1" si="320"/>
        <v>46.68579000000004</v>
      </c>
      <c r="U711" s="311">
        <f t="shared" ca="1" si="321"/>
        <v>0</v>
      </c>
      <c r="V711" s="306">
        <f t="shared" ca="1" si="322"/>
        <v>1.2258801622109279</v>
      </c>
      <c r="W711" s="304">
        <f t="shared" ca="1" si="323"/>
        <v>46.846923903959429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-4.1923942564729089E-2</v>
      </c>
      <c r="AH711" s="304">
        <f t="shared" ca="1" si="347"/>
        <v>-9.8438485406058955</v>
      </c>
    </row>
    <row r="712" spans="1:34" x14ac:dyDescent="0.2">
      <c r="A712" s="347">
        <f t="shared" ca="1" si="325"/>
        <v>1E-4</v>
      </c>
      <c r="B712" s="304">
        <f t="shared" ca="1" si="326"/>
        <v>42.31050000000068</v>
      </c>
      <c r="D712" s="306">
        <f t="shared" ca="1" si="327"/>
        <v>-0.39933256993840405</v>
      </c>
      <c r="E712" s="307">
        <f t="shared" ca="1" si="328"/>
        <v>2.5755642288517677E-2</v>
      </c>
      <c r="F712" s="304">
        <f t="shared" ca="1" si="329"/>
        <v>0.40016228523350927</v>
      </c>
      <c r="G712" s="306">
        <f t="shared" ca="1" si="330"/>
        <v>4.5256434817879567</v>
      </c>
      <c r="H712" s="307">
        <f t="shared" ca="1" si="331"/>
        <v>-111.46978360192173</v>
      </c>
      <c r="I712" s="304">
        <f t="shared" ca="1" si="332"/>
        <v>111.56161573401269</v>
      </c>
      <c r="J712" s="306">
        <f t="shared" ca="1" si="333"/>
        <v>864.55711868317792</v>
      </c>
      <c r="K712" s="307">
        <f t="shared" ca="1" si="334"/>
        <v>-7.1935643361264061</v>
      </c>
      <c r="L712" s="304">
        <f t="shared" ca="1" si="319"/>
        <v>864.58704526127178</v>
      </c>
      <c r="M712" s="306">
        <f t="shared" ca="1" si="335"/>
        <v>-1.5302188788554836</v>
      </c>
      <c r="N712" s="304">
        <f t="shared" ca="1" si="336"/>
        <v>-87.675083489659812</v>
      </c>
      <c r="P712" s="310">
        <f t="shared" ca="1" si="337"/>
        <v>23</v>
      </c>
      <c r="Q712" s="304">
        <f t="shared" ca="1" si="338"/>
        <v>0</v>
      </c>
      <c r="R712" s="306">
        <f t="shared" ca="1" si="339"/>
        <v>0</v>
      </c>
      <c r="S712" s="307">
        <f t="shared" ca="1" si="340"/>
        <v>4.7590000000000039</v>
      </c>
      <c r="T712" s="304">
        <f t="shared" ca="1" si="320"/>
        <v>46.68579000000004</v>
      </c>
      <c r="U712" s="311">
        <f t="shared" ca="1" si="321"/>
        <v>0</v>
      </c>
      <c r="V712" s="306">
        <f t="shared" ca="1" si="322"/>
        <v>1.2258815286978455</v>
      </c>
      <c r="W712" s="304">
        <f t="shared" ca="1" si="323"/>
        <v>46.846972602377164</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-4.193403368171289E-2</v>
      </c>
      <c r="AH712" s="304">
        <f t="shared" ca="1" si="347"/>
        <v>-9.8438587736834187</v>
      </c>
    </row>
    <row r="713" spans="1:34" x14ac:dyDescent="0.2">
      <c r="A713" s="347">
        <f t="shared" ca="1" si="325"/>
        <v>1E-4</v>
      </c>
      <c r="B713" s="304">
        <f t="shared" ca="1" si="326"/>
        <v>42.310600000000683</v>
      </c>
      <c r="D713" s="306">
        <f t="shared" ca="1" si="327"/>
        <v>-0.39932947647046985</v>
      </c>
      <c r="E713" s="307">
        <f t="shared" ca="1" si="328"/>
        <v>2.5766009223092468E-2</v>
      </c>
      <c r="F713" s="304">
        <f t="shared" ca="1" si="329"/>
        <v>0.4001598655655812</v>
      </c>
      <c r="G713" s="306">
        <f t="shared" ca="1" si="330"/>
        <v>4.5256035488403095</v>
      </c>
      <c r="H713" s="307">
        <f t="shared" ca="1" si="331"/>
        <v>-111.46978102532081</v>
      </c>
      <c r="I713" s="304">
        <f t="shared" ca="1" si="332"/>
        <v>111.56161153960733</v>
      </c>
      <c r="J713" s="306">
        <f t="shared" ca="1" si="333"/>
        <v>864.55711868317792</v>
      </c>
      <c r="K713" s="307">
        <f t="shared" ca="1" si="334"/>
        <v>-7.2047113143577679</v>
      </c>
      <c r="L713" s="304">
        <f t="shared" ca="1" si="319"/>
        <v>864.58713807856395</v>
      </c>
      <c r="M713" s="306">
        <f t="shared" ca="1" si="335"/>
        <v>-1.5302192355691686</v>
      </c>
      <c r="N713" s="304">
        <f t="shared" ca="1" si="336"/>
        <v>-87.675103927848468</v>
      </c>
      <c r="P713" s="310">
        <f t="shared" ca="1" si="337"/>
        <v>23</v>
      </c>
      <c r="Q713" s="304">
        <f t="shared" ca="1" si="338"/>
        <v>0</v>
      </c>
      <c r="R713" s="306">
        <f t="shared" ca="1" si="339"/>
        <v>0</v>
      </c>
      <c r="S713" s="307">
        <f t="shared" ca="1" si="340"/>
        <v>4.7590000000000039</v>
      </c>
      <c r="T713" s="304">
        <f t="shared" ca="1" si="320"/>
        <v>46.68579000000004</v>
      </c>
      <c r="U713" s="311">
        <f t="shared" ca="1" si="321"/>
        <v>0</v>
      </c>
      <c r="V713" s="306">
        <f t="shared" ca="1" si="322"/>
        <v>1.2258828951862555</v>
      </c>
      <c r="W713" s="304">
        <f t="shared" ca="1" si="323"/>
        <v>46.847021299996719</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-4.1944124633459978E-2</v>
      </c>
      <c r="AH713" s="304">
        <f t="shared" ca="1" si="347"/>
        <v>-9.8438690065932182</v>
      </c>
    </row>
    <row r="714" spans="1:34" x14ac:dyDescent="0.2">
      <c r="A714" s="347">
        <f t="shared" ca="1" si="325"/>
        <v>1E-4</v>
      </c>
      <c r="B714" s="304">
        <f t="shared" ca="1" si="326"/>
        <v>42.310700000000686</v>
      </c>
      <c r="D714" s="306">
        <f t="shared" ca="1" si="327"/>
        <v>-0.39932638301908241</v>
      </c>
      <c r="E714" s="307">
        <f t="shared" ca="1" si="328"/>
        <v>2.5776375987884848E-2</v>
      </c>
      <c r="F714" s="304">
        <f t="shared" ca="1" si="329"/>
        <v>0.40015744618108973</v>
      </c>
      <c r="G714" s="306">
        <f t="shared" ca="1" si="330"/>
        <v>4.5255636162020076</v>
      </c>
      <c r="H714" s="307">
        <f t="shared" ca="1" si="331"/>
        <v>-111.46977844768321</v>
      </c>
      <c r="I714" s="304">
        <f t="shared" ca="1" si="332"/>
        <v>111.56160734419289</v>
      </c>
      <c r="J714" s="306">
        <f t="shared" ca="1" si="333"/>
        <v>864.55711868317792</v>
      </c>
      <c r="K714" s="307">
        <f t="shared" ca="1" si="334"/>
        <v>-7.2158582923314185</v>
      </c>
      <c r="L714" s="304">
        <f t="shared" ca="1" si="319"/>
        <v>864.58723103956004</v>
      </c>
      <c r="M714" s="306">
        <f t="shared" ca="1" si="335"/>
        <v>-1.530219592279733</v>
      </c>
      <c r="N714" s="304">
        <f t="shared" ca="1" si="336"/>
        <v>-87.675124365858309</v>
      </c>
      <c r="P714" s="310">
        <f t="shared" ca="1" si="337"/>
        <v>23</v>
      </c>
      <c r="Q714" s="304">
        <f t="shared" ca="1" si="338"/>
        <v>0</v>
      </c>
      <c r="R714" s="306">
        <f t="shared" ca="1" si="339"/>
        <v>0</v>
      </c>
      <c r="S714" s="307">
        <f t="shared" ca="1" si="340"/>
        <v>4.7590000000000039</v>
      </c>
      <c r="T714" s="304">
        <f t="shared" ca="1" si="320"/>
        <v>46.68579000000004</v>
      </c>
      <c r="U714" s="311">
        <f t="shared" ca="1" si="321"/>
        <v>0</v>
      </c>
      <c r="V714" s="306">
        <f t="shared" ca="1" si="322"/>
        <v>1.2258842616761583</v>
      </c>
      <c r="W714" s="304">
        <f t="shared" ca="1" si="323"/>
        <v>46.847069996818149</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-4.1954215419977459E-2</v>
      </c>
      <c r="AH714" s="304">
        <f t="shared" ca="1" si="347"/>
        <v>-9.8438792393352976</v>
      </c>
    </row>
    <row r="715" spans="1:34" x14ac:dyDescent="0.2">
      <c r="A715" s="347">
        <f t="shared" ca="1" si="325"/>
        <v>1E-4</v>
      </c>
      <c r="B715" s="304">
        <f t="shared" ca="1" si="326"/>
        <v>42.31080000000069</v>
      </c>
      <c r="D715" s="306">
        <f t="shared" ca="1" si="327"/>
        <v>-0.3993232895842404</v>
      </c>
      <c r="E715" s="307">
        <f t="shared" ca="1" si="328"/>
        <v>2.5786742582903699E-2</v>
      </c>
      <c r="F715" s="304">
        <f t="shared" ca="1" si="329"/>
        <v>0.40015502708002565</v>
      </c>
      <c r="G715" s="306">
        <f t="shared" ca="1" si="330"/>
        <v>4.5255236838730495</v>
      </c>
      <c r="H715" s="307">
        <f t="shared" ca="1" si="331"/>
        <v>-111.46977586900896</v>
      </c>
      <c r="I715" s="304">
        <f t="shared" ca="1" si="332"/>
        <v>111.56160314776938</v>
      </c>
      <c r="J715" s="306">
        <f t="shared" ca="1" si="333"/>
        <v>864.55711868317792</v>
      </c>
      <c r="K715" s="307">
        <f t="shared" ca="1" si="334"/>
        <v>-7.2270052700472531</v>
      </c>
      <c r="L715" s="304">
        <f t="shared" ca="1" si="319"/>
        <v>864.58732414426015</v>
      </c>
      <c r="M715" s="306">
        <f t="shared" ca="1" si="335"/>
        <v>-1.5302199489871768</v>
      </c>
      <c r="N715" s="304">
        <f t="shared" ca="1" si="336"/>
        <v>-87.675144803689363</v>
      </c>
      <c r="P715" s="310">
        <f t="shared" ca="1" si="337"/>
        <v>23</v>
      </c>
      <c r="Q715" s="304">
        <f t="shared" ca="1" si="338"/>
        <v>0</v>
      </c>
      <c r="R715" s="306">
        <f t="shared" ca="1" si="339"/>
        <v>0</v>
      </c>
      <c r="S715" s="307">
        <f t="shared" ca="1" si="340"/>
        <v>4.7590000000000039</v>
      </c>
      <c r="T715" s="304">
        <f t="shared" ca="1" si="320"/>
        <v>46.68579000000004</v>
      </c>
      <c r="U715" s="311">
        <f t="shared" ca="1" si="321"/>
        <v>0</v>
      </c>
      <c r="V715" s="306">
        <f t="shared" ca="1" si="322"/>
        <v>1.2258856281675528</v>
      </c>
      <c r="W715" s="304">
        <f t="shared" ca="1" si="323"/>
        <v>46.847118692841391</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-4.1964306041275989E-2</v>
      </c>
      <c r="AH715" s="304">
        <f t="shared" ca="1" si="347"/>
        <v>-9.8438894719096677</v>
      </c>
    </row>
    <row r="716" spans="1:34" x14ac:dyDescent="0.2">
      <c r="A716" s="347">
        <f t="shared" ca="1" si="325"/>
        <v>1E-4</v>
      </c>
      <c r="B716" s="304">
        <f t="shared" ca="1" si="326"/>
        <v>42.310900000000693</v>
      </c>
      <c r="D716" s="306">
        <f t="shared" ca="1" si="327"/>
        <v>-0.39932019616594355</v>
      </c>
      <c r="E716" s="307">
        <f t="shared" ca="1" si="328"/>
        <v>2.579710900814014E-2</v>
      </c>
      <c r="F716" s="304">
        <f t="shared" ca="1" si="329"/>
        <v>0.40015260826237969</v>
      </c>
      <c r="G716" s="306">
        <f t="shared" ca="1" si="330"/>
        <v>4.5254837518534332</v>
      </c>
      <c r="H716" s="307">
        <f t="shared" ca="1" si="331"/>
        <v>-111.46977328929806</v>
      </c>
      <c r="I716" s="304">
        <f t="shared" ca="1" si="332"/>
        <v>111.56159895033684</v>
      </c>
      <c r="J716" s="306">
        <f t="shared" ca="1" si="333"/>
        <v>864.55711868317792</v>
      </c>
      <c r="K716" s="307">
        <f t="shared" ca="1" si="334"/>
        <v>-7.2381522475051687</v>
      </c>
      <c r="L716" s="304">
        <f t="shared" ca="1" si="319"/>
        <v>864.58741739266395</v>
      </c>
      <c r="M716" s="306">
        <f t="shared" ca="1" si="335"/>
        <v>-1.5302203056915</v>
      </c>
      <c r="N716" s="304">
        <f t="shared" ca="1" si="336"/>
        <v>-87.675165241341617</v>
      </c>
      <c r="P716" s="310">
        <f t="shared" ca="1" si="337"/>
        <v>23</v>
      </c>
      <c r="Q716" s="304">
        <f t="shared" ca="1" si="338"/>
        <v>0</v>
      </c>
      <c r="R716" s="306">
        <f t="shared" ca="1" si="339"/>
        <v>0</v>
      </c>
      <c r="S716" s="307">
        <f t="shared" ca="1" si="340"/>
        <v>4.7590000000000039</v>
      </c>
      <c r="T716" s="304">
        <f t="shared" ca="1" si="320"/>
        <v>46.68579000000004</v>
      </c>
      <c r="U716" s="311">
        <f t="shared" ca="1" si="321"/>
        <v>0</v>
      </c>
      <c r="V716" s="306">
        <f t="shared" ca="1" si="322"/>
        <v>1.2258869946604392</v>
      </c>
      <c r="W716" s="304">
        <f t="shared" ca="1" si="323"/>
        <v>46.847167388066502</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-4.197439649734136E-2</v>
      </c>
      <c r="AH716" s="304">
        <f t="shared" ca="1" si="347"/>
        <v>-9.8438997043163177</v>
      </c>
    </row>
    <row r="717" spans="1:34" x14ac:dyDescent="0.2">
      <c r="A717" s="347">
        <f t="shared" ca="1" si="325"/>
        <v>1E-4</v>
      </c>
      <c r="B717" s="304">
        <f t="shared" ca="1" si="326"/>
        <v>42.311000000000696</v>
      </c>
      <c r="D717" s="306">
        <f t="shared" ca="1" si="327"/>
        <v>-0.39931710276419258</v>
      </c>
      <c r="E717" s="307">
        <f t="shared" ca="1" si="328"/>
        <v>2.58074752635995E-2</v>
      </c>
      <c r="F717" s="304">
        <f t="shared" ca="1" si="329"/>
        <v>0.40015018972814448</v>
      </c>
      <c r="G717" s="306">
        <f t="shared" ca="1" si="330"/>
        <v>4.525443820143157</v>
      </c>
      <c r="H717" s="307">
        <f t="shared" ca="1" si="331"/>
        <v>-111.46977070855054</v>
      </c>
      <c r="I717" s="304">
        <f t="shared" ca="1" si="332"/>
        <v>111.56159475189526</v>
      </c>
      <c r="J717" s="306">
        <f t="shared" ca="1" si="333"/>
        <v>864.55711868317792</v>
      </c>
      <c r="K717" s="307">
        <f t="shared" ca="1" si="334"/>
        <v>-7.2492992247050614</v>
      </c>
      <c r="L717" s="304">
        <f t="shared" ca="1" si="319"/>
        <v>864.58751078477178</v>
      </c>
      <c r="M717" s="306">
        <f t="shared" ca="1" si="335"/>
        <v>-1.5302206623927024</v>
      </c>
      <c r="N717" s="304">
        <f t="shared" ca="1" si="336"/>
        <v>-87.675185678815055</v>
      </c>
      <c r="P717" s="310">
        <f t="shared" ca="1" si="337"/>
        <v>23</v>
      </c>
      <c r="Q717" s="304">
        <f t="shared" ca="1" si="338"/>
        <v>0</v>
      </c>
      <c r="R717" s="306">
        <f t="shared" ca="1" si="339"/>
        <v>0</v>
      </c>
      <c r="S717" s="307">
        <f t="shared" ca="1" si="340"/>
        <v>4.7590000000000039</v>
      </c>
      <c r="T717" s="304">
        <f t="shared" ca="1" si="320"/>
        <v>46.68579000000004</v>
      </c>
      <c r="U717" s="311">
        <f t="shared" ca="1" si="321"/>
        <v>0</v>
      </c>
      <c r="V717" s="306">
        <f t="shared" ca="1" si="322"/>
        <v>1.2258883611548181</v>
      </c>
      <c r="W717" s="304">
        <f t="shared" ca="1" si="323"/>
        <v>46.847216082493475</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-4.1984486788186004E-2</v>
      </c>
      <c r="AH717" s="304">
        <f t="shared" ca="1" si="347"/>
        <v>-9.8439099365552565</v>
      </c>
    </row>
    <row r="718" spans="1:34" x14ac:dyDescent="0.2">
      <c r="A718" s="347">
        <f t="shared" ca="1" si="325"/>
        <v>1E-4</v>
      </c>
      <c r="B718" s="304">
        <f t="shared" ca="1" si="326"/>
        <v>42.3111000000007</v>
      </c>
      <c r="D718" s="306">
        <f t="shared" ca="1" si="327"/>
        <v>-0.39931400937898986</v>
      </c>
      <c r="E718" s="307">
        <f t="shared" ca="1" si="328"/>
        <v>2.5817841349285331E-2</v>
      </c>
      <c r="F718" s="304">
        <f t="shared" ca="1" si="329"/>
        <v>0.40014777147731423</v>
      </c>
      <c r="G718" s="306">
        <f t="shared" ca="1" si="330"/>
        <v>4.5254038887422192</v>
      </c>
      <c r="H718" s="307">
        <f t="shared" ca="1" si="331"/>
        <v>-111.46976812676641</v>
      </c>
      <c r="I718" s="304">
        <f t="shared" ca="1" si="332"/>
        <v>111.56159055244467</v>
      </c>
      <c r="J718" s="306">
        <f t="shared" ca="1" si="333"/>
        <v>864.55711868317792</v>
      </c>
      <c r="K718" s="307">
        <f t="shared" ca="1" si="334"/>
        <v>-7.2604462016468272</v>
      </c>
      <c r="L718" s="304">
        <f t="shared" ca="1" si="319"/>
        <v>864.5876043205833</v>
      </c>
      <c r="M718" s="306">
        <f t="shared" ca="1" si="335"/>
        <v>-1.5302210190907843</v>
      </c>
      <c r="N718" s="304">
        <f t="shared" ca="1" si="336"/>
        <v>-87.67520611610972</v>
      </c>
      <c r="P718" s="310">
        <f t="shared" ca="1" si="337"/>
        <v>23</v>
      </c>
      <c r="Q718" s="304">
        <f t="shared" ca="1" si="338"/>
        <v>0</v>
      </c>
      <c r="R718" s="306">
        <f t="shared" ca="1" si="339"/>
        <v>0</v>
      </c>
      <c r="S718" s="307">
        <f t="shared" ca="1" si="340"/>
        <v>4.7590000000000039</v>
      </c>
      <c r="T718" s="304">
        <f t="shared" ca="1" si="320"/>
        <v>46.68579000000004</v>
      </c>
      <c r="U718" s="311">
        <f t="shared" ca="1" si="321"/>
        <v>0</v>
      </c>
      <c r="V718" s="306">
        <f t="shared" ca="1" si="322"/>
        <v>1.2258897276506888</v>
      </c>
      <c r="W718" s="304">
        <f t="shared" ca="1" si="323"/>
        <v>46.84726477612233</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-4.199457691380637E-2</v>
      </c>
      <c r="AH718" s="304">
        <f t="shared" ca="1" si="347"/>
        <v>-9.8439201686264841</v>
      </c>
    </row>
    <row r="719" spans="1:34" x14ac:dyDescent="0.2">
      <c r="A719" s="347">
        <f t="shared" ca="1" si="325"/>
        <v>1E-4</v>
      </c>
      <c r="B719" s="304">
        <f t="shared" ca="1" si="326"/>
        <v>42.311200000000703</v>
      </c>
      <c r="D719" s="306">
        <f t="shared" ca="1" si="327"/>
        <v>-0.39931091601033142</v>
      </c>
      <c r="E719" s="307">
        <f t="shared" ca="1" si="328"/>
        <v>2.5828207265201186E-2</v>
      </c>
      <c r="F719" s="304">
        <f t="shared" ca="1" si="329"/>
        <v>0.40014535350987662</v>
      </c>
      <c r="G719" s="306">
        <f t="shared" ca="1" si="330"/>
        <v>4.5253639576506179</v>
      </c>
      <c r="H719" s="307">
        <f t="shared" ca="1" si="331"/>
        <v>-111.46976554394568</v>
      </c>
      <c r="I719" s="304">
        <f t="shared" ca="1" si="332"/>
        <v>111.56158635198508</v>
      </c>
      <c r="J719" s="306">
        <f t="shared" ca="1" si="333"/>
        <v>864.55711868317792</v>
      </c>
      <c r="K719" s="307">
        <f t="shared" ca="1" si="334"/>
        <v>-7.2715931783303631</v>
      </c>
      <c r="L719" s="304">
        <f t="shared" ca="1" si="319"/>
        <v>864.58769800009861</v>
      </c>
      <c r="M719" s="306">
        <f t="shared" ca="1" si="335"/>
        <v>-1.5302213757857457</v>
      </c>
      <c r="N719" s="304">
        <f t="shared" ca="1" si="336"/>
        <v>-87.675226553225571</v>
      </c>
      <c r="P719" s="310">
        <f t="shared" ca="1" si="337"/>
        <v>23</v>
      </c>
      <c r="Q719" s="304">
        <f t="shared" ca="1" si="338"/>
        <v>0</v>
      </c>
      <c r="R719" s="306">
        <f t="shared" ca="1" si="339"/>
        <v>0</v>
      </c>
      <c r="S719" s="307">
        <f t="shared" ca="1" si="340"/>
        <v>4.7590000000000039</v>
      </c>
      <c r="T719" s="304">
        <f t="shared" ca="1" si="320"/>
        <v>46.68579000000004</v>
      </c>
      <c r="U719" s="311">
        <f t="shared" ca="1" si="321"/>
        <v>0</v>
      </c>
      <c r="V719" s="306">
        <f t="shared" ca="1" si="322"/>
        <v>1.2258910941480521</v>
      </c>
      <c r="W719" s="304">
        <f t="shared" ca="1" si="323"/>
        <v>46.847313468953082</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-4.2004666874209562E-2</v>
      </c>
      <c r="AH719" s="304">
        <f t="shared" ca="1" si="347"/>
        <v>-9.8439304005300041</v>
      </c>
    </row>
    <row r="720" spans="1:34" x14ac:dyDescent="0.2">
      <c r="A720" s="347">
        <f t="shared" ca="1" si="325"/>
        <v>1E-4</v>
      </c>
      <c r="B720" s="304">
        <f t="shared" ca="1" si="326"/>
        <v>42.311300000000706</v>
      </c>
      <c r="D720" s="306">
        <f t="shared" ca="1" si="327"/>
        <v>-0.39930782265822012</v>
      </c>
      <c r="E720" s="307">
        <f t="shared" ca="1" si="328"/>
        <v>2.5838573011350618E-2</v>
      </c>
      <c r="F720" s="304">
        <f t="shared" ca="1" si="329"/>
        <v>0.40014293582582644</v>
      </c>
      <c r="G720" s="306">
        <f t="shared" ca="1" si="330"/>
        <v>4.5253240268683523</v>
      </c>
      <c r="H720" s="307">
        <f t="shared" ca="1" si="331"/>
        <v>-111.46976296008839</v>
      </c>
      <c r="I720" s="304">
        <f t="shared" ca="1" si="332"/>
        <v>111.56158215051651</v>
      </c>
      <c r="J720" s="306">
        <f t="shared" ca="1" si="333"/>
        <v>864.55711868317792</v>
      </c>
      <c r="K720" s="307">
        <f t="shared" ca="1" si="334"/>
        <v>-7.2827401547555652</v>
      </c>
      <c r="L720" s="304">
        <f t="shared" ca="1" si="319"/>
        <v>864.5877918233175</v>
      </c>
      <c r="M720" s="306">
        <f t="shared" ca="1" si="335"/>
        <v>-1.5302217324775864</v>
      </c>
      <c r="N720" s="304">
        <f t="shared" ca="1" si="336"/>
        <v>-87.675246990162634</v>
      </c>
      <c r="P720" s="310">
        <f t="shared" ca="1" si="337"/>
        <v>23</v>
      </c>
      <c r="Q720" s="304">
        <f t="shared" ca="1" si="338"/>
        <v>0</v>
      </c>
      <c r="R720" s="306">
        <f t="shared" ca="1" si="339"/>
        <v>0</v>
      </c>
      <c r="S720" s="307">
        <f t="shared" ca="1" si="340"/>
        <v>4.7590000000000039</v>
      </c>
      <c r="T720" s="304">
        <f t="shared" ca="1" si="320"/>
        <v>46.68579000000004</v>
      </c>
      <c r="U720" s="311">
        <f t="shared" ca="1" si="321"/>
        <v>0</v>
      </c>
      <c r="V720" s="306">
        <f t="shared" ca="1" si="322"/>
        <v>1.225892460646907</v>
      </c>
      <c r="W720" s="304">
        <f t="shared" ca="1" si="323"/>
        <v>46.84736216098571</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-4.201475666940091E-2</v>
      </c>
      <c r="AH720" s="304">
        <f t="shared" ca="1" si="347"/>
        <v>-9.8439406322658218</v>
      </c>
    </row>
    <row r="721" spans="1:34" x14ac:dyDescent="0.2">
      <c r="A721" s="347">
        <f t="shared" ca="1" si="325"/>
        <v>1E-4</v>
      </c>
      <c r="B721" s="304">
        <f t="shared" ca="1" si="326"/>
        <v>42.31140000000071</v>
      </c>
      <c r="D721" s="306">
        <f t="shared" ca="1" si="327"/>
        <v>-0.39930472932265576</v>
      </c>
      <c r="E721" s="307">
        <f t="shared" ca="1" si="328"/>
        <v>2.5848938587726522E-2</v>
      </c>
      <c r="F721" s="304">
        <f t="shared" ca="1" si="329"/>
        <v>0.40014051842515452</v>
      </c>
      <c r="G721" s="306">
        <f t="shared" ca="1" si="330"/>
        <v>4.5252840963954197</v>
      </c>
      <c r="H721" s="307">
        <f t="shared" ca="1" si="331"/>
        <v>-111.46976037519453</v>
      </c>
      <c r="I721" s="304">
        <f t="shared" ca="1" si="332"/>
        <v>111.56157794803897</v>
      </c>
      <c r="J721" s="306">
        <f t="shared" ca="1" si="333"/>
        <v>864.55711868317792</v>
      </c>
      <c r="K721" s="307">
        <f t="shared" ca="1" si="334"/>
        <v>-7.2938871309223297</v>
      </c>
      <c r="L721" s="304">
        <f t="shared" ca="1" si="319"/>
        <v>864.58788579024008</v>
      </c>
      <c r="M721" s="306">
        <f t="shared" ca="1" si="335"/>
        <v>-1.5302220891663068</v>
      </c>
      <c r="N721" s="304">
        <f t="shared" ca="1" si="336"/>
        <v>-87.675267426920911</v>
      </c>
      <c r="P721" s="310">
        <f t="shared" ca="1" si="337"/>
        <v>23</v>
      </c>
      <c r="Q721" s="304">
        <f t="shared" ca="1" si="338"/>
        <v>0</v>
      </c>
      <c r="R721" s="306">
        <f t="shared" ca="1" si="339"/>
        <v>0</v>
      </c>
      <c r="S721" s="307">
        <f t="shared" ca="1" si="340"/>
        <v>4.7590000000000039</v>
      </c>
      <c r="T721" s="304">
        <f t="shared" ca="1" si="320"/>
        <v>46.68579000000004</v>
      </c>
      <c r="U721" s="311">
        <f t="shared" ca="1" si="321"/>
        <v>0</v>
      </c>
      <c r="V721" s="306">
        <f t="shared" ca="1" si="322"/>
        <v>1.2258938271472546</v>
      </c>
      <c r="W721" s="304">
        <f t="shared" ca="1" si="323"/>
        <v>46.847410852220271</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-4.2024846299369756E-2</v>
      </c>
      <c r="AH721" s="304">
        <f t="shared" ca="1" si="347"/>
        <v>-9.8439508638339301</v>
      </c>
    </row>
    <row r="722" spans="1:34" x14ac:dyDescent="0.2">
      <c r="A722" s="347">
        <f t="shared" ca="1" si="325"/>
        <v>1E-4</v>
      </c>
      <c r="B722" s="304">
        <f t="shared" ca="1" si="326"/>
        <v>42.311500000000713</v>
      </c>
      <c r="D722" s="306">
        <f t="shared" ca="1" si="327"/>
        <v>-0.39930163600363699</v>
      </c>
      <c r="E722" s="307">
        <f t="shared" ca="1" si="328"/>
        <v>2.5859303994344884E-2</v>
      </c>
      <c r="F722" s="304">
        <f t="shared" ca="1" si="329"/>
        <v>0.40013810130785216</v>
      </c>
      <c r="G722" s="306">
        <f t="shared" ca="1" si="330"/>
        <v>4.5252441662318192</v>
      </c>
      <c r="H722" s="307">
        <f t="shared" ca="1" si="331"/>
        <v>-111.46975778926412</v>
      </c>
      <c r="I722" s="304">
        <f t="shared" ca="1" si="332"/>
        <v>111.56157374455249</v>
      </c>
      <c r="J722" s="306">
        <f t="shared" ca="1" si="333"/>
        <v>864.55711868317792</v>
      </c>
      <c r="K722" s="307">
        <f t="shared" ca="1" si="334"/>
        <v>-7.3050341068305524</v>
      </c>
      <c r="L722" s="304">
        <f t="shared" ca="1" si="319"/>
        <v>864.58797990086612</v>
      </c>
      <c r="M722" s="306">
        <f t="shared" ca="1" si="335"/>
        <v>-1.5302224458519067</v>
      </c>
      <c r="N722" s="304">
        <f t="shared" ca="1" si="336"/>
        <v>-87.675287863500401</v>
      </c>
      <c r="P722" s="310">
        <f t="shared" ca="1" si="337"/>
        <v>23</v>
      </c>
      <c r="Q722" s="304">
        <f t="shared" ca="1" si="338"/>
        <v>0</v>
      </c>
      <c r="R722" s="306">
        <f t="shared" ca="1" si="339"/>
        <v>0</v>
      </c>
      <c r="S722" s="307">
        <f t="shared" ca="1" si="340"/>
        <v>4.7590000000000039</v>
      </c>
      <c r="T722" s="304">
        <f t="shared" ca="1" si="320"/>
        <v>46.68579000000004</v>
      </c>
      <c r="U722" s="311">
        <f t="shared" ca="1" si="321"/>
        <v>0</v>
      </c>
      <c r="V722" s="306">
        <f t="shared" ca="1" si="322"/>
        <v>1.2258951936490936</v>
      </c>
      <c r="W722" s="304">
        <f t="shared" ca="1" si="323"/>
        <v>46.847459542656736</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-4.2034935764128534E-2</v>
      </c>
      <c r="AH722" s="304">
        <f t="shared" ca="1" si="347"/>
        <v>-9.8439610952343415</v>
      </c>
    </row>
    <row r="723" spans="1:34" x14ac:dyDescent="0.2">
      <c r="A723" s="347">
        <f t="shared" ca="1" si="325"/>
        <v>1E-4</v>
      </c>
      <c r="B723" s="304">
        <f t="shared" ca="1" si="326"/>
        <v>42.311600000000716</v>
      </c>
      <c r="D723" s="306">
        <f t="shared" ca="1" si="327"/>
        <v>-0.39929854270116399</v>
      </c>
      <c r="E723" s="307">
        <f t="shared" ca="1" si="328"/>
        <v>2.5869669231196823E-2</v>
      </c>
      <c r="F723" s="304">
        <f t="shared" ca="1" si="329"/>
        <v>0.40013568447391046</v>
      </c>
      <c r="G723" s="306">
        <f t="shared" ca="1" si="330"/>
        <v>4.5252042363775491</v>
      </c>
      <c r="H723" s="307">
        <f t="shared" ca="1" si="331"/>
        <v>-111.46975520229719</v>
      </c>
      <c r="I723" s="304">
        <f t="shared" ca="1" si="332"/>
        <v>111.56156954005708</v>
      </c>
      <c r="J723" s="306">
        <f t="shared" ca="1" si="333"/>
        <v>864.55711868317792</v>
      </c>
      <c r="K723" s="307">
        <f t="shared" ca="1" si="334"/>
        <v>-7.3161810824801305</v>
      </c>
      <c r="L723" s="304">
        <f t="shared" ca="1" si="319"/>
        <v>864.58807415519573</v>
      </c>
      <c r="M723" s="306">
        <f t="shared" ca="1" si="335"/>
        <v>-1.530222802534386</v>
      </c>
      <c r="N723" s="304">
        <f t="shared" ca="1" si="336"/>
        <v>-87.67530829990109</v>
      </c>
      <c r="P723" s="310">
        <f t="shared" ca="1" si="337"/>
        <v>23</v>
      </c>
      <c r="Q723" s="304">
        <f t="shared" ca="1" si="338"/>
        <v>0</v>
      </c>
      <c r="R723" s="306">
        <f t="shared" ca="1" si="339"/>
        <v>0</v>
      </c>
      <c r="S723" s="307">
        <f t="shared" ca="1" si="340"/>
        <v>4.7590000000000039</v>
      </c>
      <c r="T723" s="304">
        <f t="shared" ca="1" si="320"/>
        <v>46.68579000000004</v>
      </c>
      <c r="U723" s="311">
        <f t="shared" ca="1" si="321"/>
        <v>0</v>
      </c>
      <c r="V723" s="306">
        <f t="shared" ca="1" si="322"/>
        <v>1.225896560152425</v>
      </c>
      <c r="W723" s="304">
        <f t="shared" ca="1" si="323"/>
        <v>46.847508232295134</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-4.204502506367902E-2</v>
      </c>
      <c r="AH723" s="304">
        <f t="shared" ca="1" si="347"/>
        <v>-9.8439713264670523</v>
      </c>
    </row>
    <row r="724" spans="1:34" x14ac:dyDescent="0.2">
      <c r="A724" s="347">
        <f t="shared" ca="1" si="325"/>
        <v>1E-4</v>
      </c>
      <c r="B724" s="304">
        <f t="shared" ca="1" si="326"/>
        <v>42.31170000000072</v>
      </c>
      <c r="D724" s="306">
        <f t="shared" ca="1" si="327"/>
        <v>-0.39929544941523931</v>
      </c>
      <c r="E724" s="307">
        <f t="shared" ca="1" si="328"/>
        <v>2.5880034298287669E-2</v>
      </c>
      <c r="F724" s="304">
        <f t="shared" ca="1" si="329"/>
        <v>0.40013326792332388</v>
      </c>
      <c r="G724" s="306">
        <f t="shared" ca="1" si="330"/>
        <v>4.5251643068326075</v>
      </c>
      <c r="H724" s="307">
        <f t="shared" ca="1" si="331"/>
        <v>-111.46975261429377</v>
      </c>
      <c r="I724" s="304">
        <f t="shared" ca="1" si="332"/>
        <v>111.56156533455275</v>
      </c>
      <c r="J724" s="306">
        <f t="shared" ca="1" si="333"/>
        <v>864.55711868317792</v>
      </c>
      <c r="K724" s="307">
        <f t="shared" ca="1" si="334"/>
        <v>-7.3273280578709601</v>
      </c>
      <c r="L724" s="304">
        <f t="shared" ca="1" si="319"/>
        <v>864.58816855322868</v>
      </c>
      <c r="M724" s="306">
        <f t="shared" ca="1" si="335"/>
        <v>-1.530223159213745</v>
      </c>
      <c r="N724" s="304">
        <f t="shared" ca="1" si="336"/>
        <v>-87.675328736122992</v>
      </c>
      <c r="P724" s="310">
        <f t="shared" ca="1" si="337"/>
        <v>23</v>
      </c>
      <c r="Q724" s="304">
        <f t="shared" ca="1" si="338"/>
        <v>0</v>
      </c>
      <c r="R724" s="306">
        <f t="shared" ca="1" si="339"/>
        <v>0</v>
      </c>
      <c r="S724" s="307">
        <f t="shared" ca="1" si="340"/>
        <v>4.7590000000000039</v>
      </c>
      <c r="T724" s="304">
        <f t="shared" ca="1" si="320"/>
        <v>46.68579000000004</v>
      </c>
      <c r="U724" s="311">
        <f t="shared" ca="1" si="321"/>
        <v>0</v>
      </c>
      <c r="V724" s="306">
        <f t="shared" ca="1" si="322"/>
        <v>1.2258979266572489</v>
      </c>
      <c r="W724" s="304">
        <f t="shared" ca="1" si="323"/>
        <v>46.847556921135499</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-4.2055114198017662E-2</v>
      </c>
      <c r="AH724" s="304">
        <f t="shared" ca="1" si="347"/>
        <v>-9.8439815575320644</v>
      </c>
    </row>
    <row r="725" spans="1:34" x14ac:dyDescent="0.2">
      <c r="A725" s="347">
        <f t="shared" ca="1" si="325"/>
        <v>1E-4</v>
      </c>
      <c r="B725" s="304">
        <f t="shared" ca="1" si="326"/>
        <v>42.311800000000723</v>
      </c>
      <c r="D725" s="306">
        <f t="shared" ca="1" si="327"/>
        <v>-0.39929235614586134</v>
      </c>
      <c r="E725" s="307">
        <f t="shared" ca="1" si="328"/>
        <v>2.5890399195626301E-2</v>
      </c>
      <c r="F725" s="304">
        <f t="shared" ca="1" si="329"/>
        <v>0.40013085165608292</v>
      </c>
      <c r="G725" s="306">
        <f t="shared" ca="1" si="330"/>
        <v>4.5251243775969927</v>
      </c>
      <c r="H725" s="307">
        <f t="shared" ca="1" si="331"/>
        <v>-111.46975002525384</v>
      </c>
      <c r="I725" s="304">
        <f t="shared" ca="1" si="332"/>
        <v>111.56156112803953</v>
      </c>
      <c r="J725" s="306">
        <f t="shared" ca="1" si="333"/>
        <v>864.55711868317792</v>
      </c>
      <c r="K725" s="307">
        <f t="shared" ca="1" si="334"/>
        <v>-7.3384750330029371</v>
      </c>
      <c r="L725" s="304">
        <f t="shared" ca="1" si="319"/>
        <v>864.5882630949651</v>
      </c>
      <c r="M725" s="306">
        <f t="shared" ca="1" si="335"/>
        <v>-1.5302235158899837</v>
      </c>
      <c r="N725" s="304">
        <f t="shared" ca="1" si="336"/>
        <v>-87.675349172166136</v>
      </c>
      <c r="P725" s="310">
        <f t="shared" ca="1" si="337"/>
        <v>23</v>
      </c>
      <c r="Q725" s="304">
        <f t="shared" ca="1" si="338"/>
        <v>0</v>
      </c>
      <c r="R725" s="306">
        <f t="shared" ca="1" si="339"/>
        <v>0</v>
      </c>
      <c r="S725" s="307">
        <f t="shared" ca="1" si="340"/>
        <v>4.7590000000000039</v>
      </c>
      <c r="T725" s="304">
        <f t="shared" ca="1" si="320"/>
        <v>46.68579000000004</v>
      </c>
      <c r="U725" s="311">
        <f t="shared" ca="1" si="321"/>
        <v>0</v>
      </c>
      <c r="V725" s="306">
        <f t="shared" ca="1" si="322"/>
        <v>1.2258992931635646</v>
      </c>
      <c r="W725" s="304">
        <f t="shared" ca="1" si="323"/>
        <v>46.847605609177791</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-4.2065203167158671E-2</v>
      </c>
      <c r="AH725" s="304">
        <f t="shared" ca="1" si="347"/>
        <v>-9.8439917884293884</v>
      </c>
    </row>
    <row r="726" spans="1:34" x14ac:dyDescent="0.2">
      <c r="A726" s="347">
        <f t="shared" ca="1" si="325"/>
        <v>1E-4</v>
      </c>
      <c r="B726" s="304">
        <f t="shared" ca="1" si="326"/>
        <v>42.311900000000726</v>
      </c>
      <c r="D726" s="306">
        <f t="shared" ca="1" si="327"/>
        <v>-0.39928926289302796</v>
      </c>
      <c r="E726" s="307">
        <f t="shared" ca="1" si="328"/>
        <v>2.5900763923205616E-2</v>
      </c>
      <c r="F726" s="304">
        <f t="shared" ca="1" si="329"/>
        <v>0.40012843567217671</v>
      </c>
      <c r="G726" s="306">
        <f t="shared" ca="1" si="330"/>
        <v>4.5250844486707038</v>
      </c>
      <c r="H726" s="307">
        <f t="shared" ca="1" si="331"/>
        <v>-111.46974743517745</v>
      </c>
      <c r="I726" s="304">
        <f t="shared" ca="1" si="332"/>
        <v>111.56155692051743</v>
      </c>
      <c r="J726" s="306">
        <f t="shared" ca="1" si="333"/>
        <v>864.55711868317792</v>
      </c>
      <c r="K726" s="307">
        <f t="shared" ca="1" si="334"/>
        <v>-7.3496220078759587</v>
      </c>
      <c r="L726" s="304">
        <f t="shared" ca="1" si="319"/>
        <v>864.58835778040475</v>
      </c>
      <c r="M726" s="306">
        <f t="shared" ca="1" si="335"/>
        <v>-1.5302238725631019</v>
      </c>
      <c r="N726" s="304">
        <f t="shared" ca="1" si="336"/>
        <v>-87.675369608030465</v>
      </c>
      <c r="P726" s="310">
        <f t="shared" ca="1" si="337"/>
        <v>23</v>
      </c>
      <c r="Q726" s="304">
        <f t="shared" ca="1" si="338"/>
        <v>0</v>
      </c>
      <c r="R726" s="306">
        <f t="shared" ca="1" si="339"/>
        <v>0</v>
      </c>
      <c r="S726" s="307">
        <f t="shared" ca="1" si="340"/>
        <v>4.7590000000000039</v>
      </c>
      <c r="T726" s="304">
        <f t="shared" ca="1" si="320"/>
        <v>46.68579000000004</v>
      </c>
      <c r="U726" s="311">
        <f t="shared" ca="1" si="321"/>
        <v>0</v>
      </c>
      <c r="V726" s="306">
        <f t="shared" ca="1" si="322"/>
        <v>1.2259006596713722</v>
      </c>
      <c r="W726" s="304">
        <f t="shared" ca="1" si="323"/>
        <v>46.847654296422071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-4.2075291971091389E-2</v>
      </c>
      <c r="AH726" s="304">
        <f t="shared" ca="1" si="347"/>
        <v>-9.8440020191590154</v>
      </c>
    </row>
    <row r="727" spans="1:34" x14ac:dyDescent="0.2">
      <c r="A727" s="347">
        <f t="shared" ca="1" si="325"/>
        <v>1E-4</v>
      </c>
      <c r="B727" s="304">
        <f t="shared" ca="1" si="326"/>
        <v>42.312000000000729</v>
      </c>
      <c r="D727" s="306">
        <f t="shared" ca="1" si="327"/>
        <v>-0.39928616965674413</v>
      </c>
      <c r="E727" s="307">
        <f t="shared" ca="1" si="328"/>
        <v>2.5911128481034496E-2</v>
      </c>
      <c r="F727" s="304">
        <f t="shared" ca="1" si="329"/>
        <v>0.40012601997160213</v>
      </c>
      <c r="G727" s="306">
        <f t="shared" ca="1" si="330"/>
        <v>4.5250445200537381</v>
      </c>
      <c r="H727" s="307">
        <f t="shared" ca="1" si="331"/>
        <v>-111.46974484406461</v>
      </c>
      <c r="I727" s="304">
        <f t="shared" ca="1" si="332"/>
        <v>111.56155271198647</v>
      </c>
      <c r="J727" s="306">
        <f t="shared" ca="1" si="333"/>
        <v>864.55711868317792</v>
      </c>
      <c r="K727" s="307">
        <f t="shared" ca="1" si="334"/>
        <v>-7.3607689824899207</v>
      </c>
      <c r="L727" s="304">
        <f t="shared" ca="1" si="319"/>
        <v>864.58845260954774</v>
      </c>
      <c r="M727" s="306">
        <f t="shared" ca="1" si="335"/>
        <v>-1.5302242292330999</v>
      </c>
      <c r="N727" s="304">
        <f t="shared" ca="1" si="336"/>
        <v>-87.675390043716035</v>
      </c>
      <c r="P727" s="310">
        <f t="shared" ca="1" si="337"/>
        <v>23</v>
      </c>
      <c r="Q727" s="304">
        <f t="shared" ca="1" si="338"/>
        <v>0</v>
      </c>
      <c r="R727" s="306">
        <f t="shared" ca="1" si="339"/>
        <v>0</v>
      </c>
      <c r="S727" s="307">
        <f t="shared" ca="1" si="340"/>
        <v>4.7590000000000039</v>
      </c>
      <c r="T727" s="304">
        <f t="shared" ca="1" si="320"/>
        <v>46.68579000000004</v>
      </c>
      <c r="U727" s="311">
        <f t="shared" ca="1" si="321"/>
        <v>0</v>
      </c>
      <c r="V727" s="306">
        <f t="shared" ca="1" si="322"/>
        <v>1.2259020261806717</v>
      </c>
      <c r="W727" s="304">
        <f t="shared" ca="1" si="323"/>
        <v>46.847702982868292</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-4.2085380609824696E-2</v>
      </c>
      <c r="AH727" s="304">
        <f t="shared" ca="1" si="347"/>
        <v>-9.8440122497209561</v>
      </c>
    </row>
    <row r="728" spans="1:34" x14ac:dyDescent="0.2">
      <c r="A728" s="347">
        <f t="shared" ca="1" si="325"/>
        <v>1E-4</v>
      </c>
      <c r="B728" s="304">
        <f t="shared" ca="1" si="326"/>
        <v>42.312100000000733</v>
      </c>
      <c r="D728" s="306">
        <f t="shared" ca="1" si="327"/>
        <v>-0.3992830764370055</v>
      </c>
      <c r="E728" s="307">
        <f t="shared" ca="1" si="328"/>
        <v>2.5921492869109386E-2</v>
      </c>
      <c r="F728" s="304">
        <f t="shared" ca="1" si="329"/>
        <v>0.40012360455434626</v>
      </c>
      <c r="G728" s="306">
        <f t="shared" ca="1" si="330"/>
        <v>4.5250045917460948</v>
      </c>
      <c r="H728" s="307">
        <f t="shared" ca="1" si="331"/>
        <v>-111.46974225191532</v>
      </c>
      <c r="I728" s="304">
        <f t="shared" ca="1" si="332"/>
        <v>111.56154850244666</v>
      </c>
      <c r="J728" s="306">
        <f t="shared" ca="1" si="333"/>
        <v>864.55711868317792</v>
      </c>
      <c r="K728" s="307">
        <f t="shared" ca="1" si="334"/>
        <v>-7.3719159568447195</v>
      </c>
      <c r="L728" s="304">
        <f t="shared" ca="1" si="319"/>
        <v>864.58854758239386</v>
      </c>
      <c r="M728" s="306">
        <f t="shared" ca="1" si="335"/>
        <v>-1.5302245858999775</v>
      </c>
      <c r="N728" s="304">
        <f t="shared" ca="1" si="336"/>
        <v>-87.675410479222805</v>
      </c>
      <c r="P728" s="310">
        <f t="shared" ca="1" si="337"/>
        <v>23</v>
      </c>
      <c r="Q728" s="304">
        <f t="shared" ca="1" si="338"/>
        <v>0</v>
      </c>
      <c r="R728" s="306">
        <f t="shared" ca="1" si="339"/>
        <v>0</v>
      </c>
      <c r="S728" s="307">
        <f t="shared" ca="1" si="340"/>
        <v>4.7590000000000039</v>
      </c>
      <c r="T728" s="304">
        <f t="shared" ca="1" si="320"/>
        <v>46.68579000000004</v>
      </c>
      <c r="U728" s="311">
        <f t="shared" ca="1" si="321"/>
        <v>0</v>
      </c>
      <c r="V728" s="306">
        <f t="shared" ca="1" si="322"/>
        <v>1.2259033926914635</v>
      </c>
      <c r="W728" s="304">
        <f t="shared" ca="1" si="323"/>
        <v>46.84775166851653</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-4.2095469083353265E-2</v>
      </c>
      <c r="AH728" s="304">
        <f t="shared" ca="1" si="347"/>
        <v>-9.8440224801152034</v>
      </c>
    </row>
    <row r="729" spans="1:34" x14ac:dyDescent="0.2">
      <c r="A729" s="347">
        <f t="shared" ca="1" si="325"/>
        <v>1E-4</v>
      </c>
      <c r="B729" s="304">
        <f t="shared" ca="1" si="326"/>
        <v>42.312200000000736</v>
      </c>
      <c r="D729" s="306">
        <f t="shared" ca="1" si="327"/>
        <v>-0.39927998323381525</v>
      </c>
      <c r="E729" s="307">
        <f t="shared" ca="1" si="328"/>
        <v>2.593185708743917E-2</v>
      </c>
      <c r="F729" s="304">
        <f t="shared" ca="1" si="329"/>
        <v>0.40012118942040442</v>
      </c>
      <c r="G729" s="306">
        <f t="shared" ca="1" si="330"/>
        <v>4.5249646637477712</v>
      </c>
      <c r="H729" s="307">
        <f t="shared" ca="1" si="331"/>
        <v>-111.46973965872961</v>
      </c>
      <c r="I729" s="304">
        <f t="shared" ca="1" si="332"/>
        <v>111.56154429189802</v>
      </c>
      <c r="J729" s="306">
        <f t="shared" ca="1" si="333"/>
        <v>864.55711868317792</v>
      </c>
      <c r="K729" s="307">
        <f t="shared" ca="1" si="334"/>
        <v>-7.3830629309402518</v>
      </c>
      <c r="L729" s="304">
        <f t="shared" ca="1" si="319"/>
        <v>864.5886426989432</v>
      </c>
      <c r="M729" s="306">
        <f t="shared" ca="1" si="335"/>
        <v>-1.5302249425637349</v>
      </c>
      <c r="N729" s="304">
        <f t="shared" ca="1" si="336"/>
        <v>-87.675430914550816</v>
      </c>
      <c r="P729" s="310">
        <f t="shared" ca="1" si="337"/>
        <v>23</v>
      </c>
      <c r="Q729" s="304">
        <f t="shared" ca="1" si="338"/>
        <v>0</v>
      </c>
      <c r="R729" s="306">
        <f t="shared" ca="1" si="339"/>
        <v>0</v>
      </c>
      <c r="S729" s="307">
        <f t="shared" ca="1" si="340"/>
        <v>4.7590000000000039</v>
      </c>
      <c r="T729" s="304">
        <f t="shared" ca="1" si="320"/>
        <v>46.68579000000004</v>
      </c>
      <c r="U729" s="311">
        <f t="shared" ca="1" si="321"/>
        <v>0</v>
      </c>
      <c r="V729" s="306">
        <f t="shared" ca="1" si="322"/>
        <v>1.2259047592037473</v>
      </c>
      <c r="W729" s="304">
        <f t="shared" ca="1" si="323"/>
        <v>46.847800353366765</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-4.2105557391691306E-2</v>
      </c>
      <c r="AH729" s="304">
        <f t="shared" ca="1" si="347"/>
        <v>-9.8440327103417715</v>
      </c>
    </row>
    <row r="730" spans="1:34" x14ac:dyDescent="0.2">
      <c r="A730" s="347">
        <f t="shared" ca="1" si="325"/>
        <v>1E-4</v>
      </c>
      <c r="B730" s="304">
        <f t="shared" ca="1" si="326"/>
        <v>42.312300000000739</v>
      </c>
      <c r="D730" s="306">
        <f t="shared" ca="1" si="327"/>
        <v>-0.3992768900471711</v>
      </c>
      <c r="E730" s="307">
        <f t="shared" ca="1" si="328"/>
        <v>2.5942221136023846E-2</v>
      </c>
      <c r="F730" s="304">
        <f t="shared" ca="1" si="329"/>
        <v>0.40011877456976586</v>
      </c>
      <c r="G730" s="306">
        <f t="shared" ca="1" si="330"/>
        <v>4.5249247360587663</v>
      </c>
      <c r="H730" s="307">
        <f t="shared" ca="1" si="331"/>
        <v>-111.4697370645075</v>
      </c>
      <c r="I730" s="304">
        <f t="shared" ca="1" si="332"/>
        <v>111.56154008034056</v>
      </c>
      <c r="J730" s="306">
        <f t="shared" ca="1" si="333"/>
        <v>864.55711868317792</v>
      </c>
      <c r="K730" s="307">
        <f t="shared" ca="1" si="334"/>
        <v>-7.3942099047764138</v>
      </c>
      <c r="L730" s="304">
        <f t="shared" ca="1" si="319"/>
        <v>864.58873795919544</v>
      </c>
      <c r="M730" s="306">
        <f t="shared" ca="1" si="335"/>
        <v>-1.5302252992243721</v>
      </c>
      <c r="N730" s="304">
        <f t="shared" ca="1" si="336"/>
        <v>-87.67545134970004</v>
      </c>
      <c r="P730" s="310">
        <f t="shared" ca="1" si="337"/>
        <v>23</v>
      </c>
      <c r="Q730" s="304">
        <f t="shared" ca="1" si="338"/>
        <v>0</v>
      </c>
      <c r="R730" s="306">
        <f t="shared" ca="1" si="339"/>
        <v>0</v>
      </c>
      <c r="S730" s="307">
        <f t="shared" ca="1" si="340"/>
        <v>4.7590000000000039</v>
      </c>
      <c r="T730" s="304">
        <f t="shared" ca="1" si="320"/>
        <v>46.68579000000004</v>
      </c>
      <c r="U730" s="311">
        <f t="shared" ca="1" si="321"/>
        <v>0</v>
      </c>
      <c r="V730" s="306">
        <f t="shared" ca="1" si="322"/>
        <v>1.2259061257175232</v>
      </c>
      <c r="W730" s="304">
        <f t="shared" ca="1" si="323"/>
        <v>46.847849037419003</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-4.2115645534835267E-2</v>
      </c>
      <c r="AH730" s="304">
        <f t="shared" ca="1" si="347"/>
        <v>-9.8440429404006569</v>
      </c>
    </row>
    <row r="731" spans="1:34" x14ac:dyDescent="0.2">
      <c r="A731" s="347">
        <f t="shared" ca="1" si="325"/>
        <v>1E-4</v>
      </c>
      <c r="B731" s="304">
        <f t="shared" ca="1" si="326"/>
        <v>42.312400000000743</v>
      </c>
      <c r="D731" s="306">
        <f t="shared" ca="1" si="327"/>
        <v>-0.39927379687707354</v>
      </c>
      <c r="E731" s="307">
        <f t="shared" ca="1" si="328"/>
        <v>2.5952585014865193E-2</v>
      </c>
      <c r="F731" s="304">
        <f t="shared" ca="1" si="329"/>
        <v>0.40011636000242279</v>
      </c>
      <c r="G731" s="306">
        <f t="shared" ca="1" si="330"/>
        <v>4.5248848086790785</v>
      </c>
      <c r="H731" s="307">
        <f t="shared" ca="1" si="331"/>
        <v>-111.46973446924899</v>
      </c>
      <c r="I731" s="304">
        <f t="shared" ca="1" si="332"/>
        <v>111.5615358677743</v>
      </c>
      <c r="J731" s="306">
        <f t="shared" ca="1" si="333"/>
        <v>864.55711868317792</v>
      </c>
      <c r="K731" s="307">
        <f t="shared" ca="1" si="334"/>
        <v>-7.4053568783531016</v>
      </c>
      <c r="L731" s="304">
        <f t="shared" ca="1" si="319"/>
        <v>864.58883336315091</v>
      </c>
      <c r="M731" s="306">
        <f t="shared" ca="1" si="335"/>
        <v>-1.5302256558818892</v>
      </c>
      <c r="N731" s="304">
        <f t="shared" ca="1" si="336"/>
        <v>-87.675471784670506</v>
      </c>
      <c r="P731" s="310">
        <f t="shared" ca="1" si="337"/>
        <v>23</v>
      </c>
      <c r="Q731" s="304">
        <f t="shared" ca="1" si="338"/>
        <v>0</v>
      </c>
      <c r="R731" s="306">
        <f t="shared" ca="1" si="339"/>
        <v>0</v>
      </c>
      <c r="S731" s="307">
        <f t="shared" ca="1" si="340"/>
        <v>4.7590000000000039</v>
      </c>
      <c r="T731" s="304">
        <f t="shared" ca="1" si="320"/>
        <v>46.68579000000004</v>
      </c>
      <c r="U731" s="311">
        <f t="shared" ca="1" si="321"/>
        <v>0</v>
      </c>
      <c r="V731" s="306">
        <f t="shared" ca="1" si="322"/>
        <v>1.2259074922327908</v>
      </c>
      <c r="W731" s="304">
        <f t="shared" ca="1" si="323"/>
        <v>46.847897720673238</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-4.2125733512785146E-2</v>
      </c>
      <c r="AH731" s="304">
        <f t="shared" ca="1" si="347"/>
        <v>-9.8440531702918612</v>
      </c>
    </row>
    <row r="732" spans="1:34" x14ac:dyDescent="0.2">
      <c r="A732" s="347">
        <f t="shared" ca="1" si="325"/>
        <v>1E-4</v>
      </c>
      <c r="B732" s="304">
        <f t="shared" ca="1" si="326"/>
        <v>42.312500000000746</v>
      </c>
      <c r="D732" s="306">
        <f t="shared" ca="1" si="327"/>
        <v>-0.39927070372352269</v>
      </c>
      <c r="E732" s="307">
        <f t="shared" ca="1" si="328"/>
        <v>2.5962948723957879E-2</v>
      </c>
      <c r="F732" s="304">
        <f t="shared" ca="1" si="329"/>
        <v>0.40011394571836645</v>
      </c>
      <c r="G732" s="306">
        <f t="shared" ca="1" si="330"/>
        <v>4.5248448816087059</v>
      </c>
      <c r="H732" s="307">
        <f t="shared" ca="1" si="331"/>
        <v>-111.46973187295411</v>
      </c>
      <c r="I732" s="304">
        <f t="shared" ca="1" si="332"/>
        <v>111.56153165419926</v>
      </c>
      <c r="J732" s="306">
        <f t="shared" ca="1" si="333"/>
        <v>864.55711868317792</v>
      </c>
      <c r="K732" s="307">
        <f t="shared" ca="1" si="334"/>
        <v>-7.4165038516702122</v>
      </c>
      <c r="L732" s="304">
        <f t="shared" ca="1" si="319"/>
        <v>864.58892891080927</v>
      </c>
      <c r="M732" s="306">
        <f t="shared" ca="1" si="335"/>
        <v>-1.5302260125362859</v>
      </c>
      <c r="N732" s="304">
        <f t="shared" ca="1" si="336"/>
        <v>-87.675492219462186</v>
      </c>
      <c r="P732" s="310">
        <f t="shared" ca="1" si="337"/>
        <v>23</v>
      </c>
      <c r="Q732" s="304">
        <f t="shared" ca="1" si="338"/>
        <v>0</v>
      </c>
      <c r="R732" s="306">
        <f t="shared" ca="1" si="339"/>
        <v>0</v>
      </c>
      <c r="S732" s="307">
        <f t="shared" ca="1" si="340"/>
        <v>4.7590000000000039</v>
      </c>
      <c r="T732" s="304">
        <f t="shared" ca="1" si="320"/>
        <v>46.68579000000004</v>
      </c>
      <c r="U732" s="311">
        <f t="shared" ca="1" si="321"/>
        <v>0</v>
      </c>
      <c r="V732" s="306">
        <f t="shared" ca="1" si="322"/>
        <v>1.2259088587495504</v>
      </c>
      <c r="W732" s="304">
        <f t="shared" ca="1" si="323"/>
        <v>46.847946403129512</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-4.2135821325540945E-2</v>
      </c>
      <c r="AH732" s="304">
        <f t="shared" ca="1" si="347"/>
        <v>-9.844063400015381</v>
      </c>
    </row>
    <row r="733" spans="1:34" x14ac:dyDescent="0.2">
      <c r="A733" s="347">
        <f t="shared" ca="1" si="325"/>
        <v>1E-4</v>
      </c>
      <c r="B733" s="304">
        <f t="shared" ca="1" si="326"/>
        <v>42.312600000000749</v>
      </c>
      <c r="D733" s="306">
        <f t="shared" ca="1" si="327"/>
        <v>-0.39926761058652149</v>
      </c>
      <c r="E733" s="307">
        <f t="shared" ca="1" si="328"/>
        <v>2.5973312263316117E-2</v>
      </c>
      <c r="F733" s="304">
        <f t="shared" ca="1" si="329"/>
        <v>0.40011153171759234</v>
      </c>
      <c r="G733" s="306">
        <f t="shared" ca="1" si="330"/>
        <v>4.5248049548476477</v>
      </c>
      <c r="H733" s="307">
        <f t="shared" ca="1" si="331"/>
        <v>-111.46972927562288</v>
      </c>
      <c r="I733" s="304">
        <f t="shared" ca="1" si="332"/>
        <v>111.56152743961545</v>
      </c>
      <c r="J733" s="306">
        <f t="shared" ca="1" si="333"/>
        <v>864.55711868317792</v>
      </c>
      <c r="K733" s="307">
        <f t="shared" ca="1" si="334"/>
        <v>-7.4276508247276407</v>
      </c>
      <c r="L733" s="304">
        <f t="shared" ca="1" si="319"/>
        <v>864.58902460217053</v>
      </c>
      <c r="M733" s="306">
        <f t="shared" ca="1" si="335"/>
        <v>-1.5302263691875626</v>
      </c>
      <c r="N733" s="304">
        <f t="shared" ca="1" si="336"/>
        <v>-87.675512654075092</v>
      </c>
      <c r="P733" s="310">
        <f t="shared" ca="1" si="337"/>
        <v>23</v>
      </c>
      <c r="Q733" s="304">
        <f t="shared" ca="1" si="338"/>
        <v>0</v>
      </c>
      <c r="R733" s="306">
        <f t="shared" ca="1" si="339"/>
        <v>0</v>
      </c>
      <c r="S733" s="307">
        <f t="shared" ca="1" si="340"/>
        <v>4.7590000000000039</v>
      </c>
      <c r="T733" s="304">
        <f t="shared" ca="1" si="320"/>
        <v>46.68579000000004</v>
      </c>
      <c r="U733" s="311">
        <f t="shared" ca="1" si="321"/>
        <v>0</v>
      </c>
      <c r="V733" s="306">
        <f t="shared" ca="1" si="322"/>
        <v>1.2259102252678022</v>
      </c>
      <c r="W733" s="304">
        <f t="shared" ca="1" si="323"/>
        <v>46.847995084787826</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-4.2145908973111545E-2</v>
      </c>
      <c r="AH733" s="304">
        <f t="shared" ca="1" si="347"/>
        <v>-9.8440736295712288</v>
      </c>
    </row>
    <row r="734" spans="1:34" x14ac:dyDescent="0.2">
      <c r="A734" s="347">
        <f t="shared" ca="1" si="325"/>
        <v>1E-4</v>
      </c>
      <c r="B734" s="304">
        <f t="shared" ca="1" si="326"/>
        <v>42.312700000000753</v>
      </c>
      <c r="D734" s="306">
        <f t="shared" ca="1" si="327"/>
        <v>-0.39926451746606573</v>
      </c>
      <c r="E734" s="307">
        <f t="shared" ca="1" si="328"/>
        <v>2.5983675632934577E-2</v>
      </c>
      <c r="F734" s="304">
        <f t="shared" ca="1" si="329"/>
        <v>0.40010911800008742</v>
      </c>
      <c r="G734" s="306">
        <f t="shared" ca="1" si="330"/>
        <v>4.5247650283959011</v>
      </c>
      <c r="H734" s="307">
        <f t="shared" ca="1" si="331"/>
        <v>-111.46972667725532</v>
      </c>
      <c r="I734" s="304">
        <f t="shared" ca="1" si="332"/>
        <v>111.56152322402291</v>
      </c>
      <c r="J734" s="306">
        <f t="shared" ca="1" si="333"/>
        <v>864.55711868317792</v>
      </c>
      <c r="K734" s="307">
        <f t="shared" ca="1" si="334"/>
        <v>-7.438797797525285</v>
      </c>
      <c r="L734" s="304">
        <f t="shared" ca="1" si="319"/>
        <v>864.58912043723467</v>
      </c>
      <c r="M734" s="306">
        <f t="shared" ca="1" si="335"/>
        <v>-1.5302267258357192</v>
      </c>
      <c r="N734" s="304">
        <f t="shared" ca="1" si="336"/>
        <v>-87.675533088509241</v>
      </c>
      <c r="P734" s="310">
        <f t="shared" ca="1" si="337"/>
        <v>23</v>
      </c>
      <c r="Q734" s="304">
        <f t="shared" ca="1" si="338"/>
        <v>0</v>
      </c>
      <c r="R734" s="306">
        <f t="shared" ca="1" si="339"/>
        <v>0</v>
      </c>
      <c r="S734" s="307">
        <f t="shared" ca="1" si="340"/>
        <v>4.7590000000000039</v>
      </c>
      <c r="T734" s="304">
        <f t="shared" ca="1" si="320"/>
        <v>46.68579000000004</v>
      </c>
      <c r="U734" s="311">
        <f t="shared" ca="1" si="321"/>
        <v>0</v>
      </c>
      <c r="V734" s="306">
        <f t="shared" ca="1" si="322"/>
        <v>1.2259115917875458</v>
      </c>
      <c r="W734" s="304">
        <f t="shared" ca="1" si="323"/>
        <v>46.8480437656482</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-4.2155996455496947E-2</v>
      </c>
      <c r="AH734" s="304">
        <f t="shared" ca="1" si="347"/>
        <v>-9.8440838589594009</v>
      </c>
    </row>
    <row r="735" spans="1:34" x14ac:dyDescent="0.2">
      <c r="A735" s="347">
        <f t="shared" ca="1" si="325"/>
        <v>1E-4</v>
      </c>
      <c r="B735" s="304">
        <f t="shared" ca="1" si="326"/>
        <v>42.312800000000756</v>
      </c>
      <c r="D735" s="306">
        <f t="shared" ca="1" si="327"/>
        <v>-0.39926142436215811</v>
      </c>
      <c r="E735" s="307">
        <f t="shared" ca="1" si="328"/>
        <v>2.5994038832823918E-2</v>
      </c>
      <c r="F735" s="304">
        <f t="shared" ca="1" si="329"/>
        <v>0.40010670456584663</v>
      </c>
      <c r="G735" s="306">
        <f t="shared" ca="1" si="330"/>
        <v>4.5247251022534645</v>
      </c>
      <c r="H735" s="307">
        <f t="shared" ca="1" si="331"/>
        <v>-111.46972407785144</v>
      </c>
      <c r="I735" s="304">
        <f t="shared" ca="1" si="332"/>
        <v>111.56151900742162</v>
      </c>
      <c r="J735" s="306">
        <f t="shared" ca="1" si="333"/>
        <v>864.55711868317792</v>
      </c>
      <c r="K735" s="307">
        <f t="shared" ca="1" si="334"/>
        <v>-7.4499447700630403</v>
      </c>
      <c r="L735" s="304">
        <f t="shared" ca="1" si="319"/>
        <v>864.58921641600159</v>
      </c>
      <c r="M735" s="306">
        <f t="shared" ca="1" si="335"/>
        <v>-1.5302270824807558</v>
      </c>
      <c r="N735" s="304">
        <f t="shared" ca="1" si="336"/>
        <v>-87.675553522764616</v>
      </c>
      <c r="P735" s="310">
        <f t="shared" ca="1" si="337"/>
        <v>23</v>
      </c>
      <c r="Q735" s="304">
        <f t="shared" ca="1" si="338"/>
        <v>0</v>
      </c>
      <c r="R735" s="306">
        <f t="shared" ca="1" si="339"/>
        <v>0</v>
      </c>
      <c r="S735" s="307">
        <f t="shared" ca="1" si="340"/>
        <v>4.7590000000000039</v>
      </c>
      <c r="T735" s="304">
        <f t="shared" ca="1" si="320"/>
        <v>46.68579000000004</v>
      </c>
      <c r="U735" s="311">
        <f t="shared" ca="1" si="321"/>
        <v>0</v>
      </c>
      <c r="V735" s="306">
        <f t="shared" ca="1" si="322"/>
        <v>1.2259129583087816</v>
      </c>
      <c r="W735" s="304">
        <f t="shared" ca="1" si="323"/>
        <v>46.848092445710627</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-4.2166083772700702E-2</v>
      </c>
      <c r="AH735" s="304">
        <f t="shared" ca="1" si="347"/>
        <v>-9.8440940881799044</v>
      </c>
    </row>
    <row r="736" spans="1:34" x14ac:dyDescent="0.2">
      <c r="A736" s="347">
        <f t="shared" ca="1" si="325"/>
        <v>1E-4</v>
      </c>
      <c r="B736" s="304">
        <f t="shared" ca="1" si="326"/>
        <v>42.312900000000759</v>
      </c>
      <c r="D736" s="306">
        <f t="shared" ca="1" si="327"/>
        <v>-0.39925833127479665</v>
      </c>
      <c r="E736" s="307">
        <f t="shared" ca="1" si="328"/>
        <v>2.6004401862977033E-2</v>
      </c>
      <c r="F736" s="304">
        <f t="shared" ca="1" si="329"/>
        <v>0.40010429141485909</v>
      </c>
      <c r="G736" s="306">
        <f t="shared" ca="1" si="330"/>
        <v>4.5246851764203369</v>
      </c>
      <c r="H736" s="307">
        <f t="shared" ca="1" si="331"/>
        <v>-111.46972147741126</v>
      </c>
      <c r="I736" s="304">
        <f t="shared" ca="1" si="332"/>
        <v>111.56151478981162</v>
      </c>
      <c r="J736" s="306">
        <f t="shared" ca="1" si="333"/>
        <v>864.55711868317792</v>
      </c>
      <c r="K736" s="307">
        <f t="shared" ca="1" si="334"/>
        <v>-7.4610917423408036</v>
      </c>
      <c r="L736" s="304">
        <f t="shared" ca="1" si="319"/>
        <v>864.58931253847118</v>
      </c>
      <c r="M736" s="306">
        <f t="shared" ca="1" si="335"/>
        <v>-1.5302274391226722</v>
      </c>
      <c r="N736" s="304">
        <f t="shared" ca="1" si="336"/>
        <v>-87.675573956841234</v>
      </c>
      <c r="P736" s="310">
        <f t="shared" ca="1" si="337"/>
        <v>23</v>
      </c>
      <c r="Q736" s="304">
        <f t="shared" ca="1" si="338"/>
        <v>0</v>
      </c>
      <c r="R736" s="306">
        <f t="shared" ca="1" si="339"/>
        <v>0</v>
      </c>
      <c r="S736" s="307">
        <f t="shared" ca="1" si="340"/>
        <v>4.7590000000000039</v>
      </c>
      <c r="T736" s="304">
        <f t="shared" ca="1" si="320"/>
        <v>46.68579000000004</v>
      </c>
      <c r="U736" s="311">
        <f t="shared" ca="1" si="321"/>
        <v>0</v>
      </c>
      <c r="V736" s="306">
        <f t="shared" ca="1" si="322"/>
        <v>1.2259143248315094</v>
      </c>
      <c r="W736" s="304">
        <f t="shared" ca="1" si="323"/>
        <v>46.848141124975136</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-4.2176170924719258E-2</v>
      </c>
      <c r="AH736" s="304">
        <f t="shared" ca="1" si="347"/>
        <v>-9.8441043172327358</v>
      </c>
    </row>
    <row r="737" spans="1:34" x14ac:dyDescent="0.2">
      <c r="A737" s="347">
        <f t="shared" ca="1" si="325"/>
        <v>1E-4</v>
      </c>
      <c r="B737" s="304">
        <f t="shared" ca="1" si="326"/>
        <v>42.313000000000763</v>
      </c>
      <c r="D737" s="306">
        <f t="shared" ca="1" si="327"/>
        <v>-0.39925523820398401</v>
      </c>
      <c r="E737" s="307">
        <f t="shared" ca="1" si="328"/>
        <v>2.6014764723401029E-2</v>
      </c>
      <c r="F737" s="304">
        <f t="shared" ca="1" si="329"/>
        <v>0.40010187854711943</v>
      </c>
      <c r="G737" s="306">
        <f t="shared" ca="1" si="330"/>
        <v>4.5246452508965165</v>
      </c>
      <c r="H737" s="307">
        <f t="shared" ca="1" si="331"/>
        <v>-111.46971887593479</v>
      </c>
      <c r="I737" s="304">
        <f t="shared" ca="1" si="332"/>
        <v>111.56151057119294</v>
      </c>
      <c r="J737" s="306">
        <f t="shared" ca="1" si="333"/>
        <v>864.55711868317792</v>
      </c>
      <c r="K737" s="307">
        <f t="shared" ca="1" si="334"/>
        <v>-7.472238714358471</v>
      </c>
      <c r="L737" s="304">
        <f t="shared" ca="1" si="319"/>
        <v>864.58940880464343</v>
      </c>
      <c r="M737" s="306">
        <f t="shared" ca="1" si="335"/>
        <v>-1.5302277957614687</v>
      </c>
      <c r="N737" s="304">
        <f t="shared" ca="1" si="336"/>
        <v>-87.675594390739079</v>
      </c>
      <c r="P737" s="310">
        <f t="shared" ca="1" si="337"/>
        <v>23</v>
      </c>
      <c r="Q737" s="304">
        <f t="shared" ca="1" si="338"/>
        <v>0</v>
      </c>
      <c r="R737" s="306">
        <f t="shared" ca="1" si="339"/>
        <v>0</v>
      </c>
      <c r="S737" s="307">
        <f t="shared" ca="1" si="340"/>
        <v>4.7590000000000039</v>
      </c>
      <c r="T737" s="304">
        <f t="shared" ca="1" si="320"/>
        <v>46.68579000000004</v>
      </c>
      <c r="U737" s="311">
        <f t="shared" ca="1" si="321"/>
        <v>0</v>
      </c>
      <c r="V737" s="306">
        <f t="shared" ca="1" si="322"/>
        <v>1.225915691355729</v>
      </c>
      <c r="W737" s="304">
        <f t="shared" ca="1" si="323"/>
        <v>46.848189803441734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-4.2186257911563274E-2</v>
      </c>
      <c r="AH737" s="304">
        <f t="shared" ca="1" si="347"/>
        <v>-9.8441145461179023</v>
      </c>
    </row>
    <row r="738" spans="1:34" x14ac:dyDescent="0.2">
      <c r="A738" s="347">
        <f t="shared" ca="1" si="325"/>
        <v>1E-4</v>
      </c>
      <c r="B738" s="304">
        <f t="shared" ca="1" si="326"/>
        <v>42.313100000000766</v>
      </c>
      <c r="D738" s="306">
        <f t="shared" ca="1" si="327"/>
        <v>-0.39925214514971841</v>
      </c>
      <c r="E738" s="307">
        <f t="shared" ca="1" si="328"/>
        <v>2.6025127414099458E-2</v>
      </c>
      <c r="F738" s="304">
        <f t="shared" ca="1" si="329"/>
        <v>0.40009946596261775</v>
      </c>
      <c r="G738" s="306">
        <f t="shared" ca="1" si="330"/>
        <v>4.5246053256820016</v>
      </c>
      <c r="H738" s="307">
        <f t="shared" ca="1" si="331"/>
        <v>-111.46971627342205</v>
      </c>
      <c r="I738" s="304">
        <f t="shared" ca="1" si="332"/>
        <v>111.56150635156555</v>
      </c>
      <c r="J738" s="306">
        <f t="shared" ca="1" si="333"/>
        <v>864.55711868317792</v>
      </c>
      <c r="K738" s="307">
        <f t="shared" ca="1" si="334"/>
        <v>-7.4833856861159385</v>
      </c>
      <c r="L738" s="304">
        <f t="shared" ca="1" si="319"/>
        <v>864.58950521451834</v>
      </c>
      <c r="M738" s="306">
        <f t="shared" ca="1" si="335"/>
        <v>-1.5302281523971453</v>
      </c>
      <c r="N738" s="304">
        <f t="shared" ca="1" si="336"/>
        <v>-87.675614824458165</v>
      </c>
      <c r="P738" s="310">
        <f t="shared" ca="1" si="337"/>
        <v>23</v>
      </c>
      <c r="Q738" s="304">
        <f t="shared" ca="1" si="338"/>
        <v>0</v>
      </c>
      <c r="R738" s="306">
        <f t="shared" ca="1" si="339"/>
        <v>0</v>
      </c>
      <c r="S738" s="307">
        <f t="shared" ca="1" si="340"/>
        <v>4.7590000000000039</v>
      </c>
      <c r="T738" s="304">
        <f t="shared" ca="1" si="320"/>
        <v>46.68579000000004</v>
      </c>
      <c r="U738" s="311">
        <f t="shared" ca="1" si="321"/>
        <v>0</v>
      </c>
      <c r="V738" s="306">
        <f t="shared" ca="1" si="322"/>
        <v>1.2259170578814405</v>
      </c>
      <c r="W738" s="304">
        <f t="shared" ca="1" si="323"/>
        <v>46.8482384811104</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-4.2196344733230973E-2</v>
      </c>
      <c r="AH738" s="304">
        <f t="shared" ca="1" si="347"/>
        <v>-9.8441247748354055</v>
      </c>
    </row>
    <row r="739" spans="1:34" x14ac:dyDescent="0.2">
      <c r="A739" s="347">
        <f t="shared" ca="1" si="325"/>
        <v>1E-4</v>
      </c>
      <c r="B739" s="304">
        <f t="shared" ca="1" si="326"/>
        <v>42.313200000000769</v>
      </c>
      <c r="D739" s="306">
        <f t="shared" ca="1" si="327"/>
        <v>-0.39924905211199996</v>
      </c>
      <c r="E739" s="307">
        <f t="shared" ca="1" si="328"/>
        <v>2.6035489935066991E-2</v>
      </c>
      <c r="F739" s="304">
        <f t="shared" ca="1" si="329"/>
        <v>0.40009705366134535</v>
      </c>
      <c r="G739" s="306">
        <f t="shared" ca="1" si="330"/>
        <v>4.5245654007767904</v>
      </c>
      <c r="H739" s="307">
        <f t="shared" ca="1" si="331"/>
        <v>-111.46971366987306</v>
      </c>
      <c r="I739" s="304">
        <f t="shared" ca="1" si="332"/>
        <v>111.56150213092953</v>
      </c>
      <c r="J739" s="306">
        <f t="shared" ca="1" si="333"/>
        <v>864.55711868317792</v>
      </c>
      <c r="K739" s="307">
        <f t="shared" ca="1" si="334"/>
        <v>-7.4945326576131031</v>
      </c>
      <c r="L739" s="304">
        <f t="shared" ca="1" si="319"/>
        <v>864.5896017680958</v>
      </c>
      <c r="M739" s="306">
        <f t="shared" ca="1" si="335"/>
        <v>-1.5302285090297016</v>
      </c>
      <c r="N739" s="304">
        <f t="shared" ca="1" si="336"/>
        <v>-87.675635257998493</v>
      </c>
      <c r="P739" s="310">
        <f t="shared" ca="1" si="337"/>
        <v>23</v>
      </c>
      <c r="Q739" s="304">
        <f t="shared" ca="1" si="338"/>
        <v>0</v>
      </c>
      <c r="R739" s="306">
        <f t="shared" ca="1" si="339"/>
        <v>0</v>
      </c>
      <c r="S739" s="307">
        <f t="shared" ca="1" si="340"/>
        <v>4.7590000000000039</v>
      </c>
      <c r="T739" s="304">
        <f t="shared" ca="1" si="320"/>
        <v>46.68579000000004</v>
      </c>
      <c r="U739" s="311">
        <f t="shared" ca="1" si="321"/>
        <v>0</v>
      </c>
      <c r="V739" s="306">
        <f t="shared" ca="1" si="322"/>
        <v>1.2259184244086438</v>
      </c>
      <c r="W739" s="304">
        <f t="shared" ca="1" si="323"/>
        <v>46.848287157981197</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-4.2206431389718801E-2</v>
      </c>
      <c r="AH739" s="304">
        <f t="shared" ca="1" si="347"/>
        <v>-9.8441350033852402</v>
      </c>
    </row>
    <row r="740" spans="1:34" x14ac:dyDescent="0.2">
      <c r="A740" s="347">
        <f t="shared" ca="1" si="325"/>
        <v>1E-4</v>
      </c>
      <c r="B740" s="304">
        <f t="shared" ca="1" si="326"/>
        <v>42.313300000000773</v>
      </c>
      <c r="D740" s="306">
        <f t="shared" ca="1" si="327"/>
        <v>-0.39924595909083166</v>
      </c>
      <c r="E740" s="307">
        <f t="shared" ca="1" si="328"/>
        <v>2.6045852286319615E-2</v>
      </c>
      <c r="F740" s="304">
        <f t="shared" ca="1" si="329"/>
        <v>0.40009464164329772</v>
      </c>
      <c r="G740" s="306">
        <f t="shared" ca="1" si="330"/>
        <v>4.5245254761808811</v>
      </c>
      <c r="H740" s="307">
        <f t="shared" ca="1" si="331"/>
        <v>-111.46971106528783</v>
      </c>
      <c r="I740" s="304">
        <f t="shared" ca="1" si="332"/>
        <v>111.56149790928482</v>
      </c>
      <c r="J740" s="306">
        <f t="shared" ca="1" si="333"/>
        <v>864.55711868317792</v>
      </c>
      <c r="K740" s="307">
        <f t="shared" ca="1" si="334"/>
        <v>-7.5056796288498608</v>
      </c>
      <c r="L740" s="304">
        <f t="shared" ca="1" si="319"/>
        <v>864.58969846537582</v>
      </c>
      <c r="M740" s="306">
        <f t="shared" ca="1" si="335"/>
        <v>-1.5302288656591383</v>
      </c>
      <c r="N740" s="304">
        <f t="shared" ca="1" si="336"/>
        <v>-87.675655691360063</v>
      </c>
      <c r="P740" s="310">
        <f t="shared" ca="1" si="337"/>
        <v>23</v>
      </c>
      <c r="Q740" s="304">
        <f t="shared" ca="1" si="338"/>
        <v>0</v>
      </c>
      <c r="R740" s="306">
        <f t="shared" ca="1" si="339"/>
        <v>0</v>
      </c>
      <c r="S740" s="307">
        <f t="shared" ca="1" si="340"/>
        <v>4.7590000000000039</v>
      </c>
      <c r="T740" s="304">
        <f t="shared" ca="1" si="320"/>
        <v>46.68579000000004</v>
      </c>
      <c r="U740" s="311">
        <f t="shared" ca="1" si="321"/>
        <v>0</v>
      </c>
      <c r="V740" s="306">
        <f t="shared" ca="1" si="322"/>
        <v>1.2259197909373392</v>
      </c>
      <c r="W740" s="304">
        <f t="shared" ca="1" si="323"/>
        <v>46.848335834054083</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-4.2216517881039195E-2</v>
      </c>
      <c r="AH740" s="304">
        <f t="shared" ca="1" si="347"/>
        <v>-9.8441452317674223</v>
      </c>
    </row>
    <row r="741" spans="1:34" x14ac:dyDescent="0.2">
      <c r="A741" s="347">
        <f t="shared" ca="1" si="325"/>
        <v>1E-4</v>
      </c>
      <c r="B741" s="304">
        <f t="shared" ca="1" si="326"/>
        <v>42.313400000000776</v>
      </c>
      <c r="D741" s="306">
        <f t="shared" ca="1" si="327"/>
        <v>-0.39924286608620885</v>
      </c>
      <c r="E741" s="307">
        <f t="shared" ca="1" si="328"/>
        <v>2.6056214467841343E-2</v>
      </c>
      <c r="F741" s="304">
        <f t="shared" ca="1" si="329"/>
        <v>0.40009222990846077</v>
      </c>
      <c r="G741" s="306">
        <f t="shared" ca="1" si="330"/>
        <v>4.5244855518942728</v>
      </c>
      <c r="H741" s="307">
        <f t="shared" ca="1" si="331"/>
        <v>-111.46970845966638</v>
      </c>
      <c r="I741" s="304">
        <f t="shared" ca="1" si="332"/>
        <v>111.56149368663149</v>
      </c>
      <c r="J741" s="306">
        <f t="shared" ca="1" si="333"/>
        <v>864.55711868317792</v>
      </c>
      <c r="K741" s="307">
        <f t="shared" ca="1" si="334"/>
        <v>-7.5168265998261088</v>
      </c>
      <c r="L741" s="304">
        <f t="shared" ca="1" si="319"/>
        <v>864.58979530635816</v>
      </c>
      <c r="M741" s="306">
        <f t="shared" ca="1" si="335"/>
        <v>-1.530229222285455</v>
      </c>
      <c r="N741" s="304">
        <f t="shared" ca="1" si="336"/>
        <v>-87.675676124542875</v>
      </c>
      <c r="P741" s="310">
        <f t="shared" ca="1" si="337"/>
        <v>23</v>
      </c>
      <c r="Q741" s="304">
        <f t="shared" ca="1" si="338"/>
        <v>0</v>
      </c>
      <c r="R741" s="306">
        <f t="shared" ca="1" si="339"/>
        <v>0</v>
      </c>
      <c r="S741" s="307">
        <f t="shared" ca="1" si="340"/>
        <v>4.7590000000000039</v>
      </c>
      <c r="T741" s="304">
        <f t="shared" ca="1" si="320"/>
        <v>46.68579000000004</v>
      </c>
      <c r="U741" s="311">
        <f t="shared" ca="1" si="321"/>
        <v>0</v>
      </c>
      <c r="V741" s="306">
        <f t="shared" ca="1" si="322"/>
        <v>1.2259211574675264</v>
      </c>
      <c r="W741" s="304">
        <f t="shared" ca="1" si="323"/>
        <v>46.848384509329108</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-4.2226604207185048E-2</v>
      </c>
      <c r="AH741" s="304">
        <f t="shared" ca="1" si="347"/>
        <v>-9.8441554599819376</v>
      </c>
    </row>
    <row r="742" spans="1:34" x14ac:dyDescent="0.2">
      <c r="A742" s="347">
        <f t="shared" ca="1" si="325"/>
        <v>1E-4</v>
      </c>
      <c r="B742" s="304">
        <f t="shared" ca="1" si="326"/>
        <v>42.313500000000779</v>
      </c>
      <c r="D742" s="306">
        <f t="shared" ca="1" si="327"/>
        <v>-0.39923977309813474</v>
      </c>
      <c r="E742" s="307">
        <f t="shared" ca="1" si="328"/>
        <v>2.6066576479651715E-2</v>
      </c>
      <c r="F742" s="304">
        <f t="shared" ca="1" si="329"/>
        <v>0.40008981845683056</v>
      </c>
      <c r="G742" s="306">
        <f t="shared" ca="1" si="330"/>
        <v>4.5244456279169629</v>
      </c>
      <c r="H742" s="307">
        <f t="shared" ca="1" si="331"/>
        <v>-111.46970585300873</v>
      </c>
      <c r="I742" s="304">
        <f t="shared" ca="1" si="332"/>
        <v>111.56148946296955</v>
      </c>
      <c r="J742" s="306">
        <f t="shared" ca="1" si="333"/>
        <v>864.55711868317792</v>
      </c>
      <c r="K742" s="307">
        <f t="shared" ca="1" si="334"/>
        <v>-7.527973570541743</v>
      </c>
      <c r="L742" s="304">
        <f t="shared" ca="1" si="319"/>
        <v>864.58989229104304</v>
      </c>
      <c r="M742" s="306">
        <f t="shared" ca="1" si="335"/>
        <v>-1.530229578908652</v>
      </c>
      <c r="N742" s="304">
        <f t="shared" ca="1" si="336"/>
        <v>-87.675696557546928</v>
      </c>
      <c r="P742" s="310">
        <f t="shared" ca="1" si="337"/>
        <v>23</v>
      </c>
      <c r="Q742" s="304">
        <f t="shared" ca="1" si="338"/>
        <v>0</v>
      </c>
      <c r="R742" s="306">
        <f t="shared" ca="1" si="339"/>
        <v>0</v>
      </c>
      <c r="S742" s="307">
        <f t="shared" ca="1" si="340"/>
        <v>4.7590000000000039</v>
      </c>
      <c r="T742" s="304">
        <f t="shared" ca="1" si="320"/>
        <v>46.68579000000004</v>
      </c>
      <c r="U742" s="311">
        <f t="shared" ca="1" si="321"/>
        <v>0</v>
      </c>
      <c r="V742" s="306">
        <f t="shared" ca="1" si="322"/>
        <v>1.2259225239992055</v>
      </c>
      <c r="W742" s="304">
        <f t="shared" ca="1" si="323"/>
        <v>46.848433183806257</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-4.2236690368165242E-2</v>
      </c>
      <c r="AH742" s="304">
        <f t="shared" ca="1" si="347"/>
        <v>-9.8441656880288022</v>
      </c>
    </row>
    <row r="743" spans="1:34" x14ac:dyDescent="0.2">
      <c r="A743" s="347">
        <f t="shared" ca="1" si="325"/>
        <v>1E-4</v>
      </c>
      <c r="B743" s="304">
        <f t="shared" ca="1" si="326"/>
        <v>42.313600000000783</v>
      </c>
      <c r="D743" s="306">
        <f t="shared" ca="1" si="327"/>
        <v>-0.39923668012660712</v>
      </c>
      <c r="E743" s="307">
        <f t="shared" ca="1" si="328"/>
        <v>2.6076938321741849E-2</v>
      </c>
      <c r="F743" s="304">
        <f t="shared" ca="1" si="329"/>
        <v>0.40008740728839587</v>
      </c>
      <c r="G743" s="306">
        <f t="shared" ca="1" si="330"/>
        <v>4.5244057042489505</v>
      </c>
      <c r="H743" s="307">
        <f t="shared" ca="1" si="331"/>
        <v>-111.4697032453149</v>
      </c>
      <c r="I743" s="304">
        <f t="shared" ca="1" si="332"/>
        <v>111.56148523829901</v>
      </c>
      <c r="J743" s="306">
        <f t="shared" ca="1" si="333"/>
        <v>864.55711868317792</v>
      </c>
      <c r="K743" s="307">
        <f t="shared" ca="1" si="334"/>
        <v>-7.5391205409966595</v>
      </c>
      <c r="L743" s="304">
        <f t="shared" ca="1" si="319"/>
        <v>864.58998941943003</v>
      </c>
      <c r="M743" s="306">
        <f t="shared" ca="1" si="335"/>
        <v>-1.530229935528729</v>
      </c>
      <c r="N743" s="304">
        <f t="shared" ca="1" si="336"/>
        <v>-87.675716990372237</v>
      </c>
      <c r="P743" s="310">
        <f t="shared" ca="1" si="337"/>
        <v>23</v>
      </c>
      <c r="Q743" s="304">
        <f t="shared" ca="1" si="338"/>
        <v>0</v>
      </c>
      <c r="R743" s="306">
        <f t="shared" ca="1" si="339"/>
        <v>0</v>
      </c>
      <c r="S743" s="307">
        <f t="shared" ca="1" si="340"/>
        <v>4.7590000000000039</v>
      </c>
      <c r="T743" s="304">
        <f t="shared" ca="1" si="320"/>
        <v>46.68579000000004</v>
      </c>
      <c r="U743" s="311">
        <f t="shared" ca="1" si="321"/>
        <v>0</v>
      </c>
      <c r="V743" s="306">
        <f t="shared" ca="1" si="322"/>
        <v>1.2259238905323768</v>
      </c>
      <c r="W743" s="304">
        <f t="shared" ca="1" si="323"/>
        <v>46.848481857485581</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-4.2246776363979777E-2</v>
      </c>
      <c r="AH743" s="304">
        <f t="shared" ca="1" si="347"/>
        <v>-9.8441759159080107</v>
      </c>
    </row>
    <row r="744" spans="1:34" x14ac:dyDescent="0.2">
      <c r="A744" s="347">
        <f t="shared" ca="1" si="325"/>
        <v>1E-4</v>
      </c>
      <c r="B744" s="304">
        <f t="shared" ca="1" si="326"/>
        <v>42.313700000000786</v>
      </c>
      <c r="D744" s="306">
        <f t="shared" ca="1" si="327"/>
        <v>-0.39923358717162888</v>
      </c>
      <c r="E744" s="307">
        <f t="shared" ca="1" si="328"/>
        <v>2.6087299994120627E-2</v>
      </c>
      <c r="F744" s="304">
        <f t="shared" ca="1" si="329"/>
        <v>0.40008499640315159</v>
      </c>
      <c r="G744" s="306">
        <f t="shared" ca="1" si="330"/>
        <v>4.5243657808902338</v>
      </c>
      <c r="H744" s="307">
        <f t="shared" ca="1" si="331"/>
        <v>-111.4697006365849</v>
      </c>
      <c r="I744" s="304">
        <f t="shared" ca="1" si="332"/>
        <v>111.56148101261989</v>
      </c>
      <c r="J744" s="306">
        <f t="shared" ca="1" si="333"/>
        <v>864.55711868317792</v>
      </c>
      <c r="K744" s="307">
        <f t="shared" ca="1" si="334"/>
        <v>-7.5502675111907545</v>
      </c>
      <c r="L744" s="304">
        <f t="shared" ca="1" si="319"/>
        <v>864.59008669151945</v>
      </c>
      <c r="M744" s="306">
        <f t="shared" ca="1" si="335"/>
        <v>-1.5302302921456863</v>
      </c>
      <c r="N744" s="304">
        <f t="shared" ca="1" si="336"/>
        <v>-87.675737423018788</v>
      </c>
      <c r="P744" s="310">
        <f t="shared" ca="1" si="337"/>
        <v>23</v>
      </c>
      <c r="Q744" s="304">
        <f t="shared" ca="1" si="338"/>
        <v>0</v>
      </c>
      <c r="R744" s="306">
        <f t="shared" ca="1" si="339"/>
        <v>0</v>
      </c>
      <c r="S744" s="307">
        <f t="shared" ca="1" si="340"/>
        <v>4.7590000000000039</v>
      </c>
      <c r="T744" s="304">
        <f t="shared" ca="1" si="320"/>
        <v>46.68579000000004</v>
      </c>
      <c r="U744" s="311">
        <f t="shared" ca="1" si="321"/>
        <v>0</v>
      </c>
      <c r="V744" s="306">
        <f t="shared" ca="1" si="322"/>
        <v>1.2259252570670396</v>
      </c>
      <c r="W744" s="304">
        <f t="shared" ca="1" si="323"/>
        <v>46.84853053036705</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-4.2256862194632205E-2</v>
      </c>
      <c r="AH744" s="304">
        <f t="shared" ca="1" si="347"/>
        <v>-9.8441861436195719</v>
      </c>
    </row>
    <row r="745" spans="1:34" x14ac:dyDescent="0.2">
      <c r="A745" s="347">
        <f t="shared" ca="1" si="325"/>
        <v>1E-4</v>
      </c>
      <c r="B745" s="304">
        <f t="shared" ca="1" si="326"/>
        <v>42.313800000000789</v>
      </c>
      <c r="D745" s="306">
        <f t="shared" ca="1" si="327"/>
        <v>-0.3992304942331979</v>
      </c>
      <c r="E745" s="307">
        <f t="shared" ca="1" si="328"/>
        <v>2.6097661496788049E-2</v>
      </c>
      <c r="F745" s="304">
        <f t="shared" ca="1" si="329"/>
        <v>0.4000825858010873</v>
      </c>
      <c r="G745" s="306">
        <f t="shared" ca="1" si="330"/>
        <v>4.5243258578408101</v>
      </c>
      <c r="H745" s="307">
        <f t="shared" ca="1" si="331"/>
        <v>-111.46969802681875</v>
      </c>
      <c r="I745" s="304">
        <f t="shared" ca="1" si="332"/>
        <v>111.56147678593219</v>
      </c>
      <c r="J745" s="306">
        <f t="shared" ca="1" si="333"/>
        <v>864.55711868317792</v>
      </c>
      <c r="K745" s="307">
        <f t="shared" ca="1" si="334"/>
        <v>-7.5614144811239248</v>
      </c>
      <c r="L745" s="304">
        <f t="shared" ca="1" si="319"/>
        <v>864.59018410731096</v>
      </c>
      <c r="M745" s="306">
        <f t="shared" ca="1" si="335"/>
        <v>-1.5302306487595236</v>
      </c>
      <c r="N745" s="304">
        <f t="shared" ca="1" si="336"/>
        <v>-87.67575785548658</v>
      </c>
      <c r="P745" s="310">
        <f t="shared" ca="1" si="337"/>
        <v>23</v>
      </c>
      <c r="Q745" s="304">
        <f t="shared" ca="1" si="338"/>
        <v>0</v>
      </c>
      <c r="R745" s="306">
        <f t="shared" ca="1" si="339"/>
        <v>0</v>
      </c>
      <c r="S745" s="307">
        <f t="shared" ca="1" si="340"/>
        <v>4.7590000000000039</v>
      </c>
      <c r="T745" s="304">
        <f t="shared" ca="1" si="320"/>
        <v>46.68579000000004</v>
      </c>
      <c r="U745" s="311">
        <f t="shared" ca="1" si="321"/>
        <v>0</v>
      </c>
      <c r="V745" s="306">
        <f t="shared" ca="1" si="322"/>
        <v>1.2259266236031943</v>
      </c>
      <c r="W745" s="304">
        <f t="shared" ca="1" si="323"/>
        <v>46.848579202450665</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-4.2266947860122528E-2</v>
      </c>
      <c r="AH745" s="304">
        <f t="shared" ca="1" si="347"/>
        <v>-9.8441963711634823</v>
      </c>
    </row>
    <row r="746" spans="1:34" x14ac:dyDescent="0.2">
      <c r="A746" s="347">
        <f t="shared" ca="1" si="325"/>
        <v>1E-4</v>
      </c>
      <c r="B746" s="304">
        <f t="shared" ca="1" si="326"/>
        <v>42.313900000000793</v>
      </c>
      <c r="D746" s="306">
        <f t="shared" ca="1" si="327"/>
        <v>-0.39922740131131662</v>
      </c>
      <c r="E746" s="307">
        <f t="shared" ca="1" si="328"/>
        <v>2.6108022829738786E-2</v>
      </c>
      <c r="F746" s="304">
        <f t="shared" ca="1" si="329"/>
        <v>0.4000801754821966</v>
      </c>
      <c r="G746" s="306">
        <f t="shared" ca="1" si="330"/>
        <v>4.5242859351006786</v>
      </c>
      <c r="H746" s="307">
        <f t="shared" ca="1" si="331"/>
        <v>-111.46969541601646</v>
      </c>
      <c r="I746" s="304">
        <f t="shared" ca="1" si="332"/>
        <v>111.56147255823593</v>
      </c>
      <c r="J746" s="306">
        <f t="shared" ca="1" si="333"/>
        <v>864.55711868317792</v>
      </c>
      <c r="K746" s="307">
        <f t="shared" ca="1" si="334"/>
        <v>-7.5725614507960666</v>
      </c>
      <c r="L746" s="304">
        <f t="shared" ca="1" si="319"/>
        <v>864.59028166680469</v>
      </c>
      <c r="M746" s="306">
        <f t="shared" ca="1" si="335"/>
        <v>-1.5302310053702413</v>
      </c>
      <c r="N746" s="304">
        <f t="shared" ca="1" si="336"/>
        <v>-87.675778287775628</v>
      </c>
      <c r="P746" s="310">
        <f t="shared" ca="1" si="337"/>
        <v>23</v>
      </c>
      <c r="Q746" s="304">
        <f t="shared" ca="1" si="338"/>
        <v>0</v>
      </c>
      <c r="R746" s="306">
        <f t="shared" ca="1" si="339"/>
        <v>0</v>
      </c>
      <c r="S746" s="307">
        <f t="shared" ca="1" si="340"/>
        <v>4.7590000000000039</v>
      </c>
      <c r="T746" s="304">
        <f t="shared" ca="1" si="320"/>
        <v>46.68579000000004</v>
      </c>
      <c r="U746" s="311">
        <f t="shared" ca="1" si="321"/>
        <v>0</v>
      </c>
      <c r="V746" s="306">
        <f t="shared" ca="1" si="322"/>
        <v>1.2259279901408411</v>
      </c>
      <c r="W746" s="304">
        <f t="shared" ca="1" si="323"/>
        <v>46.848627873736469</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-4.2277033360448968E-2</v>
      </c>
      <c r="AH746" s="304">
        <f t="shared" ca="1" si="347"/>
        <v>-9.8442065985397402</v>
      </c>
    </row>
    <row r="747" spans="1:34" x14ac:dyDescent="0.2">
      <c r="A747" s="347">
        <f t="shared" ca="1" si="325"/>
        <v>1E-4</v>
      </c>
      <c r="B747" s="304">
        <f t="shared" ca="1" si="326"/>
        <v>42.314000000000796</v>
      </c>
      <c r="D747" s="306">
        <f t="shared" ca="1" si="327"/>
        <v>-0.3992243084059835</v>
      </c>
      <c r="E747" s="307">
        <f t="shared" ca="1" si="328"/>
        <v>2.6118383992985272E-2</v>
      </c>
      <c r="F747" s="304">
        <f t="shared" ca="1" si="329"/>
        <v>0.40007776544647022</v>
      </c>
      <c r="G747" s="306">
        <f t="shared" ca="1" si="330"/>
        <v>4.5242460126698383</v>
      </c>
      <c r="H747" s="307">
        <f t="shared" ca="1" si="331"/>
        <v>-111.46969280417807</v>
      </c>
      <c r="I747" s="304">
        <f t="shared" ca="1" si="332"/>
        <v>111.56146832953118</v>
      </c>
      <c r="J747" s="306">
        <f t="shared" ca="1" si="333"/>
        <v>864.55711868317792</v>
      </c>
      <c r="K747" s="307">
        <f t="shared" ca="1" si="334"/>
        <v>-7.5837084202070759</v>
      </c>
      <c r="L747" s="304">
        <f t="shared" ca="1" si="319"/>
        <v>864.59037937000039</v>
      </c>
      <c r="M747" s="306">
        <f t="shared" ca="1" si="335"/>
        <v>-1.5302313619778394</v>
      </c>
      <c r="N747" s="304">
        <f t="shared" ca="1" si="336"/>
        <v>-87.675798719885947</v>
      </c>
      <c r="P747" s="310">
        <f t="shared" ca="1" si="337"/>
        <v>23</v>
      </c>
      <c r="Q747" s="304">
        <f t="shared" ca="1" si="338"/>
        <v>0</v>
      </c>
      <c r="R747" s="306">
        <f t="shared" ca="1" si="339"/>
        <v>0</v>
      </c>
      <c r="S747" s="307">
        <f t="shared" ca="1" si="340"/>
        <v>4.7590000000000039</v>
      </c>
      <c r="T747" s="304">
        <f t="shared" ca="1" si="320"/>
        <v>46.68579000000004</v>
      </c>
      <c r="U747" s="311">
        <f t="shared" ca="1" si="321"/>
        <v>0</v>
      </c>
      <c r="V747" s="306">
        <f t="shared" ca="1" si="322"/>
        <v>1.2259293566799794</v>
      </c>
      <c r="W747" s="304">
        <f t="shared" ca="1" si="323"/>
        <v>46.848676544224482</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-4.2287118695620407E-2</v>
      </c>
      <c r="AH747" s="304">
        <f t="shared" ca="1" si="347"/>
        <v>-9.8442168257483562</v>
      </c>
    </row>
    <row r="748" spans="1:34" x14ac:dyDescent="0.2">
      <c r="A748" s="347">
        <f t="shared" ca="1" si="325"/>
        <v>1E-4</v>
      </c>
      <c r="B748" s="304">
        <f t="shared" ca="1" si="326"/>
        <v>42.314100000000799</v>
      </c>
      <c r="D748" s="306">
        <f t="shared" ca="1" si="327"/>
        <v>-0.3992212155171968</v>
      </c>
      <c r="E748" s="307">
        <f t="shared" ca="1" si="328"/>
        <v>2.6128744986532837E-2</v>
      </c>
      <c r="F748" s="304">
        <f t="shared" ca="1" si="329"/>
        <v>0.40007535569389846</v>
      </c>
      <c r="G748" s="306">
        <f t="shared" ca="1" si="330"/>
        <v>4.5242060905482866</v>
      </c>
      <c r="H748" s="307">
        <f t="shared" ca="1" si="331"/>
        <v>-111.46969019130357</v>
      </c>
      <c r="I748" s="304">
        <f t="shared" ca="1" si="332"/>
        <v>111.56146409981788</v>
      </c>
      <c r="J748" s="306">
        <f t="shared" ca="1" si="333"/>
        <v>864.55711868317792</v>
      </c>
      <c r="K748" s="307">
        <f t="shared" ca="1" si="334"/>
        <v>-7.5948553893568498</v>
      </c>
      <c r="L748" s="304">
        <f t="shared" ca="1" si="319"/>
        <v>864.59047721689819</v>
      </c>
      <c r="M748" s="306">
        <f t="shared" ca="1" si="335"/>
        <v>-1.5302317185823178</v>
      </c>
      <c r="N748" s="304">
        <f t="shared" ca="1" si="336"/>
        <v>-87.675819151817521</v>
      </c>
      <c r="P748" s="310">
        <f t="shared" ca="1" si="337"/>
        <v>23</v>
      </c>
      <c r="Q748" s="304">
        <f t="shared" ca="1" si="338"/>
        <v>0</v>
      </c>
      <c r="R748" s="306">
        <f t="shared" ca="1" si="339"/>
        <v>0</v>
      </c>
      <c r="S748" s="307">
        <f t="shared" ca="1" si="340"/>
        <v>4.7590000000000039</v>
      </c>
      <c r="T748" s="304">
        <f t="shared" ca="1" si="320"/>
        <v>46.68579000000004</v>
      </c>
      <c r="U748" s="311">
        <f t="shared" ca="1" si="321"/>
        <v>0</v>
      </c>
      <c r="V748" s="306">
        <f t="shared" ca="1" si="322"/>
        <v>1.2259307232206098</v>
      </c>
      <c r="W748" s="304">
        <f t="shared" ca="1" si="323"/>
        <v>46.848725213914683</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-4.2297203865640398E-2</v>
      </c>
      <c r="AH748" s="304">
        <f t="shared" ca="1" si="347"/>
        <v>-9.8442270527893339</v>
      </c>
    </row>
    <row r="749" spans="1:34" x14ac:dyDescent="0.2">
      <c r="A749" s="347">
        <f t="shared" ca="1" si="325"/>
        <v>1E-4</v>
      </c>
      <c r="B749" s="304">
        <f t="shared" ca="1" si="326"/>
        <v>42.314200000000803</v>
      </c>
      <c r="D749" s="306">
        <f t="shared" ca="1" si="327"/>
        <v>-0.39921812264495887</v>
      </c>
      <c r="E749" s="307">
        <f t="shared" ca="1" si="328"/>
        <v>2.6139105810374375E-2</v>
      </c>
      <c r="F749" s="304">
        <f t="shared" ca="1" si="329"/>
        <v>0.40007294622447465</v>
      </c>
      <c r="G749" s="306">
        <f t="shared" ca="1" si="330"/>
        <v>4.5241661687360217</v>
      </c>
      <c r="H749" s="307">
        <f t="shared" ca="1" si="331"/>
        <v>-111.46968757739299</v>
      </c>
      <c r="I749" s="304">
        <f t="shared" ca="1" si="332"/>
        <v>111.56145986909608</v>
      </c>
      <c r="J749" s="306">
        <f t="shared" ca="1" si="333"/>
        <v>864.55711868317792</v>
      </c>
      <c r="K749" s="307">
        <f t="shared" ca="1" si="334"/>
        <v>-7.6060023582452843</v>
      </c>
      <c r="L749" s="304">
        <f t="shared" ca="1" si="319"/>
        <v>864.59057520749798</v>
      </c>
      <c r="M749" s="306">
        <f t="shared" ca="1" si="335"/>
        <v>-1.5302320751836764</v>
      </c>
      <c r="N749" s="304">
        <f t="shared" ca="1" si="336"/>
        <v>-87.675839583570337</v>
      </c>
      <c r="P749" s="310">
        <f t="shared" ca="1" si="337"/>
        <v>23</v>
      </c>
      <c r="Q749" s="304">
        <f t="shared" ca="1" si="338"/>
        <v>0</v>
      </c>
      <c r="R749" s="306">
        <f t="shared" ca="1" si="339"/>
        <v>0</v>
      </c>
      <c r="S749" s="307">
        <f t="shared" ca="1" si="340"/>
        <v>4.7590000000000039</v>
      </c>
      <c r="T749" s="304">
        <f t="shared" ca="1" si="320"/>
        <v>46.68579000000004</v>
      </c>
      <c r="U749" s="311">
        <f t="shared" ca="1" si="321"/>
        <v>0</v>
      </c>
      <c r="V749" s="306">
        <f t="shared" ca="1" si="322"/>
        <v>1.2259320897627319</v>
      </c>
      <c r="W749" s="304">
        <f t="shared" ca="1" si="323"/>
        <v>46.848773882807102</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-4.2307288870507165E-2</v>
      </c>
      <c r="AH749" s="304">
        <f t="shared" ca="1" si="347"/>
        <v>-9.8442372796626696</v>
      </c>
    </row>
    <row r="750" spans="1:34" x14ac:dyDescent="0.2">
      <c r="A750" s="347">
        <f t="shared" ca="1" si="325"/>
        <v>1E-4</v>
      </c>
      <c r="B750" s="304">
        <f t="shared" ca="1" si="326"/>
        <v>42.314300000000806</v>
      </c>
      <c r="D750" s="306">
        <f t="shared" ca="1" si="327"/>
        <v>-0.3992150297892702</v>
      </c>
      <c r="E750" s="307">
        <f t="shared" ca="1" si="328"/>
        <v>2.6149466464516991E-2</v>
      </c>
      <c r="F750" s="304">
        <f t="shared" ca="1" si="329"/>
        <v>0.40007053703819134</v>
      </c>
      <c r="G750" s="306">
        <f t="shared" ca="1" si="330"/>
        <v>4.5241262472330428</v>
      </c>
      <c r="H750" s="307">
        <f t="shared" ca="1" si="331"/>
        <v>-111.46968496244634</v>
      </c>
      <c r="I750" s="304">
        <f t="shared" ca="1" si="332"/>
        <v>111.5614556373658</v>
      </c>
      <c r="J750" s="306">
        <f t="shared" ca="1" si="333"/>
        <v>864.55711868317792</v>
      </c>
      <c r="K750" s="307">
        <f t="shared" ca="1" si="334"/>
        <v>-7.6171493268722763</v>
      </c>
      <c r="L750" s="304">
        <f t="shared" ca="1" si="319"/>
        <v>864.59067334179963</v>
      </c>
      <c r="M750" s="306">
        <f t="shared" ca="1" si="335"/>
        <v>-1.5302324317819154</v>
      </c>
      <c r="N750" s="304">
        <f t="shared" ca="1" si="336"/>
        <v>-87.675860015144409</v>
      </c>
      <c r="P750" s="310">
        <f t="shared" ca="1" si="337"/>
        <v>23</v>
      </c>
      <c r="Q750" s="304">
        <f t="shared" ca="1" si="338"/>
        <v>0</v>
      </c>
      <c r="R750" s="306">
        <f t="shared" ca="1" si="339"/>
        <v>0</v>
      </c>
      <c r="S750" s="307">
        <f t="shared" ca="1" si="340"/>
        <v>4.7590000000000039</v>
      </c>
      <c r="T750" s="304">
        <f t="shared" ca="1" si="320"/>
        <v>46.68579000000004</v>
      </c>
      <c r="U750" s="311">
        <f t="shared" ca="1" si="321"/>
        <v>0</v>
      </c>
      <c r="V750" s="306">
        <f t="shared" ca="1" si="322"/>
        <v>1.225933456306346</v>
      </c>
      <c r="W750" s="304">
        <f t="shared" ca="1" si="323"/>
        <v>46.848822550901723</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-4.231737371022426E-2</v>
      </c>
      <c r="AH750" s="304">
        <f t="shared" ca="1" si="347"/>
        <v>-9.8442475063683688</v>
      </c>
    </row>
    <row r="751" spans="1:34" x14ac:dyDescent="0.2">
      <c r="A751" s="347">
        <f t="shared" ca="1" si="325"/>
        <v>1E-4</v>
      </c>
      <c r="B751" s="304">
        <f t="shared" ca="1" si="326"/>
        <v>42.314400000000809</v>
      </c>
      <c r="D751" s="306">
        <f t="shared" ca="1" si="327"/>
        <v>-0.39921193695013091</v>
      </c>
      <c r="E751" s="307">
        <f t="shared" ca="1" si="328"/>
        <v>2.615982694895358E-2</v>
      </c>
      <c r="F751" s="304">
        <f t="shared" ca="1" si="329"/>
        <v>0.40006812813503967</v>
      </c>
      <c r="G751" s="306">
        <f t="shared" ca="1" si="330"/>
        <v>4.524086326039348</v>
      </c>
      <c r="H751" s="307">
        <f t="shared" ca="1" si="331"/>
        <v>-111.46968234646364</v>
      </c>
      <c r="I751" s="304">
        <f t="shared" ca="1" si="332"/>
        <v>111.56145140462705</v>
      </c>
      <c r="J751" s="306">
        <f t="shared" ca="1" si="333"/>
        <v>864.55711868317792</v>
      </c>
      <c r="K751" s="307">
        <f t="shared" ca="1" si="334"/>
        <v>-7.628296295237722</v>
      </c>
      <c r="L751" s="304">
        <f t="shared" ca="1" si="319"/>
        <v>864.59077161980304</v>
      </c>
      <c r="M751" s="306">
        <f t="shared" ca="1" si="335"/>
        <v>-1.530232788377035</v>
      </c>
      <c r="N751" s="304">
        <f t="shared" ca="1" si="336"/>
        <v>-87.675880446539765</v>
      </c>
      <c r="P751" s="310">
        <f t="shared" ca="1" si="337"/>
        <v>23</v>
      </c>
      <c r="Q751" s="304">
        <f t="shared" ca="1" si="338"/>
        <v>0</v>
      </c>
      <c r="R751" s="306">
        <f t="shared" ca="1" si="339"/>
        <v>0</v>
      </c>
      <c r="S751" s="307">
        <f t="shared" ca="1" si="340"/>
        <v>4.7590000000000039</v>
      </c>
      <c r="T751" s="304">
        <f t="shared" ca="1" si="320"/>
        <v>46.68579000000004</v>
      </c>
      <c r="U751" s="311">
        <f t="shared" ca="1" si="321"/>
        <v>0</v>
      </c>
      <c r="V751" s="306">
        <f t="shared" ca="1" si="322"/>
        <v>1.2259348228514517</v>
      </c>
      <c r="W751" s="304">
        <f t="shared" ca="1" si="323"/>
        <v>46.848871218198596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-4.232745838478813E-2</v>
      </c>
      <c r="AH751" s="304">
        <f t="shared" ca="1" si="347"/>
        <v>-9.844257732906426</v>
      </c>
    </row>
    <row r="752" spans="1:34" x14ac:dyDescent="0.2">
      <c r="A752" s="347">
        <f t="shared" ca="1" si="325"/>
        <v>1E-4</v>
      </c>
      <c r="B752" s="304">
        <f t="shared" ca="1" si="326"/>
        <v>42.314500000000812</v>
      </c>
      <c r="D752" s="306">
        <f t="shared" ca="1" si="327"/>
        <v>-0.39920884412753732</v>
      </c>
      <c r="E752" s="307">
        <f t="shared" ca="1" si="328"/>
        <v>2.6170187263701905E-2</v>
      </c>
      <c r="F752" s="304">
        <f t="shared" ca="1" si="329"/>
        <v>0.40006571951500869</v>
      </c>
      <c r="G752" s="306">
        <f t="shared" ca="1" si="330"/>
        <v>4.5240464051549356</v>
      </c>
      <c r="H752" s="307">
        <f t="shared" ca="1" si="331"/>
        <v>-111.46967972944492</v>
      </c>
      <c r="I752" s="304">
        <f t="shared" ca="1" si="332"/>
        <v>111.56144717087986</v>
      </c>
      <c r="J752" s="306">
        <f t="shared" ca="1" si="333"/>
        <v>864.55711868317792</v>
      </c>
      <c r="K752" s="307">
        <f t="shared" ca="1" si="334"/>
        <v>-7.6394432633415175</v>
      </c>
      <c r="L752" s="304">
        <f t="shared" ca="1" si="319"/>
        <v>864.59087004150831</v>
      </c>
      <c r="M752" s="306">
        <f t="shared" ca="1" si="335"/>
        <v>-1.530233144969035</v>
      </c>
      <c r="N752" s="304">
        <f t="shared" ca="1" si="336"/>
        <v>-87.675900877756362</v>
      </c>
      <c r="P752" s="310">
        <f t="shared" ca="1" si="337"/>
        <v>23</v>
      </c>
      <c r="Q752" s="304">
        <f t="shared" ca="1" si="338"/>
        <v>0</v>
      </c>
      <c r="R752" s="306">
        <f t="shared" ca="1" si="339"/>
        <v>0</v>
      </c>
      <c r="S752" s="307">
        <f t="shared" ca="1" si="340"/>
        <v>4.7590000000000039</v>
      </c>
      <c r="T752" s="304">
        <f t="shared" ca="1" si="320"/>
        <v>46.68579000000004</v>
      </c>
      <c r="U752" s="311">
        <f t="shared" ca="1" si="321"/>
        <v>0</v>
      </c>
      <c r="V752" s="306">
        <f t="shared" ca="1" si="322"/>
        <v>1.2259361893980492</v>
      </c>
      <c r="W752" s="304">
        <f t="shared" ca="1" si="323"/>
        <v>46.848919884697708</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-4.2337542894211211E-2</v>
      </c>
      <c r="AH752" s="304">
        <f t="shared" ca="1" si="347"/>
        <v>-9.8442679592768556</v>
      </c>
    </row>
    <row r="753" spans="1:34" x14ac:dyDescent="0.2">
      <c r="A753" s="347">
        <f t="shared" ca="1" si="325"/>
        <v>1E-4</v>
      </c>
      <c r="B753" s="304">
        <f t="shared" ca="1" si="326"/>
        <v>42.314600000000816</v>
      </c>
      <c r="D753" s="306">
        <f t="shared" ca="1" si="327"/>
        <v>-0.39920575132149405</v>
      </c>
      <c r="E753" s="307">
        <f t="shared" ca="1" si="328"/>
        <v>2.6180547408756638E-2</v>
      </c>
      <c r="F753" s="304">
        <f t="shared" ca="1" si="329"/>
        <v>0.40006331117809429</v>
      </c>
      <c r="G753" s="306">
        <f t="shared" ca="1" si="330"/>
        <v>4.5240064845798038</v>
      </c>
      <c r="H753" s="307">
        <f t="shared" ca="1" si="331"/>
        <v>-111.46967711139018</v>
      </c>
      <c r="I753" s="304">
        <f t="shared" ca="1" si="332"/>
        <v>111.56144293612424</v>
      </c>
      <c r="J753" s="306">
        <f t="shared" ca="1" si="333"/>
        <v>864.55711868317792</v>
      </c>
      <c r="K753" s="307">
        <f t="shared" ca="1" si="334"/>
        <v>-7.6505902311835596</v>
      </c>
      <c r="L753" s="304">
        <f t="shared" ca="1" si="319"/>
        <v>864.59096860691534</v>
      </c>
      <c r="M753" s="306">
        <f t="shared" ca="1" si="335"/>
        <v>-1.5302335015579152</v>
      </c>
      <c r="N753" s="304">
        <f t="shared" ca="1" si="336"/>
        <v>-87.675921308794216</v>
      </c>
      <c r="P753" s="310">
        <f t="shared" ca="1" si="337"/>
        <v>23</v>
      </c>
      <c r="Q753" s="304">
        <f t="shared" ca="1" si="338"/>
        <v>0</v>
      </c>
      <c r="R753" s="306">
        <f t="shared" ca="1" si="339"/>
        <v>0</v>
      </c>
      <c r="S753" s="307">
        <f t="shared" ca="1" si="340"/>
        <v>4.7590000000000039</v>
      </c>
      <c r="T753" s="304">
        <f t="shared" ca="1" si="320"/>
        <v>46.68579000000004</v>
      </c>
      <c r="U753" s="311">
        <f t="shared" ca="1" si="321"/>
        <v>0</v>
      </c>
      <c r="V753" s="306">
        <f t="shared" ca="1" si="322"/>
        <v>1.2259375559461383</v>
      </c>
      <c r="W753" s="304">
        <f t="shared" ca="1" si="323"/>
        <v>46.848968550399078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-4.2347627238489949E-2</v>
      </c>
      <c r="AH753" s="304">
        <f t="shared" ca="1" si="347"/>
        <v>-9.8442781854796539</v>
      </c>
    </row>
    <row r="754" spans="1:34" x14ac:dyDescent="0.2">
      <c r="A754" s="347">
        <f t="shared" ca="1" si="325"/>
        <v>1E-4</v>
      </c>
      <c r="B754" s="304">
        <f t="shared" ca="1" si="326"/>
        <v>42.314700000000819</v>
      </c>
      <c r="D754" s="306">
        <f t="shared" ca="1" si="327"/>
        <v>-0.39920265853200138</v>
      </c>
      <c r="E754" s="307">
        <f t="shared" ca="1" si="328"/>
        <v>2.6190907384119555E-2</v>
      </c>
      <c r="F754" s="304">
        <f t="shared" ca="1" si="329"/>
        <v>0.40006090312428833</v>
      </c>
      <c r="G754" s="306">
        <f t="shared" ca="1" si="330"/>
        <v>4.5239665643139508</v>
      </c>
      <c r="H754" s="307">
        <f t="shared" ca="1" si="331"/>
        <v>-111.46967449229945</v>
      </c>
      <c r="I754" s="304">
        <f t="shared" ca="1" si="332"/>
        <v>111.5614387003602</v>
      </c>
      <c r="J754" s="306">
        <f t="shared" ca="1" si="333"/>
        <v>864.55711868317792</v>
      </c>
      <c r="K754" s="307">
        <f t="shared" ca="1" si="334"/>
        <v>-7.6617371987637437</v>
      </c>
      <c r="L754" s="304">
        <f t="shared" ca="1" si="319"/>
        <v>864.5910673160239</v>
      </c>
      <c r="M754" s="306">
        <f t="shared" ca="1" si="335"/>
        <v>-1.5302338581436761</v>
      </c>
      <c r="N754" s="304">
        <f t="shared" ca="1" si="336"/>
        <v>-87.675941739653354</v>
      </c>
      <c r="P754" s="310">
        <f t="shared" ca="1" si="337"/>
        <v>23</v>
      </c>
      <c r="Q754" s="304">
        <f t="shared" ca="1" si="338"/>
        <v>0</v>
      </c>
      <c r="R754" s="306">
        <f t="shared" ca="1" si="339"/>
        <v>0</v>
      </c>
      <c r="S754" s="307">
        <f t="shared" ca="1" si="340"/>
        <v>4.7590000000000039</v>
      </c>
      <c r="T754" s="304">
        <f t="shared" ca="1" si="320"/>
        <v>46.68579000000004</v>
      </c>
      <c r="U754" s="311">
        <f t="shared" ca="1" si="321"/>
        <v>0</v>
      </c>
      <c r="V754" s="306">
        <f t="shared" ca="1" si="322"/>
        <v>1.2259389224957191</v>
      </c>
      <c r="W754" s="304">
        <f t="shared" ca="1" si="323"/>
        <v>46.849017215302709</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-4.2357711417624344E-2</v>
      </c>
      <c r="AH754" s="304">
        <f t="shared" ca="1" si="347"/>
        <v>-9.8442884115148228</v>
      </c>
    </row>
    <row r="755" spans="1:34" x14ac:dyDescent="0.2">
      <c r="A755" s="347">
        <f t="shared" ca="1" si="325"/>
        <v>1E-4</v>
      </c>
      <c r="B755" s="304">
        <f t="shared" ca="1" si="326"/>
        <v>42.314800000000822</v>
      </c>
      <c r="D755" s="306">
        <f t="shared" ca="1" si="327"/>
        <v>-0.39919956575905535</v>
      </c>
      <c r="E755" s="307">
        <f t="shared" ca="1" si="328"/>
        <v>2.6201267189790656E-2</v>
      </c>
      <c r="F755" s="304">
        <f t="shared" ca="1" si="329"/>
        <v>0.40005849535357846</v>
      </c>
      <c r="G755" s="306">
        <f t="shared" ca="1" si="330"/>
        <v>4.5239266443573749</v>
      </c>
      <c r="H755" s="307">
        <f t="shared" ca="1" si="331"/>
        <v>-111.46967187217273</v>
      </c>
      <c r="I755" s="304">
        <f t="shared" ca="1" si="332"/>
        <v>111.56143446358774</v>
      </c>
      <c r="J755" s="306">
        <f t="shared" ca="1" si="333"/>
        <v>864.55711868317792</v>
      </c>
      <c r="K755" s="307">
        <f t="shared" ca="1" si="334"/>
        <v>-7.6728841660819675</v>
      </c>
      <c r="L755" s="304">
        <f t="shared" ca="1" si="319"/>
        <v>864.59116616883421</v>
      </c>
      <c r="M755" s="306">
        <f t="shared" ca="1" si="335"/>
        <v>-1.5302342147263175</v>
      </c>
      <c r="N755" s="304">
        <f t="shared" ca="1" si="336"/>
        <v>-87.675962170333761</v>
      </c>
      <c r="P755" s="310">
        <f t="shared" ca="1" si="337"/>
        <v>23</v>
      </c>
      <c r="Q755" s="304">
        <f t="shared" ca="1" si="338"/>
        <v>0</v>
      </c>
      <c r="R755" s="306">
        <f t="shared" ca="1" si="339"/>
        <v>0</v>
      </c>
      <c r="S755" s="307">
        <f t="shared" ca="1" si="340"/>
        <v>4.7590000000000039</v>
      </c>
      <c r="T755" s="304">
        <f t="shared" ca="1" si="320"/>
        <v>46.68579000000004</v>
      </c>
      <c r="U755" s="311">
        <f t="shared" ca="1" si="321"/>
        <v>0</v>
      </c>
      <c r="V755" s="306">
        <f t="shared" ca="1" si="322"/>
        <v>1.2259402890467919</v>
      </c>
      <c r="W755" s="304">
        <f t="shared" ca="1" si="323"/>
        <v>46.849065879408606</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-4.2367795431623279E-2</v>
      </c>
      <c r="AH755" s="304">
        <f t="shared" ca="1" si="347"/>
        <v>-9.844298637382364</v>
      </c>
    </row>
    <row r="756" spans="1:34" x14ac:dyDescent="0.2">
      <c r="A756" s="347">
        <f t="shared" ca="1" si="325"/>
        <v>1E-4</v>
      </c>
      <c r="B756" s="304">
        <f t="shared" ca="1" si="326"/>
        <v>42.314900000000826</v>
      </c>
      <c r="D756" s="306">
        <f t="shared" ca="1" si="327"/>
        <v>-0.39919647300265854</v>
      </c>
      <c r="E756" s="307">
        <f t="shared" ca="1" si="328"/>
        <v>2.6211626825773493E-2</v>
      </c>
      <c r="F756" s="304">
        <f t="shared" ca="1" si="329"/>
        <v>0.40005608786595898</v>
      </c>
      <c r="G756" s="306">
        <f t="shared" ca="1" si="330"/>
        <v>4.5238867247100742</v>
      </c>
      <c r="H756" s="307">
        <f t="shared" ca="1" si="331"/>
        <v>-111.46966925101005</v>
      </c>
      <c r="I756" s="304">
        <f t="shared" ca="1" si="332"/>
        <v>111.5614302258069</v>
      </c>
      <c r="J756" s="306">
        <f t="shared" ca="1" si="333"/>
        <v>864.55711868317792</v>
      </c>
      <c r="K756" s="307">
        <f t="shared" ca="1" si="334"/>
        <v>-7.6840311331381264</v>
      </c>
      <c r="L756" s="304">
        <f t="shared" ca="1" si="319"/>
        <v>864.59126516534593</v>
      </c>
      <c r="M756" s="306">
        <f t="shared" ca="1" si="335"/>
        <v>-1.5302345713058396</v>
      </c>
      <c r="N756" s="304">
        <f t="shared" ca="1" si="336"/>
        <v>-87.675982600835439</v>
      </c>
      <c r="P756" s="310">
        <f t="shared" ca="1" si="337"/>
        <v>23</v>
      </c>
      <c r="Q756" s="304">
        <f t="shared" ca="1" si="338"/>
        <v>0</v>
      </c>
      <c r="R756" s="306">
        <f t="shared" ca="1" si="339"/>
        <v>0</v>
      </c>
      <c r="S756" s="307">
        <f t="shared" ca="1" si="340"/>
        <v>4.7590000000000039</v>
      </c>
      <c r="T756" s="304">
        <f t="shared" ca="1" si="320"/>
        <v>46.68579000000004</v>
      </c>
      <c r="U756" s="311">
        <f t="shared" ca="1" si="321"/>
        <v>0</v>
      </c>
      <c r="V756" s="306">
        <f t="shared" ca="1" si="322"/>
        <v>1.225941655599357</v>
      </c>
      <c r="W756" s="304">
        <f t="shared" ca="1" si="323"/>
        <v>46.849114542716819</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-4.2377879280479647E-2</v>
      </c>
      <c r="AH756" s="304">
        <f t="shared" ca="1" si="347"/>
        <v>-9.8443088630822793</v>
      </c>
    </row>
    <row r="757" spans="1:34" x14ac:dyDescent="0.2">
      <c r="A757" s="347">
        <f t="shared" ca="1" si="325"/>
        <v>1E-4</v>
      </c>
      <c r="B757" s="304">
        <f t="shared" ca="1" si="326"/>
        <v>42.315000000000829</v>
      </c>
      <c r="D757" s="306">
        <f t="shared" ca="1" si="327"/>
        <v>-0.39919338026280932</v>
      </c>
      <c r="E757" s="307">
        <f t="shared" ca="1" si="328"/>
        <v>2.6221986292080501E-2</v>
      </c>
      <c r="F757" s="304">
        <f t="shared" ca="1" si="329"/>
        <v>0.40005368066142066</v>
      </c>
      <c r="G757" s="306">
        <f t="shared" ca="1" si="330"/>
        <v>4.523846805372048</v>
      </c>
      <c r="H757" s="307">
        <f t="shared" ca="1" si="331"/>
        <v>-111.46966662881141</v>
      </c>
      <c r="I757" s="304">
        <f t="shared" ca="1" si="332"/>
        <v>111.5614259870177</v>
      </c>
      <c r="J757" s="306">
        <f t="shared" ca="1" si="333"/>
        <v>864.55711868317792</v>
      </c>
      <c r="K757" s="307">
        <f t="shared" ca="1" si="334"/>
        <v>-7.6951780999321171</v>
      </c>
      <c r="L757" s="304">
        <f t="shared" ca="1" si="319"/>
        <v>864.59136430555918</v>
      </c>
      <c r="M757" s="306">
        <f t="shared" ca="1" si="335"/>
        <v>-1.5302349278822422</v>
      </c>
      <c r="N757" s="304">
        <f t="shared" ca="1" si="336"/>
        <v>-87.676003031158388</v>
      </c>
      <c r="P757" s="310">
        <f t="shared" ca="1" si="337"/>
        <v>23</v>
      </c>
      <c r="Q757" s="304">
        <f t="shared" ca="1" si="338"/>
        <v>0</v>
      </c>
      <c r="R757" s="306">
        <f t="shared" ca="1" si="339"/>
        <v>0</v>
      </c>
      <c r="S757" s="307">
        <f t="shared" ca="1" si="340"/>
        <v>4.7590000000000039</v>
      </c>
      <c r="T757" s="304">
        <f t="shared" ca="1" si="320"/>
        <v>46.68579000000004</v>
      </c>
      <c r="U757" s="311">
        <f t="shared" ca="1" si="321"/>
        <v>0</v>
      </c>
      <c r="V757" s="306">
        <f t="shared" ca="1" si="322"/>
        <v>1.2259430221534129</v>
      </c>
      <c r="W757" s="304">
        <f t="shared" ca="1" si="323"/>
        <v>46.849163205227299</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-4.2387962964209436E-2</v>
      </c>
      <c r="AH757" s="304">
        <f t="shared" ca="1" si="347"/>
        <v>-9.8443190886145793</v>
      </c>
    </row>
    <row r="758" spans="1:34" x14ac:dyDescent="0.2">
      <c r="A758" s="347">
        <f t="shared" ca="1" si="325"/>
        <v>1E-4</v>
      </c>
      <c r="B758" s="304">
        <f t="shared" ca="1" si="326"/>
        <v>42.315100000000832</v>
      </c>
      <c r="D758" s="306">
        <f t="shared" ca="1" si="327"/>
        <v>-0.39919028753950975</v>
      </c>
      <c r="E758" s="307">
        <f t="shared" ca="1" si="328"/>
        <v>2.623234558869747E-2</v>
      </c>
      <c r="F758" s="304">
        <f t="shared" ca="1" si="329"/>
        <v>0.40005127373995614</v>
      </c>
      <c r="G758" s="306">
        <f t="shared" ca="1" si="330"/>
        <v>4.5238068863432943</v>
      </c>
      <c r="H758" s="307">
        <f t="shared" ca="1" si="331"/>
        <v>-111.46966400557685</v>
      </c>
      <c r="I758" s="304">
        <f t="shared" ca="1" si="332"/>
        <v>111.56142174722014</v>
      </c>
      <c r="J758" s="306">
        <f t="shared" ca="1" si="333"/>
        <v>864.55711868317792</v>
      </c>
      <c r="K758" s="307">
        <f t="shared" ca="1" si="334"/>
        <v>-7.7063250664638367</v>
      </c>
      <c r="L758" s="304">
        <f t="shared" ca="1" si="319"/>
        <v>864.59146358947396</v>
      </c>
      <c r="M758" s="306">
        <f t="shared" ca="1" si="335"/>
        <v>-1.5302352844555254</v>
      </c>
      <c r="N758" s="304">
        <f t="shared" ca="1" si="336"/>
        <v>-87.676023461302591</v>
      </c>
      <c r="P758" s="310">
        <f t="shared" ca="1" si="337"/>
        <v>23</v>
      </c>
      <c r="Q758" s="304">
        <f t="shared" ca="1" si="338"/>
        <v>0</v>
      </c>
      <c r="R758" s="306">
        <f t="shared" ca="1" si="339"/>
        <v>0</v>
      </c>
      <c r="S758" s="307">
        <f t="shared" ca="1" si="340"/>
        <v>4.7590000000000039</v>
      </c>
      <c r="T758" s="304">
        <f t="shared" ca="1" si="320"/>
        <v>46.68579000000004</v>
      </c>
      <c r="U758" s="311">
        <f t="shared" ca="1" si="321"/>
        <v>0</v>
      </c>
      <c r="V758" s="306">
        <f t="shared" ca="1" si="322"/>
        <v>1.2259443887089612</v>
      </c>
      <c r="W758" s="304">
        <f t="shared" ca="1" si="323"/>
        <v>46.849211866940095</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-4.2398046482798435E-2</v>
      </c>
      <c r="AH758" s="304">
        <f t="shared" ca="1" si="347"/>
        <v>-9.8443293139792516</v>
      </c>
    </row>
    <row r="759" spans="1:34" x14ac:dyDescent="0.2">
      <c r="A759" s="347">
        <f t="shared" ca="1" si="325"/>
        <v>1E-4</v>
      </c>
      <c r="B759" s="304">
        <f t="shared" ca="1" si="326"/>
        <v>42.315200000000836</v>
      </c>
      <c r="D759" s="306">
        <f t="shared" ca="1" si="327"/>
        <v>-0.39918719483276061</v>
      </c>
      <c r="E759" s="307">
        <f t="shared" ca="1" si="328"/>
        <v>2.6242704715635057E-2</v>
      </c>
      <c r="F759" s="304">
        <f t="shared" ca="1" si="329"/>
        <v>0.40004886710155846</v>
      </c>
      <c r="G759" s="306">
        <f t="shared" ca="1" si="330"/>
        <v>4.5237669676238115</v>
      </c>
      <c r="H759" s="307">
        <f t="shared" ca="1" si="331"/>
        <v>-111.46966138130638</v>
      </c>
      <c r="I759" s="304">
        <f t="shared" ca="1" si="332"/>
        <v>111.56141750641426</v>
      </c>
      <c r="J759" s="306">
        <f t="shared" ca="1" si="333"/>
        <v>864.55711868317792</v>
      </c>
      <c r="K759" s="307">
        <f t="shared" ca="1" si="334"/>
        <v>-7.7174720327331805</v>
      </c>
      <c r="L759" s="304">
        <f t="shared" ca="1" si="319"/>
        <v>864.59156301708992</v>
      </c>
      <c r="M759" s="306">
        <f t="shared" ca="1" si="335"/>
        <v>-1.5302356410256892</v>
      </c>
      <c r="N759" s="304">
        <f t="shared" ca="1" si="336"/>
        <v>-87.67604389126808</v>
      </c>
      <c r="P759" s="310">
        <f t="shared" ca="1" si="337"/>
        <v>23</v>
      </c>
      <c r="Q759" s="304">
        <f t="shared" ca="1" si="338"/>
        <v>0</v>
      </c>
      <c r="R759" s="306">
        <f t="shared" ca="1" si="339"/>
        <v>0</v>
      </c>
      <c r="S759" s="307">
        <f t="shared" ca="1" si="340"/>
        <v>4.7590000000000039</v>
      </c>
      <c r="T759" s="304">
        <f t="shared" ca="1" si="320"/>
        <v>46.68579000000004</v>
      </c>
      <c r="U759" s="311">
        <f t="shared" ca="1" si="321"/>
        <v>0</v>
      </c>
      <c r="V759" s="306">
        <f t="shared" ca="1" si="322"/>
        <v>1.2259457552660009</v>
      </c>
      <c r="W759" s="304">
        <f t="shared" ca="1" si="323"/>
        <v>46.849260527855222</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-4.2408129836260855E-2</v>
      </c>
      <c r="AH759" s="304">
        <f t="shared" ca="1" si="347"/>
        <v>-9.8443395391763087</v>
      </c>
    </row>
    <row r="760" spans="1:34" x14ac:dyDescent="0.2">
      <c r="A760" s="347">
        <f t="shared" ca="1" si="325"/>
        <v>1E-4</v>
      </c>
      <c r="B760" s="304">
        <f t="shared" ca="1" si="326"/>
        <v>42.315300000000839</v>
      </c>
      <c r="D760" s="306">
        <f t="shared" ca="1" si="327"/>
        <v>-0.39918410214256012</v>
      </c>
      <c r="E760" s="307">
        <f t="shared" ca="1" si="328"/>
        <v>2.6253063672900367E-2</v>
      </c>
      <c r="F760" s="304">
        <f t="shared" ca="1" si="329"/>
        <v>0.40004646074621786</v>
      </c>
      <c r="G760" s="306">
        <f t="shared" ca="1" si="330"/>
        <v>4.5237270492135968</v>
      </c>
      <c r="H760" s="307">
        <f t="shared" ca="1" si="331"/>
        <v>-111.46965875600002</v>
      </c>
      <c r="I760" s="304">
        <f t="shared" ca="1" si="332"/>
        <v>111.56141326460003</v>
      </c>
      <c r="J760" s="306">
        <f t="shared" ca="1" si="333"/>
        <v>864.55711868317792</v>
      </c>
      <c r="K760" s="307">
        <f t="shared" ca="1" si="334"/>
        <v>-7.7286189987400462</v>
      </c>
      <c r="L760" s="304">
        <f t="shared" ca="1" si="319"/>
        <v>864.59166258840719</v>
      </c>
      <c r="M760" s="306">
        <f t="shared" ca="1" si="335"/>
        <v>-1.5302359975927338</v>
      </c>
      <c r="N760" s="304">
        <f t="shared" ca="1" si="336"/>
        <v>-87.676064321054852</v>
      </c>
      <c r="P760" s="310">
        <f t="shared" ca="1" si="337"/>
        <v>23</v>
      </c>
      <c r="Q760" s="304">
        <f t="shared" ca="1" si="338"/>
        <v>0</v>
      </c>
      <c r="R760" s="306">
        <f t="shared" ca="1" si="339"/>
        <v>0</v>
      </c>
      <c r="S760" s="307">
        <f t="shared" ca="1" si="340"/>
        <v>4.7590000000000039</v>
      </c>
      <c r="T760" s="304">
        <f t="shared" ca="1" si="320"/>
        <v>46.68579000000004</v>
      </c>
      <c r="U760" s="311">
        <f t="shared" ca="1" si="321"/>
        <v>0</v>
      </c>
      <c r="V760" s="306">
        <f t="shared" ca="1" si="322"/>
        <v>1.2259471218245319</v>
      </c>
      <c r="W760" s="304">
        <f t="shared" ca="1" si="323"/>
        <v>46.849309187972636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-4.2418213024596696E-2</v>
      </c>
      <c r="AH760" s="304">
        <f t="shared" ca="1" si="347"/>
        <v>-9.844349764205754</v>
      </c>
    </row>
    <row r="761" spans="1:34" x14ac:dyDescent="0.2">
      <c r="A761" s="347">
        <f t="shared" ca="1" si="325"/>
        <v>1E-4</v>
      </c>
      <c r="B761" s="304">
        <f t="shared" ca="1" si="326"/>
        <v>42.315400000000842</v>
      </c>
      <c r="D761" s="306">
        <f t="shared" ca="1" si="327"/>
        <v>-0.39918100946890817</v>
      </c>
      <c r="E761" s="307">
        <f t="shared" ca="1" si="328"/>
        <v>2.6263422460479191E-2</v>
      </c>
      <c r="F761" s="304">
        <f t="shared" ca="1" si="329"/>
        <v>0.40004405467392479</v>
      </c>
      <c r="G761" s="306">
        <f t="shared" ca="1" si="330"/>
        <v>4.5236871311126503</v>
      </c>
      <c r="H761" s="307">
        <f t="shared" ca="1" si="331"/>
        <v>-111.46965612965776</v>
      </c>
      <c r="I761" s="304">
        <f t="shared" ca="1" si="332"/>
        <v>111.56140902177752</v>
      </c>
      <c r="J761" s="306">
        <f t="shared" ca="1" si="333"/>
        <v>864.55711868317792</v>
      </c>
      <c r="K761" s="307">
        <f t="shared" ca="1" si="334"/>
        <v>-7.7397659644843291</v>
      </c>
      <c r="L761" s="304">
        <f t="shared" ca="1" si="319"/>
        <v>864.59176230342587</v>
      </c>
      <c r="M761" s="306">
        <f t="shared" ca="1" si="335"/>
        <v>-1.530236354156659</v>
      </c>
      <c r="N761" s="304">
        <f t="shared" ca="1" si="336"/>
        <v>-87.676084750662895</v>
      </c>
      <c r="P761" s="310">
        <f t="shared" ca="1" si="337"/>
        <v>23</v>
      </c>
      <c r="Q761" s="304">
        <f t="shared" ca="1" si="338"/>
        <v>0</v>
      </c>
      <c r="R761" s="306">
        <f t="shared" ca="1" si="339"/>
        <v>0</v>
      </c>
      <c r="S761" s="307">
        <f t="shared" ca="1" si="340"/>
        <v>4.7590000000000039</v>
      </c>
      <c r="T761" s="304">
        <f t="shared" ca="1" si="320"/>
        <v>46.68579000000004</v>
      </c>
      <c r="U761" s="311">
        <f t="shared" ca="1" si="321"/>
        <v>0</v>
      </c>
      <c r="V761" s="306">
        <f t="shared" ca="1" si="322"/>
        <v>1.2259484883845553</v>
      </c>
      <c r="W761" s="304">
        <f t="shared" ca="1" si="323"/>
        <v>46.849357847292431</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-4.2428296047800629E-2</v>
      </c>
      <c r="AH761" s="304">
        <f t="shared" ca="1" si="347"/>
        <v>-9.844359989067577</v>
      </c>
    </row>
    <row r="762" spans="1:34" x14ac:dyDescent="0.2">
      <c r="A762" s="347">
        <f t="shared" ca="1" si="325"/>
        <v>1E-4</v>
      </c>
      <c r="B762" s="304">
        <f t="shared" ca="1" si="326"/>
        <v>42.315500000000846</v>
      </c>
      <c r="D762" s="306">
        <f t="shared" ca="1" si="327"/>
        <v>-0.39917791681180576</v>
      </c>
      <c r="E762" s="307">
        <f t="shared" ca="1" si="328"/>
        <v>2.6273781078396397E-2</v>
      </c>
      <c r="F762" s="304">
        <f t="shared" ca="1" si="329"/>
        <v>0.40004164888467353</v>
      </c>
      <c r="G762" s="306">
        <f t="shared" ca="1" si="330"/>
        <v>4.5236472133209693</v>
      </c>
      <c r="H762" s="307">
        <f t="shared" ca="1" si="331"/>
        <v>-111.46965350227966</v>
      </c>
      <c r="I762" s="304">
        <f t="shared" ca="1" si="332"/>
        <v>111.56140477794672</v>
      </c>
      <c r="J762" s="306">
        <f t="shared" ca="1" si="333"/>
        <v>864.55711868317792</v>
      </c>
      <c r="K762" s="307">
        <f t="shared" ca="1" si="334"/>
        <v>-7.7509129299659261</v>
      </c>
      <c r="L762" s="304">
        <f t="shared" ca="1" si="319"/>
        <v>864.5918621621455</v>
      </c>
      <c r="M762" s="306">
        <f t="shared" ca="1" si="335"/>
        <v>-1.530236710717465</v>
      </c>
      <c r="N762" s="304">
        <f t="shared" ca="1" si="336"/>
        <v>-87.676105180092208</v>
      </c>
      <c r="P762" s="310">
        <f t="shared" ca="1" si="337"/>
        <v>23</v>
      </c>
      <c r="Q762" s="304">
        <f t="shared" ca="1" si="338"/>
        <v>0</v>
      </c>
      <c r="R762" s="306">
        <f t="shared" ca="1" si="339"/>
        <v>0</v>
      </c>
      <c r="S762" s="307">
        <f t="shared" ca="1" si="340"/>
        <v>4.7590000000000039</v>
      </c>
      <c r="T762" s="304">
        <f t="shared" ca="1" si="320"/>
        <v>46.68579000000004</v>
      </c>
      <c r="U762" s="311">
        <f t="shared" ca="1" si="321"/>
        <v>0</v>
      </c>
      <c r="V762" s="306">
        <f t="shared" ca="1" si="322"/>
        <v>1.2259498549460701</v>
      </c>
      <c r="W762" s="304">
        <f t="shared" ca="1" si="323"/>
        <v>46.849406505814564</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-4.2438378905885088E-2</v>
      </c>
      <c r="AH762" s="304">
        <f t="shared" ca="1" si="347"/>
        <v>-9.8443702137617972</v>
      </c>
    </row>
    <row r="763" spans="1:34" x14ac:dyDescent="0.2">
      <c r="A763" s="347">
        <f t="shared" ca="1" si="325"/>
        <v>1E-4</v>
      </c>
      <c r="B763" s="304">
        <f t="shared" ca="1" si="326"/>
        <v>42.315600000000849</v>
      </c>
      <c r="D763" s="306">
        <f t="shared" ca="1" si="327"/>
        <v>-0.39917482417125277</v>
      </c>
      <c r="E763" s="307">
        <f t="shared" ca="1" si="328"/>
        <v>2.6284139526637773E-2</v>
      </c>
      <c r="F763" s="304">
        <f t="shared" ca="1" si="329"/>
        <v>0.40003924337845448</v>
      </c>
      <c r="G763" s="306">
        <f t="shared" ca="1" si="330"/>
        <v>4.523607295838552</v>
      </c>
      <c r="H763" s="307">
        <f t="shared" ca="1" si="331"/>
        <v>-111.4696508738657</v>
      </c>
      <c r="I763" s="304">
        <f t="shared" ca="1" si="332"/>
        <v>111.56140053310766</v>
      </c>
      <c r="J763" s="306">
        <f t="shared" ca="1" si="333"/>
        <v>864.55711868317792</v>
      </c>
      <c r="K763" s="307">
        <f t="shared" ca="1" si="334"/>
        <v>-7.7620598951847333</v>
      </c>
      <c r="L763" s="304">
        <f t="shared" ca="1" si="319"/>
        <v>864.59196216456633</v>
      </c>
      <c r="M763" s="306">
        <f t="shared" ca="1" si="335"/>
        <v>-1.530237067275152</v>
      </c>
      <c r="N763" s="304">
        <f t="shared" ca="1" si="336"/>
        <v>-87.676125609342833</v>
      </c>
      <c r="P763" s="310">
        <f t="shared" ca="1" si="337"/>
        <v>23</v>
      </c>
      <c r="Q763" s="304">
        <f t="shared" ca="1" si="338"/>
        <v>0</v>
      </c>
      <c r="R763" s="306">
        <f t="shared" ca="1" si="339"/>
        <v>0</v>
      </c>
      <c r="S763" s="307">
        <f t="shared" ca="1" si="340"/>
        <v>4.7590000000000039</v>
      </c>
      <c r="T763" s="304">
        <f t="shared" ca="1" si="320"/>
        <v>46.68579000000004</v>
      </c>
      <c r="U763" s="311">
        <f t="shared" ca="1" si="321"/>
        <v>0</v>
      </c>
      <c r="V763" s="306">
        <f t="shared" ca="1" si="322"/>
        <v>1.2259512215090764</v>
      </c>
      <c r="W763" s="304">
        <f t="shared" ca="1" si="323"/>
        <v>46.849455163539062</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-4.2448461598844744E-2</v>
      </c>
      <c r="AH763" s="304">
        <f t="shared" ca="1" si="347"/>
        <v>-9.8443804382884057</v>
      </c>
    </row>
    <row r="764" spans="1:34" x14ac:dyDescent="0.2">
      <c r="A764" s="347">
        <f t="shared" ca="1" si="325"/>
        <v>1E-4</v>
      </c>
      <c r="B764" s="304">
        <f t="shared" ca="1" si="326"/>
        <v>42.315700000000852</v>
      </c>
      <c r="D764" s="306">
        <f t="shared" ca="1" si="327"/>
        <v>-0.39917173154724767</v>
      </c>
      <c r="E764" s="307">
        <f t="shared" ca="1" si="328"/>
        <v>2.6294497805210426E-2</v>
      </c>
      <c r="F764" s="304">
        <f t="shared" ca="1" si="329"/>
        <v>0.40003683815525815</v>
      </c>
      <c r="G764" s="306">
        <f t="shared" ca="1" si="330"/>
        <v>4.5235673786653976</v>
      </c>
      <c r="H764" s="307">
        <f t="shared" ca="1" si="331"/>
        <v>-111.46964824441592</v>
      </c>
      <c r="I764" s="304">
        <f t="shared" ca="1" si="332"/>
        <v>111.56139628726034</v>
      </c>
      <c r="J764" s="306">
        <f t="shared" ca="1" si="333"/>
        <v>864.55711868317792</v>
      </c>
      <c r="K764" s="307">
        <f t="shared" ca="1" si="334"/>
        <v>-7.7732068601406477</v>
      </c>
      <c r="L764" s="304">
        <f t="shared" ca="1" si="319"/>
        <v>864.59206231068833</v>
      </c>
      <c r="M764" s="306">
        <f t="shared" ca="1" si="335"/>
        <v>-1.5302374238297194</v>
      </c>
      <c r="N764" s="304">
        <f t="shared" ca="1" si="336"/>
        <v>-87.676146038414714</v>
      </c>
      <c r="P764" s="310">
        <f t="shared" ca="1" si="337"/>
        <v>23</v>
      </c>
      <c r="Q764" s="304">
        <f t="shared" ca="1" si="338"/>
        <v>0</v>
      </c>
      <c r="R764" s="306">
        <f t="shared" ca="1" si="339"/>
        <v>0</v>
      </c>
      <c r="S764" s="307">
        <f t="shared" ca="1" si="340"/>
        <v>4.7590000000000039</v>
      </c>
      <c r="T764" s="304">
        <f t="shared" ca="1" si="320"/>
        <v>46.68579000000004</v>
      </c>
      <c r="U764" s="311">
        <f t="shared" ca="1" si="321"/>
        <v>0</v>
      </c>
      <c r="V764" s="306">
        <f t="shared" ca="1" si="322"/>
        <v>1.2259525880735747</v>
      </c>
      <c r="W764" s="304">
        <f t="shared" ca="1" si="323"/>
        <v>46.849503820465934</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-4.245854412668848E-2</v>
      </c>
      <c r="AH764" s="304">
        <f t="shared" ca="1" si="347"/>
        <v>-9.8443906626474096</v>
      </c>
    </row>
    <row r="765" spans="1:34" x14ac:dyDescent="0.2">
      <c r="A765" s="347">
        <f t="shared" ca="1" si="325"/>
        <v>1E-4</v>
      </c>
      <c r="B765" s="304">
        <f t="shared" ca="1" si="326"/>
        <v>42.315800000000856</v>
      </c>
      <c r="D765" s="306">
        <f t="shared" ca="1" si="327"/>
        <v>-0.3991686389397951</v>
      </c>
      <c r="E765" s="307">
        <f t="shared" ca="1" si="328"/>
        <v>2.6304855914117908E-2</v>
      </c>
      <c r="F765" s="304">
        <f t="shared" ca="1" si="329"/>
        <v>0.40003443321508086</v>
      </c>
      <c r="G765" s="306">
        <f t="shared" ca="1" si="330"/>
        <v>4.5235274618015033</v>
      </c>
      <c r="H765" s="307">
        <f t="shared" ca="1" si="331"/>
        <v>-111.46964561393033</v>
      </c>
      <c r="I765" s="304">
        <f t="shared" ca="1" si="332"/>
        <v>111.56139204040477</v>
      </c>
      <c r="J765" s="306">
        <f t="shared" ca="1" si="333"/>
        <v>864.55711868317792</v>
      </c>
      <c r="K765" s="307">
        <f t="shared" ca="1" si="334"/>
        <v>-7.7843538248335653</v>
      </c>
      <c r="L765" s="304">
        <f t="shared" ca="1" si="319"/>
        <v>864.59216260051119</v>
      </c>
      <c r="M765" s="306">
        <f t="shared" ca="1" si="335"/>
        <v>-1.530237780381168</v>
      </c>
      <c r="N765" s="304">
        <f t="shared" ca="1" si="336"/>
        <v>-87.676166467307894</v>
      </c>
      <c r="P765" s="310">
        <f t="shared" ca="1" si="337"/>
        <v>23</v>
      </c>
      <c r="Q765" s="304">
        <f t="shared" ca="1" si="338"/>
        <v>0</v>
      </c>
      <c r="R765" s="306">
        <f t="shared" ca="1" si="339"/>
        <v>0</v>
      </c>
      <c r="S765" s="307">
        <f t="shared" ca="1" si="340"/>
        <v>4.7590000000000039</v>
      </c>
      <c r="T765" s="304">
        <f t="shared" ca="1" si="320"/>
        <v>46.68579000000004</v>
      </c>
      <c r="U765" s="311">
        <f t="shared" ca="1" si="321"/>
        <v>0</v>
      </c>
      <c r="V765" s="306">
        <f t="shared" ca="1" si="322"/>
        <v>1.2259539546395646</v>
      </c>
      <c r="W765" s="304">
        <f t="shared" ca="1" si="323"/>
        <v>46.849552476595193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-4.2468626489414518E-2</v>
      </c>
      <c r="AH765" s="304">
        <f t="shared" ca="1" si="347"/>
        <v>-9.8444008868388089</v>
      </c>
    </row>
    <row r="766" spans="1:34" x14ac:dyDescent="0.2">
      <c r="A766" s="347">
        <f t="shared" ca="1" si="325"/>
        <v>1E-4</v>
      </c>
      <c r="B766" s="304">
        <f t="shared" ca="1" si="326"/>
        <v>42.315900000000859</v>
      </c>
      <c r="D766" s="306">
        <f t="shared" ca="1" si="327"/>
        <v>-0.39916554634888896</v>
      </c>
      <c r="E766" s="307">
        <f t="shared" ca="1" si="328"/>
        <v>2.6315213853365549E-2</v>
      </c>
      <c r="F766" s="304">
        <f t="shared" ca="1" si="329"/>
        <v>0.40003202855790859</v>
      </c>
      <c r="G766" s="306">
        <f t="shared" ca="1" si="330"/>
        <v>4.5234875452468684</v>
      </c>
      <c r="H766" s="307">
        <f t="shared" ca="1" si="331"/>
        <v>-111.46964298240894</v>
      </c>
      <c r="I766" s="304">
        <f t="shared" ca="1" si="332"/>
        <v>111.56138779254098</v>
      </c>
      <c r="J766" s="306">
        <f t="shared" ca="1" si="333"/>
        <v>864.55711868317792</v>
      </c>
      <c r="K766" s="307">
        <f t="shared" ca="1" si="334"/>
        <v>-7.7955007892633823</v>
      </c>
      <c r="L766" s="304">
        <f t="shared" ca="1" si="319"/>
        <v>864.592263034035</v>
      </c>
      <c r="M766" s="306">
        <f t="shared" ca="1" si="335"/>
        <v>-1.5302381369294973</v>
      </c>
      <c r="N766" s="304">
        <f t="shared" ca="1" si="336"/>
        <v>-87.676186896022358</v>
      </c>
      <c r="P766" s="310">
        <f t="shared" ca="1" si="337"/>
        <v>23</v>
      </c>
      <c r="Q766" s="304">
        <f t="shared" ca="1" si="338"/>
        <v>0</v>
      </c>
      <c r="R766" s="306">
        <f t="shared" ca="1" si="339"/>
        <v>0</v>
      </c>
      <c r="S766" s="307">
        <f t="shared" ca="1" si="340"/>
        <v>4.7590000000000039</v>
      </c>
      <c r="T766" s="304">
        <f t="shared" ca="1" si="320"/>
        <v>46.68579000000004</v>
      </c>
      <c r="U766" s="311">
        <f t="shared" ca="1" si="321"/>
        <v>0</v>
      </c>
      <c r="V766" s="306">
        <f t="shared" ca="1" si="322"/>
        <v>1.225955321207046</v>
      </c>
      <c r="W766" s="304">
        <f t="shared" ca="1" si="323"/>
        <v>46.849601131926825</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-4.2478708687026412E-2</v>
      </c>
      <c r="AH766" s="304">
        <f t="shared" ca="1" si="347"/>
        <v>-9.8444111108626089</v>
      </c>
    </row>
    <row r="767" spans="1:34" x14ac:dyDescent="0.2">
      <c r="A767" s="347">
        <f t="shared" ca="1" si="325"/>
        <v>1E-4</v>
      </c>
      <c r="B767" s="304">
        <f t="shared" ca="1" si="326"/>
        <v>42.316000000000862</v>
      </c>
      <c r="D767" s="306">
        <f t="shared" ca="1" si="327"/>
        <v>-0.39916245377453363</v>
      </c>
      <c r="E767" s="307">
        <f t="shared" ca="1" si="328"/>
        <v>2.6325571622944466E-2</v>
      </c>
      <c r="F767" s="304">
        <f t="shared" ca="1" si="329"/>
        <v>0.4000296241837365</v>
      </c>
      <c r="G767" s="306">
        <f t="shared" ca="1" si="330"/>
        <v>4.5234476290014909</v>
      </c>
      <c r="H767" s="307">
        <f t="shared" ca="1" si="331"/>
        <v>-111.46964034985179</v>
      </c>
      <c r="I767" s="304">
        <f t="shared" ca="1" si="332"/>
        <v>111.56138354366902</v>
      </c>
      <c r="J767" s="306">
        <f t="shared" ca="1" si="333"/>
        <v>864.55711868317792</v>
      </c>
      <c r="K767" s="307">
        <f t="shared" ca="1" si="334"/>
        <v>-7.8066477534299956</v>
      </c>
      <c r="L767" s="304">
        <f t="shared" ca="1" si="319"/>
        <v>864.59236361125977</v>
      </c>
      <c r="M767" s="306">
        <f t="shared" ca="1" si="335"/>
        <v>-1.5302384934747073</v>
      </c>
      <c r="N767" s="304">
        <f t="shared" ca="1" si="336"/>
        <v>-87.676207324558092</v>
      </c>
      <c r="P767" s="310">
        <f t="shared" ca="1" si="337"/>
        <v>23</v>
      </c>
      <c r="Q767" s="304">
        <f t="shared" ca="1" si="338"/>
        <v>0</v>
      </c>
      <c r="R767" s="306">
        <f t="shared" ca="1" si="339"/>
        <v>0</v>
      </c>
      <c r="S767" s="307">
        <f t="shared" ca="1" si="340"/>
        <v>4.7590000000000039</v>
      </c>
      <c r="T767" s="304">
        <f t="shared" ca="1" si="320"/>
        <v>46.68579000000004</v>
      </c>
      <c r="U767" s="311">
        <f t="shared" ca="1" si="321"/>
        <v>0</v>
      </c>
      <c r="V767" s="306">
        <f t="shared" ca="1" si="322"/>
        <v>1.2259566877760193</v>
      </c>
      <c r="W767" s="304">
        <f t="shared" ca="1" si="323"/>
        <v>46.849649786460901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-4.2488790719522385E-2</v>
      </c>
      <c r="AH767" s="304">
        <f t="shared" ca="1" si="347"/>
        <v>-9.8444213347188043</v>
      </c>
    </row>
    <row r="768" spans="1:34" x14ac:dyDescent="0.2">
      <c r="A768" s="347">
        <f t="shared" ca="1" si="325"/>
        <v>1E-4</v>
      </c>
      <c r="B768" s="304">
        <f t="shared" ca="1" si="326"/>
        <v>42.316100000000866</v>
      </c>
      <c r="D768" s="306">
        <f t="shared" ca="1" si="327"/>
        <v>-0.39915936121673018</v>
      </c>
      <c r="E768" s="307">
        <f t="shared" ca="1" si="328"/>
        <v>2.6335929222872423E-2</v>
      </c>
      <c r="F768" s="304">
        <f t="shared" ca="1" si="329"/>
        <v>0.40002722009255848</v>
      </c>
      <c r="G768" s="306">
        <f t="shared" ca="1" si="330"/>
        <v>4.5234077130653692</v>
      </c>
      <c r="H768" s="307">
        <f t="shared" ca="1" si="331"/>
        <v>-111.46963771625886</v>
      </c>
      <c r="I768" s="304">
        <f t="shared" ca="1" si="332"/>
        <v>111.56137929378885</v>
      </c>
      <c r="J768" s="306">
        <f t="shared" ca="1" si="333"/>
        <v>864.55711868317792</v>
      </c>
      <c r="K768" s="307">
        <f t="shared" ca="1" si="334"/>
        <v>-7.8177947173333013</v>
      </c>
      <c r="L768" s="304">
        <f t="shared" ca="1" si="319"/>
        <v>864.59246433218516</v>
      </c>
      <c r="M768" s="306">
        <f t="shared" ca="1" si="335"/>
        <v>-1.5302388500167985</v>
      </c>
      <c r="N768" s="304">
        <f t="shared" ca="1" si="336"/>
        <v>-87.676227752915139</v>
      </c>
      <c r="P768" s="310">
        <f t="shared" ca="1" si="337"/>
        <v>23</v>
      </c>
      <c r="Q768" s="304">
        <f t="shared" ca="1" si="338"/>
        <v>0</v>
      </c>
      <c r="R768" s="306">
        <f t="shared" ca="1" si="339"/>
        <v>0</v>
      </c>
      <c r="S768" s="307">
        <f t="shared" ca="1" si="340"/>
        <v>4.7590000000000039</v>
      </c>
      <c r="T768" s="304">
        <f t="shared" ca="1" si="320"/>
        <v>46.68579000000004</v>
      </c>
      <c r="U768" s="311">
        <f t="shared" ca="1" si="321"/>
        <v>0</v>
      </c>
      <c r="V768" s="306">
        <f t="shared" ca="1" si="322"/>
        <v>1.2259580543464836</v>
      </c>
      <c r="W768" s="304">
        <f t="shared" ca="1" si="323"/>
        <v>46.849698440197336</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-4.2498872586914871E-2</v>
      </c>
      <c r="AH768" s="304">
        <f t="shared" ca="1" si="347"/>
        <v>-9.8444315584074094</v>
      </c>
    </row>
    <row r="769" spans="1:34" x14ac:dyDescent="0.2">
      <c r="A769" s="347">
        <f t="shared" ca="1" si="325"/>
        <v>1E-4</v>
      </c>
      <c r="B769" s="304">
        <f t="shared" ca="1" si="326"/>
        <v>42.316200000000869</v>
      </c>
      <c r="D769" s="306">
        <f t="shared" ca="1" si="327"/>
        <v>-0.39915626867547371</v>
      </c>
      <c r="E769" s="307">
        <f t="shared" ca="1" si="328"/>
        <v>2.6346286653131656E-2</v>
      </c>
      <c r="F769" s="304">
        <f t="shared" ca="1" si="329"/>
        <v>0.40002481628435993</v>
      </c>
      <c r="G769" s="306">
        <f t="shared" ca="1" si="330"/>
        <v>4.5233677974385014</v>
      </c>
      <c r="H769" s="307">
        <f t="shared" ca="1" si="331"/>
        <v>-111.46963508163019</v>
      </c>
      <c r="I769" s="304">
        <f t="shared" ca="1" si="332"/>
        <v>111.56137504290051</v>
      </c>
      <c r="J769" s="306">
        <f t="shared" ca="1" si="333"/>
        <v>864.55711868317792</v>
      </c>
      <c r="K769" s="307">
        <f t="shared" ca="1" si="334"/>
        <v>-7.8289416809731955</v>
      </c>
      <c r="L769" s="304">
        <f t="shared" ca="1" si="319"/>
        <v>864.59256519681139</v>
      </c>
      <c r="M769" s="306">
        <f t="shared" ca="1" si="335"/>
        <v>-1.5302392065557706</v>
      </c>
      <c r="N769" s="304">
        <f t="shared" ca="1" si="336"/>
        <v>-87.67624818109347</v>
      </c>
      <c r="P769" s="310">
        <f t="shared" ca="1" si="337"/>
        <v>23</v>
      </c>
      <c r="Q769" s="304">
        <f t="shared" ca="1" si="338"/>
        <v>0</v>
      </c>
      <c r="R769" s="306">
        <f t="shared" ca="1" si="339"/>
        <v>0</v>
      </c>
      <c r="S769" s="307">
        <f t="shared" ca="1" si="340"/>
        <v>4.7590000000000039</v>
      </c>
      <c r="T769" s="304">
        <f t="shared" ca="1" si="320"/>
        <v>46.68579000000004</v>
      </c>
      <c r="U769" s="311">
        <f t="shared" ca="1" si="321"/>
        <v>0</v>
      </c>
      <c r="V769" s="306">
        <f t="shared" ca="1" si="322"/>
        <v>1.2259594209184403</v>
      </c>
      <c r="W769" s="304">
        <f t="shared" ca="1" si="323"/>
        <v>46.849747093136244</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-4.2508954289187884E-2</v>
      </c>
      <c r="AH769" s="304">
        <f t="shared" ca="1" si="347"/>
        <v>-9.8444417819284098</v>
      </c>
    </row>
    <row r="770" spans="1:34" x14ac:dyDescent="0.2">
      <c r="A770" s="347">
        <f t="shared" ca="1" si="325"/>
        <v>1E-4</v>
      </c>
      <c r="B770" s="304">
        <f t="shared" ca="1" si="326"/>
        <v>42.316300000000872</v>
      </c>
      <c r="D770" s="306">
        <f t="shared" ca="1" si="327"/>
        <v>-0.39915317615076751</v>
      </c>
      <c r="E770" s="307">
        <f t="shared" ca="1" si="328"/>
        <v>2.6356643913747035E-2</v>
      </c>
      <c r="F770" s="304">
        <f t="shared" ca="1" si="329"/>
        <v>0.40002241275913741</v>
      </c>
      <c r="G770" s="306">
        <f t="shared" ca="1" si="330"/>
        <v>4.5233278821208867</v>
      </c>
      <c r="H770" s="307">
        <f t="shared" ca="1" si="331"/>
        <v>-111.4696324459658</v>
      </c>
      <c r="I770" s="304">
        <f t="shared" ca="1" si="332"/>
        <v>111.56137079100402</v>
      </c>
      <c r="J770" s="306">
        <f t="shared" ca="1" si="333"/>
        <v>864.55711868317792</v>
      </c>
      <c r="K770" s="307">
        <f t="shared" ca="1" si="334"/>
        <v>-7.8400886443495752</v>
      </c>
      <c r="L770" s="304">
        <f t="shared" ca="1" si="319"/>
        <v>864.59266620513836</v>
      </c>
      <c r="M770" s="306">
        <f t="shared" ca="1" si="335"/>
        <v>-1.5302395630916237</v>
      </c>
      <c r="N770" s="304">
        <f t="shared" ca="1" si="336"/>
        <v>-87.6762686090931</v>
      </c>
      <c r="P770" s="310">
        <f t="shared" ca="1" si="337"/>
        <v>23</v>
      </c>
      <c r="Q770" s="304">
        <f t="shared" ca="1" si="338"/>
        <v>0</v>
      </c>
      <c r="R770" s="306">
        <f t="shared" ca="1" si="339"/>
        <v>0</v>
      </c>
      <c r="S770" s="307">
        <f t="shared" ca="1" si="340"/>
        <v>4.7590000000000039</v>
      </c>
      <c r="T770" s="304">
        <f t="shared" ca="1" si="320"/>
        <v>46.68579000000004</v>
      </c>
      <c r="U770" s="311">
        <f t="shared" ca="1" si="321"/>
        <v>0</v>
      </c>
      <c r="V770" s="306">
        <f t="shared" ca="1" si="322"/>
        <v>1.2259607874918881</v>
      </c>
      <c r="W770" s="304">
        <f t="shared" ca="1" si="323"/>
        <v>46.849795745277568</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-4.2519035826362739E-2</v>
      </c>
      <c r="AH770" s="304">
        <f t="shared" ca="1" si="347"/>
        <v>-9.8444520052818252</v>
      </c>
    </row>
    <row r="771" spans="1:34" x14ac:dyDescent="0.2">
      <c r="A771" s="347">
        <f t="shared" ca="1" si="325"/>
        <v>1E-4</v>
      </c>
      <c r="B771" s="304">
        <f t="shared" ca="1" si="326"/>
        <v>42.316400000000876</v>
      </c>
      <c r="D771" s="306">
        <f t="shared" ca="1" si="327"/>
        <v>-0.39915008364261156</v>
      </c>
      <c r="E771" s="307">
        <f t="shared" ca="1" si="328"/>
        <v>2.6367001004702573E-2</v>
      </c>
      <c r="F771" s="304">
        <f t="shared" ca="1" si="329"/>
        <v>0.40002000951688127</v>
      </c>
      <c r="G771" s="306">
        <f t="shared" ca="1" si="330"/>
        <v>4.5232879671125223</v>
      </c>
      <c r="H771" s="307">
        <f t="shared" ca="1" si="331"/>
        <v>-111.4696298092657</v>
      </c>
      <c r="I771" s="304">
        <f t="shared" ca="1" si="332"/>
        <v>111.56136653809939</v>
      </c>
      <c r="J771" s="306">
        <f t="shared" ca="1" si="333"/>
        <v>864.55711868317792</v>
      </c>
      <c r="K771" s="307">
        <f t="shared" ca="1" si="334"/>
        <v>-7.8512356074623364</v>
      </c>
      <c r="L771" s="304">
        <f t="shared" ca="1" si="319"/>
        <v>864.59276735716594</v>
      </c>
      <c r="M771" s="306">
        <f t="shared" ca="1" si="335"/>
        <v>-1.5302399196243579</v>
      </c>
      <c r="N771" s="304">
        <f t="shared" ca="1" si="336"/>
        <v>-87.676289036914028</v>
      </c>
      <c r="P771" s="310">
        <f t="shared" ca="1" si="337"/>
        <v>23</v>
      </c>
      <c r="Q771" s="304">
        <f t="shared" ca="1" si="338"/>
        <v>0</v>
      </c>
      <c r="R771" s="306">
        <f t="shared" ca="1" si="339"/>
        <v>0</v>
      </c>
      <c r="S771" s="307">
        <f t="shared" ca="1" si="340"/>
        <v>4.7590000000000039</v>
      </c>
      <c r="T771" s="304">
        <f t="shared" ca="1" si="320"/>
        <v>46.68579000000004</v>
      </c>
      <c r="U771" s="311">
        <f t="shared" ca="1" si="321"/>
        <v>0</v>
      </c>
      <c r="V771" s="306">
        <f t="shared" ca="1" si="322"/>
        <v>1.2259621540668275</v>
      </c>
      <c r="W771" s="304">
        <f t="shared" ca="1" si="323"/>
        <v>46.84984439662135</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-4.2529117198430555E-2</v>
      </c>
      <c r="AH771" s="304">
        <f t="shared" ca="1" si="347"/>
        <v>-9.8444622284676466</v>
      </c>
    </row>
    <row r="772" spans="1:34" x14ac:dyDescent="0.2">
      <c r="A772" s="347">
        <f t="shared" ca="1" si="325"/>
        <v>1E-4</v>
      </c>
      <c r="B772" s="304">
        <f t="shared" ca="1" si="326"/>
        <v>42.316500000000879</v>
      </c>
      <c r="D772" s="306">
        <f t="shared" ca="1" si="327"/>
        <v>-0.39914699115100416</v>
      </c>
      <c r="E772" s="307">
        <f t="shared" ca="1" si="328"/>
        <v>2.6377357926012479E-2</v>
      </c>
      <c r="F772" s="304">
        <f t="shared" ca="1" si="329"/>
        <v>0.40001760655758239</v>
      </c>
      <c r="G772" s="306">
        <f t="shared" ca="1" si="330"/>
        <v>4.5232480524134075</v>
      </c>
      <c r="H772" s="307">
        <f t="shared" ca="1" si="331"/>
        <v>-111.46962717152991</v>
      </c>
      <c r="I772" s="304">
        <f t="shared" ca="1" si="332"/>
        <v>111.56136228418663</v>
      </c>
      <c r="J772" s="306">
        <f t="shared" ca="1" si="333"/>
        <v>864.55711868317792</v>
      </c>
      <c r="K772" s="307">
        <f t="shared" ca="1" si="334"/>
        <v>-7.8623825703113761</v>
      </c>
      <c r="L772" s="304">
        <f t="shared" ref="L772:L835" ca="1" si="348">SQRT(pos_x^2+pos_z^2)</f>
        <v>864.59286865289403</v>
      </c>
      <c r="M772" s="306">
        <f t="shared" ca="1" si="335"/>
        <v>-1.5302402761539728</v>
      </c>
      <c r="N772" s="304">
        <f t="shared" ca="1" si="336"/>
        <v>-87.67630946455624</v>
      </c>
      <c r="P772" s="310">
        <f t="shared" ca="1" si="337"/>
        <v>23</v>
      </c>
      <c r="Q772" s="304">
        <f t="shared" ca="1" si="338"/>
        <v>0</v>
      </c>
      <c r="R772" s="306">
        <f t="shared" ca="1" si="339"/>
        <v>0</v>
      </c>
      <c r="S772" s="307">
        <f t="shared" ca="1" si="340"/>
        <v>4.7590000000000039</v>
      </c>
      <c r="T772" s="304">
        <f t="shared" ref="T772:T835" ca="1" si="349">m*g</f>
        <v>46.68579000000004</v>
      </c>
      <c r="U772" s="311">
        <f t="shared" ref="U772:U835" ca="1" si="350">IF(pos_xz&lt;L_rampe,Poids*COS(Beta),0)</f>
        <v>0</v>
      </c>
      <c r="V772" s="306">
        <f t="shared" ref="V772:V835" ca="1" si="351">Rho_moyen*(20000-Alt_rampe-pos_z)/(20000+Alt_rampe+pos_z)</f>
        <v>1.2259635206432586</v>
      </c>
      <c r="W772" s="304">
        <f t="shared" ref="W772:W835" ca="1" si="352">1/2*Rho*Sref*Cx*vit_xz^2</f>
        <v>46.849893047167576</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-4.2539198405398437E-2</v>
      </c>
      <c r="AH772" s="304">
        <f t="shared" ca="1" si="347"/>
        <v>-9.8444724514858812</v>
      </c>
    </row>
    <row r="773" spans="1:34" x14ac:dyDescent="0.2">
      <c r="A773" s="347">
        <f t="shared" ref="A773:A836" ca="1" si="354">IF(B772+0.01&lt;=T_ini+ROUNDUP(Temps_fin_propu,0), 0.01, IF(K772&gt;0, 0.1, 0.0001))</f>
        <v>1E-4</v>
      </c>
      <c r="B773" s="304">
        <f t="shared" ref="B773:B836" ca="1" si="355">B772+pas</f>
        <v>42.316600000000882</v>
      </c>
      <c r="D773" s="306">
        <f t="shared" ref="D773:D836" ca="1" si="356">IF(AND(L772&lt;L_rampe,Poussee&lt;Poids*SIN(M772)),0,(-W772+Poussee)/m*COS(M772)-U772/m*SIN(M772))</f>
        <v>-0.39914389867595007</v>
      </c>
      <c r="E773" s="307">
        <f t="shared" ref="E773:E836" ca="1" si="357">IF(AND(L772&lt;L_rampe,Poussee&lt;Poids*SIN(M772)),0,(-W772+Poussee)/m*SIN(M772)+U772/m*COS(M772)-Poids/m)</f>
        <v>2.6387714677673202E-2</v>
      </c>
      <c r="F773" s="304">
        <f t="shared" ref="F773:F836" ca="1" si="358">SQRT(acc_x^2+acc_z^2)</f>
        <v>0.40001520388123674</v>
      </c>
      <c r="G773" s="306">
        <f t="shared" ref="G773:G836" ca="1" si="359">G772+acc_x*pas</f>
        <v>4.5232081380235396</v>
      </c>
      <c r="H773" s="307">
        <f t="shared" ref="H773:H836" ca="1" si="360">H772+acc_z*pas</f>
        <v>-111.46962453275844</v>
      </c>
      <c r="I773" s="304">
        <f t="shared" ref="I773:I836" ca="1" si="361">SQRT(vit_x^2+vit_z^2)</f>
        <v>111.56135802926579</v>
      </c>
      <c r="J773" s="306">
        <f t="shared" ref="J773:J836" ca="1" si="362">J772+0.5*(vit_x+G772)*pas*(K772&gt;=0)</f>
        <v>864.55711868317792</v>
      </c>
      <c r="K773" s="307">
        <f t="shared" ref="K773:K836" ca="1" si="363">K772+0.5*(vit_z+H772)*pas</f>
        <v>-7.8735295328965904</v>
      </c>
      <c r="L773" s="304">
        <f t="shared" ca="1" si="348"/>
        <v>864.59297009232262</v>
      </c>
      <c r="M773" s="306">
        <f t="shared" ref="M773:M836" ca="1" si="364">IF(AND(L772&gt;L_rampe,G773&gt;0),ATAN2(G773,H773),$M$4)</f>
        <v>-1.5302406326804692</v>
      </c>
      <c r="N773" s="304">
        <f t="shared" ref="N773:N836" ca="1" si="365">DEGREES(Beta)</f>
        <v>-87.676329892019751</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4.7590000000000039</v>
      </c>
      <c r="T773" s="304">
        <f t="shared" ca="1" si="349"/>
        <v>46.68579000000004</v>
      </c>
      <c r="U773" s="311">
        <f t="shared" ca="1" si="350"/>
        <v>0</v>
      </c>
      <c r="V773" s="306">
        <f t="shared" ca="1" si="351"/>
        <v>1.2259648872211815</v>
      </c>
      <c r="W773" s="304">
        <f t="shared" ca="1" si="352"/>
        <v>46.849941696916289</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-4.2549279447266386E-2</v>
      </c>
      <c r="AH773" s="304">
        <f t="shared" ref="AH773:AH836" ca="1" si="376">IF(AND(L772&lt;L_rampe,Poussee&lt;Poids*SIN(M772)), g*SIN(M772), (-W772+Poussee)/m)</f>
        <v>-9.844482674336529</v>
      </c>
    </row>
    <row r="774" spans="1:34" x14ac:dyDescent="0.2">
      <c r="A774" s="347">
        <f t="shared" ca="1" si="354"/>
        <v>1E-4</v>
      </c>
      <c r="B774" s="304">
        <f t="shared" ca="1" si="355"/>
        <v>42.316700000000885</v>
      </c>
      <c r="D774" s="306">
        <f t="shared" ca="1" si="356"/>
        <v>-0.39914080621744319</v>
      </c>
      <c r="E774" s="307">
        <f t="shared" ca="1" si="357"/>
        <v>2.639807125969007E-2</v>
      </c>
      <c r="F774" s="304">
        <f t="shared" ca="1" si="358"/>
        <v>0.40001280148783014</v>
      </c>
      <c r="G774" s="306">
        <f t="shared" ca="1" si="359"/>
        <v>4.5231682239429176</v>
      </c>
      <c r="H774" s="307">
        <f t="shared" ca="1" si="360"/>
        <v>-111.46962189295132</v>
      </c>
      <c r="I774" s="304">
        <f t="shared" ca="1" si="361"/>
        <v>111.56135377333685</v>
      </c>
      <c r="J774" s="306">
        <f t="shared" ca="1" si="362"/>
        <v>864.55711868317792</v>
      </c>
      <c r="K774" s="307">
        <f t="shared" ca="1" si="363"/>
        <v>-7.8846764952178763</v>
      </c>
      <c r="L774" s="304">
        <f t="shared" ca="1" si="348"/>
        <v>864.59307167545171</v>
      </c>
      <c r="M774" s="306">
        <f t="shared" ca="1" si="364"/>
        <v>-1.5302409892038464</v>
      </c>
      <c r="N774" s="304">
        <f t="shared" ca="1" si="365"/>
        <v>-87.676350319304575</v>
      </c>
      <c r="P774" s="310">
        <f t="shared" ca="1" si="366"/>
        <v>23</v>
      </c>
      <c r="Q774" s="304">
        <f t="shared" ca="1" si="367"/>
        <v>0</v>
      </c>
      <c r="R774" s="306">
        <f t="shared" ca="1" si="368"/>
        <v>0</v>
      </c>
      <c r="S774" s="307">
        <f t="shared" ca="1" si="369"/>
        <v>4.7590000000000039</v>
      </c>
      <c r="T774" s="304">
        <f t="shared" ca="1" si="349"/>
        <v>46.68579000000004</v>
      </c>
      <c r="U774" s="311">
        <f t="shared" ca="1" si="350"/>
        <v>0</v>
      </c>
      <c r="V774" s="306">
        <f t="shared" ca="1" si="351"/>
        <v>1.2259662538005958</v>
      </c>
      <c r="W774" s="304">
        <f t="shared" ca="1" si="352"/>
        <v>46.849990345867475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-4.2559360324037954E-2</v>
      </c>
      <c r="AH774" s="304">
        <f t="shared" ca="1" si="376"/>
        <v>-9.8444928970195953</v>
      </c>
    </row>
    <row r="775" spans="1:34" x14ac:dyDescent="0.2">
      <c r="A775" s="347">
        <f t="shared" ca="1" si="354"/>
        <v>1E-4</v>
      </c>
      <c r="B775" s="304">
        <f t="shared" ca="1" si="355"/>
        <v>42.316800000000889</v>
      </c>
      <c r="D775" s="306">
        <f t="shared" ca="1" si="356"/>
        <v>-0.39913771377548807</v>
      </c>
      <c r="E775" s="307">
        <f t="shared" ca="1" si="357"/>
        <v>2.6408427672061308E-2</v>
      </c>
      <c r="F775" s="304">
        <f t="shared" ca="1" si="358"/>
        <v>0.40001039937735861</v>
      </c>
      <c r="G775" s="306">
        <f t="shared" ca="1" si="359"/>
        <v>4.5231283101715398</v>
      </c>
      <c r="H775" s="307">
        <f t="shared" ca="1" si="360"/>
        <v>-111.46961925210856</v>
      </c>
      <c r="I775" s="304">
        <f t="shared" ca="1" si="361"/>
        <v>111.56134951639983</v>
      </c>
      <c r="J775" s="306">
        <f t="shared" ca="1" si="362"/>
        <v>864.55711868317792</v>
      </c>
      <c r="K775" s="307">
        <f t="shared" ca="1" si="363"/>
        <v>-7.8958234572751289</v>
      </c>
      <c r="L775" s="304">
        <f t="shared" ca="1" si="348"/>
        <v>864.5931734022812</v>
      </c>
      <c r="M775" s="306">
        <f t="shared" ca="1" si="364"/>
        <v>-1.5302413457241051</v>
      </c>
      <c r="N775" s="304">
        <f t="shared" ca="1" si="365"/>
        <v>-87.676370746410697</v>
      </c>
      <c r="P775" s="310">
        <f t="shared" ca="1" si="366"/>
        <v>23</v>
      </c>
      <c r="Q775" s="304">
        <f t="shared" ca="1" si="367"/>
        <v>0</v>
      </c>
      <c r="R775" s="306">
        <f t="shared" ca="1" si="368"/>
        <v>0</v>
      </c>
      <c r="S775" s="307">
        <f t="shared" ca="1" si="369"/>
        <v>4.7590000000000039</v>
      </c>
      <c r="T775" s="304">
        <f t="shared" ca="1" si="349"/>
        <v>46.68579000000004</v>
      </c>
      <c r="U775" s="311">
        <f t="shared" ca="1" si="350"/>
        <v>0</v>
      </c>
      <c r="V775" s="306">
        <f t="shared" ca="1" si="351"/>
        <v>1.2259676203815015</v>
      </c>
      <c r="W775" s="304">
        <f t="shared" ca="1" si="352"/>
        <v>46.850038994021141</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-4.2569441035714917E-2</v>
      </c>
      <c r="AH775" s="304">
        <f t="shared" ca="1" si="376"/>
        <v>-9.8445031195350783</v>
      </c>
    </row>
    <row r="776" spans="1:34" x14ac:dyDescent="0.2">
      <c r="A776" s="347">
        <f t="shared" ca="1" si="354"/>
        <v>1E-4</v>
      </c>
      <c r="B776" s="304">
        <f t="shared" ca="1" si="355"/>
        <v>42.316900000000892</v>
      </c>
      <c r="D776" s="306">
        <f t="shared" ca="1" si="356"/>
        <v>-0.39913462135008065</v>
      </c>
      <c r="E776" s="307">
        <f t="shared" ca="1" si="357"/>
        <v>2.641878391478869E-2</v>
      </c>
      <c r="F776" s="304">
        <f t="shared" ca="1" si="358"/>
        <v>0.4000079975498097</v>
      </c>
      <c r="G776" s="306">
        <f t="shared" ca="1" si="359"/>
        <v>4.5230883967094044</v>
      </c>
      <c r="H776" s="307">
        <f t="shared" ca="1" si="360"/>
        <v>-111.46961661023016</v>
      </c>
      <c r="I776" s="304">
        <f t="shared" ca="1" si="361"/>
        <v>111.56134525845476</v>
      </c>
      <c r="J776" s="306">
        <f t="shared" ca="1" si="362"/>
        <v>864.55711868317792</v>
      </c>
      <c r="K776" s="307">
        <f t="shared" ca="1" si="363"/>
        <v>-7.9069704190682462</v>
      </c>
      <c r="L776" s="304">
        <f t="shared" ca="1" si="348"/>
        <v>864.59327527281096</v>
      </c>
      <c r="M776" s="306">
        <f t="shared" ca="1" si="364"/>
        <v>-1.5302417022412447</v>
      </c>
      <c r="N776" s="304">
        <f t="shared" ca="1" si="365"/>
        <v>-87.676391173338132</v>
      </c>
      <c r="P776" s="310">
        <f t="shared" ca="1" si="366"/>
        <v>23</v>
      </c>
      <c r="Q776" s="304">
        <f t="shared" ca="1" si="367"/>
        <v>0</v>
      </c>
      <c r="R776" s="306">
        <f t="shared" ca="1" si="368"/>
        <v>0</v>
      </c>
      <c r="S776" s="307">
        <f t="shared" ca="1" si="369"/>
        <v>4.7590000000000039</v>
      </c>
      <c r="T776" s="304">
        <f t="shared" ca="1" si="349"/>
        <v>46.68579000000004</v>
      </c>
      <c r="U776" s="311">
        <f t="shared" ca="1" si="350"/>
        <v>0</v>
      </c>
      <c r="V776" s="306">
        <f t="shared" ca="1" si="351"/>
        <v>1.225968986963899</v>
      </c>
      <c r="W776" s="304">
        <f t="shared" ca="1" si="352"/>
        <v>46.850087641377321</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-4.2579521582295499E-2</v>
      </c>
      <c r="AH776" s="304">
        <f t="shared" ca="1" si="376"/>
        <v>-9.8445133418829798</v>
      </c>
    </row>
    <row r="777" spans="1:34" x14ac:dyDescent="0.2">
      <c r="A777" s="347">
        <f t="shared" ca="1" si="354"/>
        <v>1E-4</v>
      </c>
      <c r="B777" s="304">
        <f t="shared" ca="1" si="355"/>
        <v>42.317000000000895</v>
      </c>
      <c r="D777" s="306">
        <f t="shared" ca="1" si="356"/>
        <v>-0.39913152894122605</v>
      </c>
      <c r="E777" s="307">
        <f t="shared" ca="1" si="357"/>
        <v>2.6429139987882877E-2</v>
      </c>
      <c r="F777" s="304">
        <f t="shared" ca="1" si="358"/>
        <v>0.40000559600518076</v>
      </c>
      <c r="G777" s="306">
        <f t="shared" ca="1" si="359"/>
        <v>4.5230484835565106</v>
      </c>
      <c r="H777" s="307">
        <f t="shared" ca="1" si="360"/>
        <v>-111.46961396731616</v>
      </c>
      <c r="I777" s="304">
        <f t="shared" ca="1" si="361"/>
        <v>111.56134099950165</v>
      </c>
      <c r="J777" s="306">
        <f t="shared" ca="1" si="362"/>
        <v>864.55711868317792</v>
      </c>
      <c r="K777" s="307">
        <f t="shared" ca="1" si="363"/>
        <v>-7.9181173805971232</v>
      </c>
      <c r="L777" s="304">
        <f t="shared" ca="1" si="348"/>
        <v>864.59337728704088</v>
      </c>
      <c r="M777" s="306">
        <f t="shared" ca="1" si="364"/>
        <v>-1.5302420587552654</v>
      </c>
      <c r="N777" s="304">
        <f t="shared" ca="1" si="365"/>
        <v>-87.676411600086851</v>
      </c>
      <c r="P777" s="310">
        <f t="shared" ca="1" si="366"/>
        <v>23</v>
      </c>
      <c r="Q777" s="304">
        <f t="shared" ca="1" si="367"/>
        <v>0</v>
      </c>
      <c r="R777" s="306">
        <f t="shared" ca="1" si="368"/>
        <v>0</v>
      </c>
      <c r="S777" s="307">
        <f t="shared" ca="1" si="369"/>
        <v>4.7590000000000039</v>
      </c>
      <c r="T777" s="304">
        <f t="shared" ca="1" si="349"/>
        <v>46.68579000000004</v>
      </c>
      <c r="U777" s="311">
        <f t="shared" ca="1" si="350"/>
        <v>0</v>
      </c>
      <c r="V777" s="306">
        <f t="shared" ca="1" si="351"/>
        <v>1.2259703535477875</v>
      </c>
      <c r="W777" s="304">
        <f t="shared" ca="1" si="352"/>
        <v>46.850136287935989</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-4.2589601963790358E-2</v>
      </c>
      <c r="AH777" s="304">
        <f t="shared" ca="1" si="376"/>
        <v>-9.8445235640633086</v>
      </c>
    </row>
    <row r="778" spans="1:34" x14ac:dyDescent="0.2">
      <c r="A778" s="347">
        <f t="shared" ca="1" si="354"/>
        <v>1E-4</v>
      </c>
      <c r="B778" s="304">
        <f t="shared" ca="1" si="355"/>
        <v>42.317100000000899</v>
      </c>
      <c r="D778" s="306">
        <f t="shared" ca="1" si="356"/>
        <v>-0.39912843654892188</v>
      </c>
      <c r="E778" s="307">
        <f t="shared" ca="1" si="357"/>
        <v>2.6439495891334985E-2</v>
      </c>
      <c r="F778" s="304">
        <f t="shared" ca="1" si="358"/>
        <v>0.40000319474346036</v>
      </c>
      <c r="G778" s="306">
        <f t="shared" ca="1" si="359"/>
        <v>4.5230085707128556</v>
      </c>
      <c r="H778" s="307">
        <f t="shared" ca="1" si="360"/>
        <v>-111.46961132336658</v>
      </c>
      <c r="I778" s="304">
        <f t="shared" ca="1" si="361"/>
        <v>111.56133673954054</v>
      </c>
      <c r="J778" s="306">
        <f t="shared" ca="1" si="362"/>
        <v>864.55711868317792</v>
      </c>
      <c r="K778" s="307">
        <f t="shared" ca="1" si="363"/>
        <v>-7.9292643418616571</v>
      </c>
      <c r="L778" s="304">
        <f t="shared" ca="1" si="348"/>
        <v>864.59347944497108</v>
      </c>
      <c r="M778" s="306">
        <f t="shared" ca="1" si="364"/>
        <v>-1.5302424152661676</v>
      </c>
      <c r="N778" s="304">
        <f t="shared" ca="1" si="365"/>
        <v>-87.676432026656897</v>
      </c>
      <c r="P778" s="310">
        <f t="shared" ca="1" si="366"/>
        <v>23</v>
      </c>
      <c r="Q778" s="304">
        <f t="shared" ca="1" si="367"/>
        <v>0</v>
      </c>
      <c r="R778" s="306">
        <f t="shared" ca="1" si="368"/>
        <v>0</v>
      </c>
      <c r="S778" s="307">
        <f t="shared" ca="1" si="369"/>
        <v>4.7590000000000039</v>
      </c>
      <c r="T778" s="304">
        <f t="shared" ca="1" si="349"/>
        <v>46.68579000000004</v>
      </c>
      <c r="U778" s="311">
        <f t="shared" ca="1" si="350"/>
        <v>0</v>
      </c>
      <c r="V778" s="306">
        <f t="shared" ca="1" si="351"/>
        <v>1.2259717201331684</v>
      </c>
      <c r="W778" s="304">
        <f t="shared" ca="1" si="352"/>
        <v>46.850184933697221</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-4.2599682180188836E-2</v>
      </c>
      <c r="AH778" s="304">
        <f t="shared" ca="1" si="376"/>
        <v>-9.844533786076056</v>
      </c>
    </row>
    <row r="779" spans="1:34" x14ac:dyDescent="0.2">
      <c r="A779" s="347">
        <f t="shared" ca="1" si="354"/>
        <v>1E-4</v>
      </c>
      <c r="B779" s="304">
        <f t="shared" ca="1" si="355"/>
        <v>42.317200000000902</v>
      </c>
      <c r="D779" s="306">
        <f t="shared" ca="1" si="356"/>
        <v>-0.39912534417316697</v>
      </c>
      <c r="E779" s="307">
        <f t="shared" ca="1" si="357"/>
        <v>2.6449851625159226E-2</v>
      </c>
      <c r="F779" s="304">
        <f t="shared" ca="1" si="358"/>
        <v>0.40000079376463982</v>
      </c>
      <c r="G779" s="306">
        <f t="shared" ca="1" si="359"/>
        <v>4.5229686581784385</v>
      </c>
      <c r="H779" s="307">
        <f t="shared" ca="1" si="360"/>
        <v>-111.46960867838142</v>
      </c>
      <c r="I779" s="304">
        <f t="shared" ca="1" si="361"/>
        <v>111.5613324785714</v>
      </c>
      <c r="J779" s="306">
        <f t="shared" ca="1" si="362"/>
        <v>864.55711868317792</v>
      </c>
      <c r="K779" s="307">
        <f t="shared" ca="1" si="363"/>
        <v>-7.9404113028617447</v>
      </c>
      <c r="L779" s="304">
        <f t="shared" ca="1" si="348"/>
        <v>864.59358174660144</v>
      </c>
      <c r="M779" s="306">
        <f t="shared" ca="1" si="364"/>
        <v>-1.5302427717739508</v>
      </c>
      <c r="N779" s="304">
        <f t="shared" ca="1" si="365"/>
        <v>-87.676452453048242</v>
      </c>
      <c r="P779" s="310">
        <f t="shared" ca="1" si="366"/>
        <v>23</v>
      </c>
      <c r="Q779" s="304">
        <f t="shared" ca="1" si="367"/>
        <v>0</v>
      </c>
      <c r="R779" s="306">
        <f t="shared" ca="1" si="368"/>
        <v>0</v>
      </c>
      <c r="S779" s="307">
        <f t="shared" ca="1" si="369"/>
        <v>4.7590000000000039</v>
      </c>
      <c r="T779" s="304">
        <f t="shared" ca="1" si="349"/>
        <v>46.68579000000004</v>
      </c>
      <c r="U779" s="311">
        <f t="shared" ca="1" si="350"/>
        <v>0</v>
      </c>
      <c r="V779" s="306">
        <f t="shared" ca="1" si="351"/>
        <v>1.2259730867200402</v>
      </c>
      <c r="W779" s="304">
        <f t="shared" ca="1" si="352"/>
        <v>46.850233578660962</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-4.2609762231508697E-2</v>
      </c>
      <c r="AH779" s="304">
        <f t="shared" ca="1" si="376"/>
        <v>-9.8445440079212396</v>
      </c>
    </row>
    <row r="780" spans="1:34" x14ac:dyDescent="0.2">
      <c r="A780" s="347">
        <f t="shared" ca="1" si="354"/>
        <v>1E-4</v>
      </c>
      <c r="B780" s="304">
        <f t="shared" ca="1" si="355"/>
        <v>42.317300000000905</v>
      </c>
      <c r="D780" s="306">
        <f t="shared" ca="1" si="356"/>
        <v>-0.39912225181396349</v>
      </c>
      <c r="E780" s="307">
        <f t="shared" ca="1" si="357"/>
        <v>2.6460207189348495E-2</v>
      </c>
      <c r="F780" s="304">
        <f t="shared" ca="1" si="358"/>
        <v>0.39999839306871238</v>
      </c>
      <c r="G780" s="306">
        <f t="shared" ca="1" si="359"/>
        <v>4.5229287459532568</v>
      </c>
      <c r="H780" s="307">
        <f t="shared" ca="1" si="360"/>
        <v>-111.4696060323607</v>
      </c>
      <c r="I780" s="304">
        <f t="shared" ca="1" si="361"/>
        <v>111.56132821659428</v>
      </c>
      <c r="J780" s="306">
        <f t="shared" ca="1" si="362"/>
        <v>864.55711868317792</v>
      </c>
      <c r="K780" s="307">
        <f t="shared" ca="1" si="363"/>
        <v>-7.9515582635972821</v>
      </c>
      <c r="L780" s="304">
        <f t="shared" ca="1" si="348"/>
        <v>864.59368419193186</v>
      </c>
      <c r="M780" s="306">
        <f t="shared" ca="1" si="364"/>
        <v>-1.5302431282786155</v>
      </c>
      <c r="N780" s="304">
        <f t="shared" ca="1" si="365"/>
        <v>-87.676472879260899</v>
      </c>
      <c r="P780" s="310">
        <f t="shared" ca="1" si="366"/>
        <v>23</v>
      </c>
      <c r="Q780" s="304">
        <f t="shared" ca="1" si="367"/>
        <v>0</v>
      </c>
      <c r="R780" s="306">
        <f t="shared" ca="1" si="368"/>
        <v>0</v>
      </c>
      <c r="S780" s="307">
        <f t="shared" ca="1" si="369"/>
        <v>4.7590000000000039</v>
      </c>
      <c r="T780" s="304">
        <f t="shared" ca="1" si="349"/>
        <v>46.68579000000004</v>
      </c>
      <c r="U780" s="311">
        <f t="shared" ca="1" si="350"/>
        <v>0</v>
      </c>
      <c r="V780" s="306">
        <f t="shared" ca="1" si="351"/>
        <v>1.2259744533084036</v>
      </c>
      <c r="W780" s="304">
        <f t="shared" ca="1" si="352"/>
        <v>46.850282222827239</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-4.2619842117742834E-2</v>
      </c>
      <c r="AH780" s="304">
        <f t="shared" ca="1" si="376"/>
        <v>-9.8445542295988488</v>
      </c>
    </row>
    <row r="781" spans="1:34" x14ac:dyDescent="0.2">
      <c r="A781" s="347">
        <f t="shared" ca="1" si="354"/>
        <v>1E-4</v>
      </c>
      <c r="B781" s="304">
        <f t="shared" ca="1" si="355"/>
        <v>42.317400000000909</v>
      </c>
      <c r="D781" s="306">
        <f t="shared" ca="1" si="356"/>
        <v>-0.39911915947130955</v>
      </c>
      <c r="E781" s="307">
        <f t="shared" ca="1" si="357"/>
        <v>2.6470562583906343E-2</v>
      </c>
      <c r="F781" s="304">
        <f t="shared" ca="1" si="358"/>
        <v>0.39999599265566788</v>
      </c>
      <c r="G781" s="306">
        <f t="shared" ca="1" si="359"/>
        <v>4.5228888340373095</v>
      </c>
      <c r="H781" s="307">
        <f t="shared" ca="1" si="360"/>
        <v>-111.46960338530444</v>
      </c>
      <c r="I781" s="304">
        <f t="shared" ca="1" si="361"/>
        <v>111.56132395360918</v>
      </c>
      <c r="J781" s="306">
        <f t="shared" ca="1" si="362"/>
        <v>864.55711868317792</v>
      </c>
      <c r="K781" s="307">
        <f t="shared" ca="1" si="363"/>
        <v>-7.9627052240681655</v>
      </c>
      <c r="L781" s="304">
        <f t="shared" ca="1" si="348"/>
        <v>864.5937867809622</v>
      </c>
      <c r="M781" s="306">
        <f t="shared" ca="1" si="364"/>
        <v>-1.5302434847801616</v>
      </c>
      <c r="N781" s="304">
        <f t="shared" ca="1" si="365"/>
        <v>-87.676493305294883</v>
      </c>
      <c r="P781" s="310">
        <f t="shared" ca="1" si="366"/>
        <v>23</v>
      </c>
      <c r="Q781" s="304">
        <f t="shared" ca="1" si="367"/>
        <v>0</v>
      </c>
      <c r="R781" s="306">
        <f t="shared" ca="1" si="368"/>
        <v>0</v>
      </c>
      <c r="S781" s="307">
        <f t="shared" ca="1" si="369"/>
        <v>4.7590000000000039</v>
      </c>
      <c r="T781" s="304">
        <f t="shared" ca="1" si="349"/>
        <v>46.68579000000004</v>
      </c>
      <c r="U781" s="311">
        <f t="shared" ca="1" si="350"/>
        <v>0</v>
      </c>
      <c r="V781" s="306">
        <f t="shared" ca="1" si="351"/>
        <v>1.2259758198982584</v>
      </c>
      <c r="W781" s="304">
        <f t="shared" ca="1" si="352"/>
        <v>46.850330866196067</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-4.2629921838893026E-2</v>
      </c>
      <c r="AH781" s="304">
        <f t="shared" ca="1" si="376"/>
        <v>-9.844564451108889</v>
      </c>
    </row>
    <row r="782" spans="1:34" x14ac:dyDescent="0.2">
      <c r="A782" s="347">
        <f t="shared" ca="1" si="354"/>
        <v>1E-4</v>
      </c>
      <c r="B782" s="304">
        <f t="shared" ca="1" si="355"/>
        <v>42.317500000000912</v>
      </c>
      <c r="D782" s="306">
        <f t="shared" ca="1" si="356"/>
        <v>-0.39911606714520559</v>
      </c>
      <c r="E782" s="307">
        <f t="shared" ca="1" si="357"/>
        <v>2.6480917808836324E-2</v>
      </c>
      <c r="F782" s="304">
        <f t="shared" ca="1" si="358"/>
        <v>0.3999935925254986</v>
      </c>
      <c r="G782" s="306">
        <f t="shared" ca="1" si="359"/>
        <v>4.5228489224305948</v>
      </c>
      <c r="H782" s="307">
        <f t="shared" ca="1" si="360"/>
        <v>-111.46960073721266</v>
      </c>
      <c r="I782" s="304">
        <f t="shared" ca="1" si="361"/>
        <v>111.56131968961614</v>
      </c>
      <c r="J782" s="306">
        <f t="shared" ca="1" si="362"/>
        <v>864.55711868317792</v>
      </c>
      <c r="K782" s="307">
        <f t="shared" ca="1" si="363"/>
        <v>-7.9738521842742918</v>
      </c>
      <c r="L782" s="304">
        <f t="shared" ca="1" si="348"/>
        <v>864.59388951369249</v>
      </c>
      <c r="M782" s="306">
        <f t="shared" ca="1" si="364"/>
        <v>-1.5302438412785888</v>
      </c>
      <c r="N782" s="304">
        <f t="shared" ca="1" si="365"/>
        <v>-87.676513731150166</v>
      </c>
      <c r="P782" s="310">
        <f t="shared" ca="1" si="366"/>
        <v>23</v>
      </c>
      <c r="Q782" s="304">
        <f t="shared" ca="1" si="367"/>
        <v>0</v>
      </c>
      <c r="R782" s="306">
        <f t="shared" ca="1" si="368"/>
        <v>0</v>
      </c>
      <c r="S782" s="307">
        <f t="shared" ca="1" si="369"/>
        <v>4.7590000000000039</v>
      </c>
      <c r="T782" s="304">
        <f t="shared" ca="1" si="349"/>
        <v>46.68579000000004</v>
      </c>
      <c r="U782" s="311">
        <f t="shared" ca="1" si="350"/>
        <v>0</v>
      </c>
      <c r="V782" s="306">
        <f t="shared" ca="1" si="351"/>
        <v>1.225977186489605</v>
      </c>
      <c r="W782" s="304">
        <f t="shared" ca="1" si="352"/>
        <v>46.850379508767503</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-4.2640001394962823E-2</v>
      </c>
      <c r="AH782" s="304">
        <f t="shared" ca="1" si="376"/>
        <v>-9.8445746724513619</v>
      </c>
    </row>
    <row r="783" spans="1:34" x14ac:dyDescent="0.2">
      <c r="A783" s="347">
        <f t="shared" ca="1" si="354"/>
        <v>1E-4</v>
      </c>
      <c r="B783" s="304">
        <f t="shared" ca="1" si="355"/>
        <v>42.317600000000915</v>
      </c>
      <c r="D783" s="306">
        <f t="shared" ca="1" si="356"/>
        <v>-0.39911297483565455</v>
      </c>
      <c r="E783" s="307">
        <f t="shared" ca="1" si="357"/>
        <v>2.6491272864149096E-2</v>
      </c>
      <c r="F783" s="304">
        <f t="shared" ca="1" si="358"/>
        <v>0.39999119267819966</v>
      </c>
      <c r="G783" s="306">
        <f t="shared" ca="1" si="359"/>
        <v>4.522809011133111</v>
      </c>
      <c r="H783" s="307">
        <f t="shared" ca="1" si="360"/>
        <v>-111.46959808808538</v>
      </c>
      <c r="I783" s="304">
        <f t="shared" ca="1" si="361"/>
        <v>111.56131542461515</v>
      </c>
      <c r="J783" s="306">
        <f t="shared" ca="1" si="362"/>
        <v>864.55711868317792</v>
      </c>
      <c r="K783" s="307">
        <f t="shared" ca="1" si="363"/>
        <v>-7.984999144215557</v>
      </c>
      <c r="L783" s="304">
        <f t="shared" ca="1" si="348"/>
        <v>864.59399239012282</v>
      </c>
      <c r="M783" s="306">
        <f t="shared" ca="1" si="364"/>
        <v>-1.5302441977738976</v>
      </c>
      <c r="N783" s="304">
        <f t="shared" ca="1" si="365"/>
        <v>-87.676534156826776</v>
      </c>
      <c r="P783" s="310">
        <f t="shared" ca="1" si="366"/>
        <v>23</v>
      </c>
      <c r="Q783" s="304">
        <f t="shared" ca="1" si="367"/>
        <v>0</v>
      </c>
      <c r="R783" s="306">
        <f t="shared" ca="1" si="368"/>
        <v>0</v>
      </c>
      <c r="S783" s="307">
        <f t="shared" ca="1" si="369"/>
        <v>4.7590000000000039</v>
      </c>
      <c r="T783" s="304">
        <f t="shared" ca="1" si="349"/>
        <v>46.68579000000004</v>
      </c>
      <c r="U783" s="311">
        <f t="shared" ca="1" si="350"/>
        <v>0</v>
      </c>
      <c r="V783" s="306">
        <f t="shared" ca="1" si="351"/>
        <v>1.225978553082443</v>
      </c>
      <c r="W783" s="304">
        <f t="shared" ca="1" si="352"/>
        <v>46.850428150541482</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-4.2650080785962885E-2</v>
      </c>
      <c r="AH783" s="304">
        <f t="shared" ca="1" si="376"/>
        <v>-9.8445848936262799</v>
      </c>
    </row>
    <row r="784" spans="1:34" x14ac:dyDescent="0.2">
      <c r="A784" s="347">
        <f t="shared" ca="1" si="354"/>
        <v>1E-4</v>
      </c>
      <c r="B784" s="304">
        <f t="shared" ca="1" si="355"/>
        <v>42.317700000000919</v>
      </c>
      <c r="D784" s="306">
        <f t="shared" ca="1" si="356"/>
        <v>-0.39910988254265189</v>
      </c>
      <c r="E784" s="307">
        <f t="shared" ca="1" si="357"/>
        <v>2.6501627749834E-2</v>
      </c>
      <c r="F784" s="304">
        <f t="shared" ca="1" si="358"/>
        <v>0.39998879311375735</v>
      </c>
      <c r="G784" s="306">
        <f t="shared" ca="1" si="359"/>
        <v>4.5227691001448571</v>
      </c>
      <c r="H784" s="307">
        <f t="shared" ca="1" si="360"/>
        <v>-111.46959543792261</v>
      </c>
      <c r="I784" s="304">
        <f t="shared" ca="1" si="361"/>
        <v>111.56131115860624</v>
      </c>
      <c r="J784" s="306">
        <f t="shared" ca="1" si="362"/>
        <v>864.55711868317792</v>
      </c>
      <c r="K784" s="307">
        <f t="shared" ca="1" si="363"/>
        <v>-7.9961461038918573</v>
      </c>
      <c r="L784" s="304">
        <f t="shared" ca="1" si="348"/>
        <v>864.59409541025275</v>
      </c>
      <c r="M784" s="306">
        <f t="shared" ca="1" si="364"/>
        <v>-1.5302445542660876</v>
      </c>
      <c r="N784" s="304">
        <f t="shared" ca="1" si="365"/>
        <v>-87.676554582324698</v>
      </c>
      <c r="P784" s="310">
        <f t="shared" ca="1" si="366"/>
        <v>23</v>
      </c>
      <c r="Q784" s="304">
        <f t="shared" ca="1" si="367"/>
        <v>0</v>
      </c>
      <c r="R784" s="306">
        <f t="shared" ca="1" si="368"/>
        <v>0</v>
      </c>
      <c r="S784" s="307">
        <f t="shared" ca="1" si="369"/>
        <v>4.7590000000000039</v>
      </c>
      <c r="T784" s="304">
        <f t="shared" ca="1" si="349"/>
        <v>46.68579000000004</v>
      </c>
      <c r="U784" s="311">
        <f t="shared" ca="1" si="350"/>
        <v>0</v>
      </c>
      <c r="V784" s="306">
        <f t="shared" ca="1" si="351"/>
        <v>1.225979919676772</v>
      </c>
      <c r="W784" s="304">
        <f t="shared" ca="1" si="352"/>
        <v>46.850476791518048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-4.2660160011882553E-2</v>
      </c>
      <c r="AH784" s="304">
        <f t="shared" ca="1" si="376"/>
        <v>-9.8445951146336306</v>
      </c>
    </row>
    <row r="785" spans="1:34" x14ac:dyDescent="0.2">
      <c r="A785" s="347">
        <f t="shared" ca="1" si="354"/>
        <v>1E-4</v>
      </c>
      <c r="B785" s="304">
        <f t="shared" ca="1" si="355"/>
        <v>42.317800000000922</v>
      </c>
      <c r="D785" s="306">
        <f t="shared" ca="1" si="356"/>
        <v>-0.39910679026620255</v>
      </c>
      <c r="E785" s="307">
        <f t="shared" ca="1" si="357"/>
        <v>2.6511982465896367E-2</v>
      </c>
      <c r="F785" s="304">
        <f t="shared" ca="1" si="358"/>
        <v>0.3999863938321685</v>
      </c>
      <c r="G785" s="306">
        <f t="shared" ca="1" si="359"/>
        <v>4.5227291894658306</v>
      </c>
      <c r="H785" s="307">
        <f t="shared" ca="1" si="360"/>
        <v>-111.46959278672436</v>
      </c>
      <c r="I785" s="304">
        <f t="shared" ca="1" si="361"/>
        <v>111.56130689158942</v>
      </c>
      <c r="J785" s="306">
        <f t="shared" ca="1" si="362"/>
        <v>864.55711868317792</v>
      </c>
      <c r="K785" s="307">
        <f t="shared" ca="1" si="363"/>
        <v>-8.0072930633030897</v>
      </c>
      <c r="L785" s="304">
        <f t="shared" ca="1" si="348"/>
        <v>864.59419857408261</v>
      </c>
      <c r="M785" s="306">
        <f t="shared" ca="1" si="364"/>
        <v>-1.5302449107551592</v>
      </c>
      <c r="N785" s="304">
        <f t="shared" ca="1" si="365"/>
        <v>-87.676575007643933</v>
      </c>
      <c r="P785" s="310">
        <f t="shared" ca="1" si="366"/>
        <v>23</v>
      </c>
      <c r="Q785" s="304">
        <f t="shared" ca="1" si="367"/>
        <v>0</v>
      </c>
      <c r="R785" s="306">
        <f t="shared" ca="1" si="368"/>
        <v>0</v>
      </c>
      <c r="S785" s="307">
        <f t="shared" ca="1" si="369"/>
        <v>4.7590000000000039</v>
      </c>
      <c r="T785" s="304">
        <f t="shared" ca="1" si="349"/>
        <v>46.68579000000004</v>
      </c>
      <c r="U785" s="311">
        <f t="shared" ca="1" si="350"/>
        <v>0</v>
      </c>
      <c r="V785" s="306">
        <f t="shared" ca="1" si="351"/>
        <v>1.225981286272593</v>
      </c>
      <c r="W785" s="304">
        <f t="shared" ca="1" si="352"/>
        <v>46.850525431697214</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-4.2670239072728933E-2</v>
      </c>
      <c r="AH785" s="304">
        <f t="shared" ca="1" si="376"/>
        <v>-9.8446053354734211</v>
      </c>
    </row>
    <row r="786" spans="1:34" x14ac:dyDescent="0.2">
      <c r="A786" s="347">
        <f t="shared" ca="1" si="354"/>
        <v>1E-4</v>
      </c>
      <c r="B786" s="304">
        <f t="shared" ca="1" si="355"/>
        <v>42.317900000000925</v>
      </c>
      <c r="D786" s="306">
        <f t="shared" ca="1" si="356"/>
        <v>-0.39910369800630247</v>
      </c>
      <c r="E786" s="307">
        <f t="shared" ca="1" si="357"/>
        <v>2.6522337012339747E-2</v>
      </c>
      <c r="F786" s="304">
        <f t="shared" ca="1" si="358"/>
        <v>0.39998399483342084</v>
      </c>
      <c r="G786" s="306">
        <f t="shared" ca="1" si="359"/>
        <v>4.5226892790960296</v>
      </c>
      <c r="H786" s="307">
        <f t="shared" ca="1" si="360"/>
        <v>-111.46959013449066</v>
      </c>
      <c r="I786" s="304">
        <f t="shared" ca="1" si="361"/>
        <v>111.56130262356471</v>
      </c>
      <c r="J786" s="306">
        <f t="shared" ca="1" si="362"/>
        <v>864.55711868317792</v>
      </c>
      <c r="K786" s="307">
        <f t="shared" ca="1" si="363"/>
        <v>-8.0184400224491501</v>
      </c>
      <c r="L786" s="304">
        <f t="shared" ca="1" si="348"/>
        <v>864.59430188161207</v>
      </c>
      <c r="M786" s="306">
        <f t="shared" ca="1" si="364"/>
        <v>-1.5302452672411122</v>
      </c>
      <c r="N786" s="304">
        <f t="shared" ca="1" si="365"/>
        <v>-87.676595432784495</v>
      </c>
      <c r="P786" s="310">
        <f t="shared" ca="1" si="366"/>
        <v>23</v>
      </c>
      <c r="Q786" s="304">
        <f t="shared" ca="1" si="367"/>
        <v>0</v>
      </c>
      <c r="R786" s="306">
        <f t="shared" ca="1" si="368"/>
        <v>0</v>
      </c>
      <c r="S786" s="307">
        <f t="shared" ca="1" si="369"/>
        <v>4.7590000000000039</v>
      </c>
      <c r="T786" s="304">
        <f t="shared" ca="1" si="349"/>
        <v>46.68579000000004</v>
      </c>
      <c r="U786" s="311">
        <f t="shared" ca="1" si="350"/>
        <v>0</v>
      </c>
      <c r="V786" s="306">
        <f t="shared" ca="1" si="351"/>
        <v>1.2259826528699052</v>
      </c>
      <c r="W786" s="304">
        <f t="shared" ca="1" si="352"/>
        <v>46.850574071078988</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-4.2680317968502024E-2</v>
      </c>
      <c r="AH786" s="304">
        <f t="shared" ca="1" si="376"/>
        <v>-9.844615556145655</v>
      </c>
    </row>
    <row r="787" spans="1:34" x14ac:dyDescent="0.2">
      <c r="A787" s="347">
        <f t="shared" ca="1" si="354"/>
        <v>1E-4</v>
      </c>
      <c r="B787" s="304">
        <f t="shared" ca="1" si="355"/>
        <v>42.318000000000929</v>
      </c>
      <c r="D787" s="306">
        <f t="shared" ca="1" si="356"/>
        <v>-0.39910060576295442</v>
      </c>
      <c r="E787" s="307">
        <f t="shared" ca="1" si="357"/>
        <v>2.6532691389169472E-2</v>
      </c>
      <c r="F787" s="304">
        <f t="shared" ca="1" si="358"/>
        <v>0.399981596117509</v>
      </c>
      <c r="G787" s="306">
        <f t="shared" ca="1" si="359"/>
        <v>4.5226493690354532</v>
      </c>
      <c r="H787" s="307">
        <f t="shared" ca="1" si="360"/>
        <v>-111.46958748122152</v>
      </c>
      <c r="I787" s="304">
        <f t="shared" ca="1" si="361"/>
        <v>111.56129835453214</v>
      </c>
      <c r="J787" s="306">
        <f t="shared" ca="1" si="362"/>
        <v>864.55711868317792</v>
      </c>
      <c r="K787" s="307">
        <f t="shared" ca="1" si="363"/>
        <v>-8.0295869813299365</v>
      </c>
      <c r="L787" s="304">
        <f t="shared" ca="1" si="348"/>
        <v>864.59440533284123</v>
      </c>
      <c r="M787" s="306">
        <f t="shared" ca="1" si="364"/>
        <v>-1.5302456237239468</v>
      </c>
      <c r="N787" s="304">
        <f t="shared" ca="1" si="365"/>
        <v>-87.676615857746398</v>
      </c>
      <c r="P787" s="310">
        <f t="shared" ca="1" si="366"/>
        <v>23</v>
      </c>
      <c r="Q787" s="304">
        <f t="shared" ca="1" si="367"/>
        <v>0</v>
      </c>
      <c r="R787" s="306">
        <f t="shared" ca="1" si="368"/>
        <v>0</v>
      </c>
      <c r="S787" s="307">
        <f t="shared" ca="1" si="369"/>
        <v>4.7590000000000039</v>
      </c>
      <c r="T787" s="304">
        <f t="shared" ca="1" si="349"/>
        <v>46.68579000000004</v>
      </c>
      <c r="U787" s="311">
        <f t="shared" ca="1" si="350"/>
        <v>0</v>
      </c>
      <c r="V787" s="306">
        <f t="shared" ca="1" si="351"/>
        <v>1.2259840194687088</v>
      </c>
      <c r="W787" s="304">
        <f t="shared" ca="1" si="352"/>
        <v>46.850622709663384</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-4.2690396699208932E-2</v>
      </c>
      <c r="AH787" s="304">
        <f t="shared" ca="1" si="376"/>
        <v>-9.8446257766503358</v>
      </c>
    </row>
    <row r="788" spans="1:34" x14ac:dyDescent="0.2">
      <c r="A788" s="347">
        <f t="shared" ca="1" si="354"/>
        <v>1E-4</v>
      </c>
      <c r="B788" s="304">
        <f t="shared" ca="1" si="355"/>
        <v>42.318100000000932</v>
      </c>
      <c r="D788" s="306">
        <f t="shared" ca="1" si="356"/>
        <v>-0.39909751353615641</v>
      </c>
      <c r="E788" s="307">
        <f t="shared" ca="1" si="357"/>
        <v>2.6543045596385539E-2</v>
      </c>
      <c r="F788" s="304">
        <f t="shared" ca="1" si="358"/>
        <v>0.39997919768442253</v>
      </c>
      <c r="G788" s="306">
        <f t="shared" ca="1" si="359"/>
        <v>4.5226094592840997</v>
      </c>
      <c r="H788" s="307">
        <f t="shared" ca="1" si="360"/>
        <v>-111.46958482691696</v>
      </c>
      <c r="I788" s="304">
        <f t="shared" ca="1" si="361"/>
        <v>111.56129408449169</v>
      </c>
      <c r="J788" s="306">
        <f t="shared" ca="1" si="362"/>
        <v>864.55711868317792</v>
      </c>
      <c r="K788" s="307">
        <f t="shared" ca="1" si="363"/>
        <v>-8.0407339399453441</v>
      </c>
      <c r="L788" s="304">
        <f t="shared" ca="1" si="348"/>
        <v>864.59450892776988</v>
      </c>
      <c r="M788" s="306">
        <f t="shared" ca="1" si="364"/>
        <v>-1.5302459802036628</v>
      </c>
      <c r="N788" s="304">
        <f t="shared" ca="1" si="365"/>
        <v>-87.6766362825296</v>
      </c>
      <c r="P788" s="310">
        <f t="shared" ca="1" si="366"/>
        <v>23</v>
      </c>
      <c r="Q788" s="304">
        <f t="shared" ca="1" si="367"/>
        <v>0</v>
      </c>
      <c r="R788" s="306">
        <f t="shared" ca="1" si="368"/>
        <v>0</v>
      </c>
      <c r="S788" s="307">
        <f t="shared" ca="1" si="369"/>
        <v>4.7590000000000039</v>
      </c>
      <c r="T788" s="304">
        <f t="shared" ca="1" si="349"/>
        <v>46.68579000000004</v>
      </c>
      <c r="U788" s="311">
        <f t="shared" ca="1" si="350"/>
        <v>0</v>
      </c>
      <c r="V788" s="306">
        <f t="shared" ca="1" si="351"/>
        <v>1.225985386069004</v>
      </c>
      <c r="W788" s="304">
        <f t="shared" ca="1" si="352"/>
        <v>46.850671347450408</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-4.2700475264851434E-2</v>
      </c>
      <c r="AH788" s="304">
        <f t="shared" ca="1" si="376"/>
        <v>-9.8446359969874653</v>
      </c>
    </row>
    <row r="789" spans="1:34" x14ac:dyDescent="0.2">
      <c r="A789" s="347">
        <f t="shared" ca="1" si="354"/>
        <v>1E-4</v>
      </c>
      <c r="B789" s="304">
        <f t="shared" ca="1" si="355"/>
        <v>42.318200000000935</v>
      </c>
      <c r="D789" s="306">
        <f t="shared" ca="1" si="356"/>
        <v>-0.39909442132591094</v>
      </c>
      <c r="E789" s="307">
        <f t="shared" ca="1" si="357"/>
        <v>2.6553399633989727E-2</v>
      </c>
      <c r="F789" s="304">
        <f t="shared" ca="1" si="358"/>
        <v>0.39997679953415555</v>
      </c>
      <c r="G789" s="306">
        <f t="shared" ca="1" si="359"/>
        <v>4.5225695498419674</v>
      </c>
      <c r="H789" s="307">
        <f t="shared" ca="1" si="360"/>
        <v>-111.46958217157699</v>
      </c>
      <c r="I789" s="304">
        <f t="shared" ca="1" si="361"/>
        <v>111.56128981344341</v>
      </c>
      <c r="J789" s="306">
        <f t="shared" ca="1" si="362"/>
        <v>864.55711868317792</v>
      </c>
      <c r="K789" s="307">
        <f t="shared" ca="1" si="363"/>
        <v>-8.0518808982952681</v>
      </c>
      <c r="L789" s="304">
        <f t="shared" ca="1" si="348"/>
        <v>864.59461266639801</v>
      </c>
      <c r="M789" s="306">
        <f t="shared" ca="1" si="364"/>
        <v>-1.5302463366802606</v>
      </c>
      <c r="N789" s="304">
        <f t="shared" ca="1" si="365"/>
        <v>-87.676656707134143</v>
      </c>
      <c r="P789" s="310">
        <f t="shared" ca="1" si="366"/>
        <v>23</v>
      </c>
      <c r="Q789" s="304">
        <f t="shared" ca="1" si="367"/>
        <v>0</v>
      </c>
      <c r="R789" s="306">
        <f t="shared" ca="1" si="368"/>
        <v>0</v>
      </c>
      <c r="S789" s="307">
        <f t="shared" ca="1" si="369"/>
        <v>4.7590000000000039</v>
      </c>
      <c r="T789" s="304">
        <f t="shared" ca="1" si="349"/>
        <v>46.68579000000004</v>
      </c>
      <c r="U789" s="311">
        <f t="shared" ca="1" si="350"/>
        <v>0</v>
      </c>
      <c r="V789" s="306">
        <f t="shared" ca="1" si="351"/>
        <v>1.2259867526707904</v>
      </c>
      <c r="W789" s="304">
        <f t="shared" ca="1" si="352"/>
        <v>46.850719984440062</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-4.2710553665427753E-2</v>
      </c>
      <c r="AH789" s="304">
        <f t="shared" ca="1" si="376"/>
        <v>-9.8446462171570435</v>
      </c>
    </row>
    <row r="790" spans="1:34" x14ac:dyDescent="0.2">
      <c r="A790" s="347">
        <f t="shared" ca="1" si="354"/>
        <v>1E-4</v>
      </c>
      <c r="B790" s="304">
        <f t="shared" ca="1" si="355"/>
        <v>42.318300000000939</v>
      </c>
      <c r="D790" s="306">
        <f t="shared" ca="1" si="356"/>
        <v>-0.39909132913221401</v>
      </c>
      <c r="E790" s="307">
        <f t="shared" ca="1" si="357"/>
        <v>2.6563753501983811E-2</v>
      </c>
      <c r="F790" s="304">
        <f t="shared" ca="1" si="358"/>
        <v>0.39997440166669584</v>
      </c>
      <c r="G790" s="306">
        <f t="shared" ca="1" si="359"/>
        <v>4.5225296407090543</v>
      </c>
      <c r="H790" s="307">
        <f t="shared" ca="1" si="360"/>
        <v>-111.46957951520164</v>
      </c>
      <c r="I790" s="304">
        <f t="shared" ca="1" si="361"/>
        <v>111.56128554138731</v>
      </c>
      <c r="J790" s="306">
        <f t="shared" ca="1" si="362"/>
        <v>864.55711868317792</v>
      </c>
      <c r="K790" s="307">
        <f t="shared" ca="1" si="363"/>
        <v>-8.0630278563796072</v>
      </c>
      <c r="L790" s="304">
        <f t="shared" ca="1" si="348"/>
        <v>864.59471654872561</v>
      </c>
      <c r="M790" s="306">
        <f t="shared" ca="1" si="364"/>
        <v>-1.5302466931537397</v>
      </c>
      <c r="N790" s="304">
        <f t="shared" ca="1" si="365"/>
        <v>-87.676677131560012</v>
      </c>
      <c r="P790" s="310">
        <f t="shared" ca="1" si="366"/>
        <v>23</v>
      </c>
      <c r="Q790" s="304">
        <f t="shared" ca="1" si="367"/>
        <v>0</v>
      </c>
      <c r="R790" s="306">
        <f t="shared" ca="1" si="368"/>
        <v>0</v>
      </c>
      <c r="S790" s="307">
        <f t="shared" ca="1" si="369"/>
        <v>4.7590000000000039</v>
      </c>
      <c r="T790" s="304">
        <f t="shared" ca="1" si="349"/>
        <v>46.68579000000004</v>
      </c>
      <c r="U790" s="311">
        <f t="shared" ca="1" si="350"/>
        <v>0</v>
      </c>
      <c r="V790" s="306">
        <f t="shared" ca="1" si="351"/>
        <v>1.2259881192740683</v>
      </c>
      <c r="W790" s="304">
        <f t="shared" ca="1" si="352"/>
        <v>46.850768620632373</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-4.2720631900939665E-2</v>
      </c>
      <c r="AH790" s="304">
        <f t="shared" ca="1" si="376"/>
        <v>-9.8446564371590721</v>
      </c>
    </row>
    <row r="791" spans="1:34" x14ac:dyDescent="0.2">
      <c r="A791" s="347">
        <f t="shared" ca="1" si="354"/>
        <v>1E-4</v>
      </c>
      <c r="B791" s="304">
        <f t="shared" ca="1" si="355"/>
        <v>42.318400000000942</v>
      </c>
      <c r="D791" s="306">
        <f t="shared" ca="1" si="356"/>
        <v>-0.39908823695507051</v>
      </c>
      <c r="E791" s="307">
        <f t="shared" ca="1" si="357"/>
        <v>2.6574107200371344E-2</v>
      </c>
      <c r="F791" s="304">
        <f t="shared" ca="1" si="358"/>
        <v>0.39997200408203987</v>
      </c>
      <c r="G791" s="306">
        <f t="shared" ca="1" si="359"/>
        <v>4.5224897318853587</v>
      </c>
      <c r="H791" s="307">
        <f t="shared" ca="1" si="360"/>
        <v>-111.46957685779093</v>
      </c>
      <c r="I791" s="304">
        <f t="shared" ca="1" si="361"/>
        <v>111.56128126832341</v>
      </c>
      <c r="J791" s="306">
        <f t="shared" ca="1" si="362"/>
        <v>864.55711868317792</v>
      </c>
      <c r="K791" s="307">
        <f t="shared" ca="1" si="363"/>
        <v>-8.0741748141982566</v>
      </c>
      <c r="L791" s="304">
        <f t="shared" ca="1" si="348"/>
        <v>864.5948205747527</v>
      </c>
      <c r="M791" s="306">
        <f t="shared" ca="1" si="364"/>
        <v>-1.5302470496241005</v>
      </c>
      <c r="N791" s="304">
        <f t="shared" ca="1" si="365"/>
        <v>-87.676697555807209</v>
      </c>
      <c r="P791" s="310">
        <f t="shared" ca="1" si="366"/>
        <v>23</v>
      </c>
      <c r="Q791" s="304">
        <f t="shared" ca="1" si="367"/>
        <v>0</v>
      </c>
      <c r="R791" s="306">
        <f t="shared" ca="1" si="368"/>
        <v>0</v>
      </c>
      <c r="S791" s="307">
        <f t="shared" ca="1" si="369"/>
        <v>4.7590000000000039</v>
      </c>
      <c r="T791" s="304">
        <f t="shared" ca="1" si="349"/>
        <v>46.68579000000004</v>
      </c>
      <c r="U791" s="311">
        <f t="shared" ca="1" si="350"/>
        <v>0</v>
      </c>
      <c r="V791" s="306">
        <f t="shared" ca="1" si="351"/>
        <v>1.2259894858788376</v>
      </c>
      <c r="W791" s="304">
        <f t="shared" ca="1" si="352"/>
        <v>46.850817256027369</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-4.2730709971394276E-2</v>
      </c>
      <c r="AH791" s="304">
        <f t="shared" ca="1" si="376"/>
        <v>-9.8446666569935566</v>
      </c>
    </row>
    <row r="792" spans="1:34" x14ac:dyDescent="0.2">
      <c r="A792" s="347">
        <f t="shared" ca="1" si="354"/>
        <v>1E-4</v>
      </c>
      <c r="B792" s="304">
        <f t="shared" ca="1" si="355"/>
        <v>42.318500000000945</v>
      </c>
      <c r="D792" s="306">
        <f t="shared" ca="1" si="356"/>
        <v>-0.39908514479447871</v>
      </c>
      <c r="E792" s="307">
        <f t="shared" ca="1" si="357"/>
        <v>2.6584460729157655E-2</v>
      </c>
      <c r="F792" s="304">
        <f t="shared" ca="1" si="358"/>
        <v>0.3999696067801779</v>
      </c>
      <c r="G792" s="306">
        <f t="shared" ca="1" si="359"/>
        <v>4.522449823370879</v>
      </c>
      <c r="H792" s="307">
        <f t="shared" ca="1" si="360"/>
        <v>-111.46957419934485</v>
      </c>
      <c r="I792" s="304">
        <f t="shared" ca="1" si="361"/>
        <v>111.5612769942517</v>
      </c>
      <c r="J792" s="306">
        <f t="shared" ca="1" si="362"/>
        <v>864.55711868317792</v>
      </c>
      <c r="K792" s="307">
        <f t="shared" ca="1" si="363"/>
        <v>-8.0853217717511132</v>
      </c>
      <c r="L792" s="304">
        <f t="shared" ca="1" si="348"/>
        <v>864.59492474447893</v>
      </c>
      <c r="M792" s="306">
        <f t="shared" ca="1" si="364"/>
        <v>-1.5302474060913431</v>
      </c>
      <c r="N792" s="304">
        <f t="shared" ca="1" si="365"/>
        <v>-87.676717979875747</v>
      </c>
      <c r="P792" s="310">
        <f t="shared" ca="1" si="366"/>
        <v>23</v>
      </c>
      <c r="Q792" s="304">
        <f t="shared" ca="1" si="367"/>
        <v>0</v>
      </c>
      <c r="R792" s="306">
        <f t="shared" ca="1" si="368"/>
        <v>0</v>
      </c>
      <c r="S792" s="307">
        <f t="shared" ca="1" si="369"/>
        <v>4.7590000000000039</v>
      </c>
      <c r="T792" s="304">
        <f t="shared" ca="1" si="349"/>
        <v>46.68579000000004</v>
      </c>
      <c r="U792" s="311">
        <f t="shared" ca="1" si="350"/>
        <v>0</v>
      </c>
      <c r="V792" s="306">
        <f t="shared" ca="1" si="351"/>
        <v>1.2259908524850982</v>
      </c>
      <c r="W792" s="304">
        <f t="shared" ca="1" si="352"/>
        <v>46.850865890624995</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-4.2740787876795139E-2</v>
      </c>
      <c r="AH792" s="304">
        <f t="shared" ca="1" si="376"/>
        <v>-9.8446768766605022</v>
      </c>
    </row>
    <row r="793" spans="1:34" x14ac:dyDescent="0.2">
      <c r="A793" s="347">
        <f t="shared" ca="1" si="354"/>
        <v>1E-4</v>
      </c>
      <c r="B793" s="304">
        <f t="shared" ca="1" si="355"/>
        <v>42.318600000000949</v>
      </c>
      <c r="D793" s="306">
        <f t="shared" ca="1" si="356"/>
        <v>-0.39908205265043628</v>
      </c>
      <c r="E793" s="307">
        <f t="shared" ca="1" si="357"/>
        <v>2.6594814088333862E-2</v>
      </c>
      <c r="F793" s="304">
        <f t="shared" ca="1" si="358"/>
        <v>0.39996720976109856</v>
      </c>
      <c r="G793" s="306">
        <f t="shared" ca="1" si="359"/>
        <v>4.5224099151656141</v>
      </c>
      <c r="H793" s="307">
        <f t="shared" ca="1" si="360"/>
        <v>-111.46957153986344</v>
      </c>
      <c r="I793" s="304">
        <f t="shared" ca="1" si="361"/>
        <v>111.56127271917222</v>
      </c>
      <c r="J793" s="306">
        <f t="shared" ca="1" si="362"/>
        <v>864.55711868317792</v>
      </c>
      <c r="K793" s="307">
        <f t="shared" ca="1" si="363"/>
        <v>-8.0964687290380741</v>
      </c>
      <c r="L793" s="304">
        <f t="shared" ca="1" si="348"/>
        <v>864.59502905790453</v>
      </c>
      <c r="M793" s="306">
        <f t="shared" ca="1" si="364"/>
        <v>-1.5302477625554674</v>
      </c>
      <c r="N793" s="304">
        <f t="shared" ca="1" si="365"/>
        <v>-87.676738403765611</v>
      </c>
      <c r="P793" s="310">
        <f t="shared" ca="1" si="366"/>
        <v>23</v>
      </c>
      <c r="Q793" s="304">
        <f t="shared" ca="1" si="367"/>
        <v>0</v>
      </c>
      <c r="R793" s="306">
        <f t="shared" ca="1" si="368"/>
        <v>0</v>
      </c>
      <c r="S793" s="307">
        <f t="shared" ca="1" si="369"/>
        <v>4.7590000000000039</v>
      </c>
      <c r="T793" s="304">
        <f t="shared" ca="1" si="349"/>
        <v>46.68579000000004</v>
      </c>
      <c r="U793" s="311">
        <f t="shared" ca="1" si="350"/>
        <v>0</v>
      </c>
      <c r="V793" s="306">
        <f t="shared" ca="1" si="351"/>
        <v>1.2259922190928505</v>
      </c>
      <c r="W793" s="304">
        <f t="shared" ca="1" si="352"/>
        <v>46.850914524425335</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-4.2750865617131595E-2</v>
      </c>
      <c r="AH793" s="304">
        <f t="shared" ca="1" si="376"/>
        <v>-9.8446870961598982</v>
      </c>
    </row>
    <row r="794" spans="1:34" x14ac:dyDescent="0.2">
      <c r="A794" s="347">
        <f t="shared" ca="1" si="354"/>
        <v>1E-4</v>
      </c>
      <c r="B794" s="304">
        <f t="shared" ca="1" si="355"/>
        <v>42.318700000000952</v>
      </c>
      <c r="D794" s="306">
        <f t="shared" ca="1" si="356"/>
        <v>-0.39907896052294634</v>
      </c>
      <c r="E794" s="307">
        <f t="shared" ca="1" si="357"/>
        <v>2.660516727791773E-2</v>
      </c>
      <c r="F794" s="304">
        <f t="shared" ca="1" si="358"/>
        <v>0.39996481302479764</v>
      </c>
      <c r="G794" s="306">
        <f t="shared" ca="1" si="359"/>
        <v>4.5223700072695614</v>
      </c>
      <c r="H794" s="307">
        <f t="shared" ca="1" si="360"/>
        <v>-111.46956887934671</v>
      </c>
      <c r="I794" s="304">
        <f t="shared" ca="1" si="361"/>
        <v>111.561268443085</v>
      </c>
      <c r="J794" s="306">
        <f t="shared" ca="1" si="362"/>
        <v>864.55711868317792</v>
      </c>
      <c r="K794" s="307">
        <f t="shared" ca="1" si="363"/>
        <v>-8.1076156860590345</v>
      </c>
      <c r="L794" s="304">
        <f t="shared" ca="1" si="348"/>
        <v>864.59513351502937</v>
      </c>
      <c r="M794" s="306">
        <f t="shared" ca="1" si="364"/>
        <v>-1.5302481190164732</v>
      </c>
      <c r="N794" s="304">
        <f t="shared" ca="1" si="365"/>
        <v>-87.676758827476803</v>
      </c>
      <c r="P794" s="310">
        <f t="shared" ca="1" si="366"/>
        <v>23</v>
      </c>
      <c r="Q794" s="304">
        <f t="shared" ca="1" si="367"/>
        <v>0</v>
      </c>
      <c r="R794" s="306">
        <f t="shared" ca="1" si="368"/>
        <v>0</v>
      </c>
      <c r="S794" s="307">
        <f t="shared" ca="1" si="369"/>
        <v>4.7590000000000039</v>
      </c>
      <c r="T794" s="304">
        <f t="shared" ca="1" si="349"/>
        <v>46.68579000000004</v>
      </c>
      <c r="U794" s="311">
        <f t="shared" ca="1" si="350"/>
        <v>0</v>
      </c>
      <c r="V794" s="306">
        <f t="shared" ca="1" si="351"/>
        <v>1.2259935857020934</v>
      </c>
      <c r="W794" s="304">
        <f t="shared" ca="1" si="352"/>
        <v>46.850963157428353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-4.2760943192423184E-2</v>
      </c>
      <c r="AH794" s="304">
        <f t="shared" ca="1" si="376"/>
        <v>-9.8446973154917625</v>
      </c>
    </row>
    <row r="795" spans="1:34" x14ac:dyDescent="0.2">
      <c r="A795" s="347">
        <f t="shared" ca="1" si="354"/>
        <v>1E-4</v>
      </c>
      <c r="B795" s="304">
        <f t="shared" ca="1" si="355"/>
        <v>42.318800000000955</v>
      </c>
      <c r="D795" s="306">
        <f t="shared" ca="1" si="356"/>
        <v>-0.39907586841200898</v>
      </c>
      <c r="E795" s="307">
        <f t="shared" ca="1" si="357"/>
        <v>2.6615520297898598E-2</v>
      </c>
      <c r="F795" s="304">
        <f t="shared" ca="1" si="358"/>
        <v>0.39996241657126608</v>
      </c>
      <c r="G795" s="306">
        <f t="shared" ca="1" si="359"/>
        <v>4.52233009968272</v>
      </c>
      <c r="H795" s="307">
        <f t="shared" ca="1" si="360"/>
        <v>-111.46956621779468</v>
      </c>
      <c r="I795" s="304">
        <f t="shared" ca="1" si="361"/>
        <v>111.56126416599002</v>
      </c>
      <c r="J795" s="306">
        <f t="shared" ca="1" si="362"/>
        <v>864.55711868317792</v>
      </c>
      <c r="K795" s="307">
        <f t="shared" ca="1" si="363"/>
        <v>-8.1187626428138913</v>
      </c>
      <c r="L795" s="304">
        <f t="shared" ca="1" si="348"/>
        <v>864.59523811585325</v>
      </c>
      <c r="M795" s="306">
        <f t="shared" ca="1" si="364"/>
        <v>-1.5302484754743608</v>
      </c>
      <c r="N795" s="304">
        <f t="shared" ca="1" si="365"/>
        <v>-87.676779251009336</v>
      </c>
      <c r="P795" s="310">
        <f t="shared" ca="1" si="366"/>
        <v>23</v>
      </c>
      <c r="Q795" s="304">
        <f t="shared" ca="1" si="367"/>
        <v>0</v>
      </c>
      <c r="R795" s="306">
        <f t="shared" ca="1" si="368"/>
        <v>0</v>
      </c>
      <c r="S795" s="307">
        <f t="shared" ca="1" si="369"/>
        <v>4.7590000000000039</v>
      </c>
      <c r="T795" s="304">
        <f t="shared" ca="1" si="349"/>
        <v>46.68579000000004</v>
      </c>
      <c r="U795" s="311">
        <f t="shared" ca="1" si="350"/>
        <v>0</v>
      </c>
      <c r="V795" s="306">
        <f t="shared" ca="1" si="351"/>
        <v>1.2259949523128284</v>
      </c>
      <c r="W795" s="304">
        <f t="shared" ca="1" si="352"/>
        <v>46.851011789634086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-4.2771020602659249E-2</v>
      </c>
      <c r="AH795" s="304">
        <f t="shared" ca="1" si="376"/>
        <v>-9.8447075346560862</v>
      </c>
    </row>
    <row r="796" spans="1:34" x14ac:dyDescent="0.2">
      <c r="A796" s="347">
        <f t="shared" ca="1" si="354"/>
        <v>1E-4</v>
      </c>
      <c r="B796" s="304">
        <f t="shared" ca="1" si="355"/>
        <v>42.318900000000959</v>
      </c>
      <c r="D796" s="306">
        <f t="shared" ca="1" si="356"/>
        <v>-0.39907277631762245</v>
      </c>
      <c r="E796" s="307">
        <f t="shared" ca="1" si="357"/>
        <v>2.6625873148287127E-2</v>
      </c>
      <c r="F796" s="304">
        <f t="shared" ca="1" si="358"/>
        <v>0.39996002040049428</v>
      </c>
      <c r="G796" s="306">
        <f t="shared" ca="1" si="359"/>
        <v>4.5222901924050882</v>
      </c>
      <c r="H796" s="307">
        <f t="shared" ca="1" si="360"/>
        <v>-111.46956355520736</v>
      </c>
      <c r="I796" s="304">
        <f t="shared" ca="1" si="361"/>
        <v>111.56125988788732</v>
      </c>
      <c r="J796" s="306">
        <f t="shared" ca="1" si="362"/>
        <v>864.55711868317792</v>
      </c>
      <c r="K796" s="307">
        <f t="shared" ca="1" si="363"/>
        <v>-8.1299095993025414</v>
      </c>
      <c r="L796" s="304">
        <f t="shared" ca="1" si="348"/>
        <v>864.59534286037615</v>
      </c>
      <c r="M796" s="306">
        <f t="shared" ca="1" si="364"/>
        <v>-1.5302488319291303</v>
      </c>
      <c r="N796" s="304">
        <f t="shared" ca="1" si="365"/>
        <v>-87.676799674363224</v>
      </c>
      <c r="P796" s="310">
        <f t="shared" ca="1" si="366"/>
        <v>23</v>
      </c>
      <c r="Q796" s="304">
        <f t="shared" ca="1" si="367"/>
        <v>0</v>
      </c>
      <c r="R796" s="306">
        <f t="shared" ca="1" si="368"/>
        <v>0</v>
      </c>
      <c r="S796" s="307">
        <f t="shared" ca="1" si="369"/>
        <v>4.7590000000000039</v>
      </c>
      <c r="T796" s="304">
        <f t="shared" ca="1" si="349"/>
        <v>46.68579000000004</v>
      </c>
      <c r="U796" s="311">
        <f t="shared" ca="1" si="350"/>
        <v>0</v>
      </c>
      <c r="V796" s="306">
        <f t="shared" ca="1" si="351"/>
        <v>1.2259963189250542</v>
      </c>
      <c r="W796" s="304">
        <f t="shared" ca="1" si="352"/>
        <v>46.851060421042519</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-4.2781097847846894E-2</v>
      </c>
      <c r="AH796" s="304">
        <f t="shared" ca="1" si="376"/>
        <v>-9.844717753652878</v>
      </c>
    </row>
    <row r="797" spans="1:34" x14ac:dyDescent="0.2">
      <c r="A797" s="347">
        <f t="shared" ca="1" si="354"/>
        <v>1E-4</v>
      </c>
      <c r="B797" s="304">
        <f t="shared" ca="1" si="355"/>
        <v>42.319000000000962</v>
      </c>
      <c r="D797" s="306">
        <f t="shared" ca="1" si="356"/>
        <v>-0.399069684239787</v>
      </c>
      <c r="E797" s="307">
        <f t="shared" ca="1" si="357"/>
        <v>2.6636225829079763E-2</v>
      </c>
      <c r="F797" s="304">
        <f t="shared" ca="1" si="358"/>
        <v>0.39995762451247385</v>
      </c>
      <c r="G797" s="306">
        <f t="shared" ca="1" si="359"/>
        <v>4.5222502854366642</v>
      </c>
      <c r="H797" s="307">
        <f t="shared" ca="1" si="360"/>
        <v>-111.46956089158478</v>
      </c>
      <c r="I797" s="304">
        <f t="shared" ca="1" si="361"/>
        <v>111.56125560877692</v>
      </c>
      <c r="J797" s="306">
        <f t="shared" ca="1" si="362"/>
        <v>864.55711868317792</v>
      </c>
      <c r="K797" s="307">
        <f t="shared" ca="1" si="363"/>
        <v>-8.1410565555248802</v>
      </c>
      <c r="L797" s="304">
        <f t="shared" ca="1" si="348"/>
        <v>864.59544774859808</v>
      </c>
      <c r="M797" s="306">
        <f t="shared" ca="1" si="364"/>
        <v>-1.5302491883807816</v>
      </c>
      <c r="N797" s="304">
        <f t="shared" ca="1" si="365"/>
        <v>-87.676820097538439</v>
      </c>
      <c r="P797" s="310">
        <f t="shared" ca="1" si="366"/>
        <v>23</v>
      </c>
      <c r="Q797" s="304">
        <f t="shared" ca="1" si="367"/>
        <v>0</v>
      </c>
      <c r="R797" s="306">
        <f t="shared" ca="1" si="368"/>
        <v>0</v>
      </c>
      <c r="S797" s="307">
        <f t="shared" ca="1" si="369"/>
        <v>4.7590000000000039</v>
      </c>
      <c r="T797" s="304">
        <f t="shared" ca="1" si="349"/>
        <v>46.68579000000004</v>
      </c>
      <c r="U797" s="311">
        <f t="shared" ca="1" si="350"/>
        <v>0</v>
      </c>
      <c r="V797" s="306">
        <f t="shared" ca="1" si="351"/>
        <v>1.2259976855387715</v>
      </c>
      <c r="W797" s="304">
        <f t="shared" ca="1" si="352"/>
        <v>46.851109051653701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-4.279117492798612E-2</v>
      </c>
      <c r="AH797" s="304">
        <f t="shared" ca="1" si="376"/>
        <v>-9.8447279724821346</v>
      </c>
    </row>
    <row r="798" spans="1:34" x14ac:dyDescent="0.2">
      <c r="A798" s="347">
        <f t="shared" ca="1" si="354"/>
        <v>1E-4</v>
      </c>
      <c r="B798" s="304">
        <f t="shared" ca="1" si="355"/>
        <v>42.319100000000965</v>
      </c>
      <c r="D798" s="306">
        <f t="shared" ca="1" si="356"/>
        <v>-0.39906659217850327</v>
      </c>
      <c r="E798" s="307">
        <f t="shared" ca="1" si="357"/>
        <v>2.6646578340285387E-2</v>
      </c>
      <c r="F798" s="304">
        <f t="shared" ca="1" si="358"/>
        <v>0.39995522890719754</v>
      </c>
      <c r="G798" s="306">
        <f t="shared" ca="1" si="359"/>
        <v>4.5222103787774461</v>
      </c>
      <c r="H798" s="307">
        <f t="shared" ca="1" si="360"/>
        <v>-111.46955822692695</v>
      </c>
      <c r="I798" s="304">
        <f t="shared" ca="1" si="361"/>
        <v>111.56125132865883</v>
      </c>
      <c r="J798" s="306">
        <f t="shared" ca="1" si="362"/>
        <v>864.55711868317792</v>
      </c>
      <c r="K798" s="307">
        <f t="shared" ca="1" si="363"/>
        <v>-8.1522035114808062</v>
      </c>
      <c r="L798" s="304">
        <f t="shared" ca="1" si="348"/>
        <v>864.59555278051891</v>
      </c>
      <c r="M798" s="306">
        <f t="shared" ca="1" si="364"/>
        <v>-1.5302495448293147</v>
      </c>
      <c r="N798" s="304">
        <f t="shared" ca="1" si="365"/>
        <v>-87.676840520534995</v>
      </c>
      <c r="P798" s="310">
        <f t="shared" ca="1" si="366"/>
        <v>23</v>
      </c>
      <c r="Q798" s="304">
        <f t="shared" ca="1" si="367"/>
        <v>0</v>
      </c>
      <c r="R798" s="306">
        <f t="shared" ca="1" si="368"/>
        <v>0</v>
      </c>
      <c r="S798" s="307">
        <f t="shared" ca="1" si="369"/>
        <v>4.7590000000000039</v>
      </c>
      <c r="T798" s="304">
        <f t="shared" ca="1" si="349"/>
        <v>46.68579000000004</v>
      </c>
      <c r="U798" s="311">
        <f t="shared" ca="1" si="350"/>
        <v>0</v>
      </c>
      <c r="V798" s="306">
        <f t="shared" ca="1" si="351"/>
        <v>1.2259990521539801</v>
      </c>
      <c r="W798" s="304">
        <f t="shared" ca="1" si="352"/>
        <v>46.851157681467605</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-4.2801251843085808E-2</v>
      </c>
      <c r="AH798" s="304">
        <f t="shared" ca="1" si="376"/>
        <v>-9.8447381911438665</v>
      </c>
    </row>
    <row r="799" spans="1:34" x14ac:dyDescent="0.2">
      <c r="A799" s="347">
        <f t="shared" ca="1" si="354"/>
        <v>1E-4</v>
      </c>
      <c r="B799" s="304">
        <f t="shared" ca="1" si="355"/>
        <v>42.319200000000968</v>
      </c>
      <c r="D799" s="306">
        <f t="shared" ca="1" si="356"/>
        <v>-0.39906350013377134</v>
      </c>
      <c r="E799" s="307">
        <f t="shared" ca="1" si="357"/>
        <v>2.6656930681898672E-2</v>
      </c>
      <c r="F799" s="304">
        <f t="shared" ca="1" si="358"/>
        <v>0.39995283358465666</v>
      </c>
      <c r="G799" s="306">
        <f t="shared" ca="1" si="359"/>
        <v>4.5221704724274332</v>
      </c>
      <c r="H799" s="307">
        <f t="shared" ca="1" si="360"/>
        <v>-111.46955556123388</v>
      </c>
      <c r="I799" s="304">
        <f t="shared" ca="1" si="361"/>
        <v>111.56124704753304</v>
      </c>
      <c r="J799" s="306">
        <f t="shared" ca="1" si="362"/>
        <v>864.55711868317792</v>
      </c>
      <c r="K799" s="307">
        <f t="shared" ca="1" si="363"/>
        <v>-8.1633504671702148</v>
      </c>
      <c r="L799" s="304">
        <f t="shared" ca="1" si="348"/>
        <v>864.59565795613867</v>
      </c>
      <c r="M799" s="306">
        <f t="shared" ca="1" si="364"/>
        <v>-1.5302499012747297</v>
      </c>
      <c r="N799" s="304">
        <f t="shared" ca="1" si="365"/>
        <v>-87.676860943352906</v>
      </c>
      <c r="P799" s="310">
        <f t="shared" ca="1" si="366"/>
        <v>23</v>
      </c>
      <c r="Q799" s="304">
        <f t="shared" ca="1" si="367"/>
        <v>0</v>
      </c>
      <c r="R799" s="306">
        <f t="shared" ca="1" si="368"/>
        <v>0</v>
      </c>
      <c r="S799" s="307">
        <f t="shared" ca="1" si="369"/>
        <v>4.7590000000000039</v>
      </c>
      <c r="T799" s="304">
        <f t="shared" ca="1" si="349"/>
        <v>46.68579000000004</v>
      </c>
      <c r="U799" s="311">
        <f t="shared" ca="1" si="350"/>
        <v>0</v>
      </c>
      <c r="V799" s="306">
        <f t="shared" ca="1" si="351"/>
        <v>1.2260004187706803</v>
      </c>
      <c r="W799" s="304">
        <f t="shared" ca="1" si="352"/>
        <v>46.851206310484258</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-4.2811328593144182E-2</v>
      </c>
      <c r="AH799" s="304">
        <f t="shared" ca="1" si="376"/>
        <v>-9.8447484096380684</v>
      </c>
    </row>
    <row r="800" spans="1:34" x14ac:dyDescent="0.2">
      <c r="A800" s="347">
        <f t="shared" ca="1" si="354"/>
        <v>1E-4</v>
      </c>
      <c r="B800" s="304">
        <f t="shared" ca="1" si="355"/>
        <v>42.319300000000972</v>
      </c>
      <c r="D800" s="306">
        <f t="shared" ca="1" si="356"/>
        <v>-0.39906040810559174</v>
      </c>
      <c r="E800" s="307">
        <f t="shared" ca="1" si="357"/>
        <v>2.6667282853926721E-2</v>
      </c>
      <c r="F800" s="304">
        <f t="shared" ca="1" si="358"/>
        <v>0.39995043854484363</v>
      </c>
      <c r="G800" s="306">
        <f t="shared" ca="1" si="359"/>
        <v>4.5221305663866227</v>
      </c>
      <c r="H800" s="307">
        <f t="shared" ca="1" si="360"/>
        <v>-111.46955289450558</v>
      </c>
      <c r="I800" s="304">
        <f t="shared" ca="1" si="361"/>
        <v>111.56124276539961</v>
      </c>
      <c r="J800" s="306">
        <f t="shared" ca="1" si="362"/>
        <v>864.55711868317792</v>
      </c>
      <c r="K800" s="307">
        <f t="shared" ca="1" si="363"/>
        <v>-8.1744974225930012</v>
      </c>
      <c r="L800" s="304">
        <f t="shared" ca="1" si="348"/>
        <v>864.59576327545722</v>
      </c>
      <c r="M800" s="306">
        <f t="shared" ca="1" si="364"/>
        <v>-1.5302502577170265</v>
      </c>
      <c r="N800" s="304">
        <f t="shared" ca="1" si="365"/>
        <v>-87.676881365992145</v>
      </c>
      <c r="P800" s="310">
        <f t="shared" ca="1" si="366"/>
        <v>23</v>
      </c>
      <c r="Q800" s="304">
        <f t="shared" ca="1" si="367"/>
        <v>0</v>
      </c>
      <c r="R800" s="306">
        <f t="shared" ca="1" si="368"/>
        <v>0</v>
      </c>
      <c r="S800" s="307">
        <f t="shared" ca="1" si="369"/>
        <v>4.7590000000000039</v>
      </c>
      <c r="T800" s="304">
        <f t="shared" ca="1" si="349"/>
        <v>46.68579000000004</v>
      </c>
      <c r="U800" s="311">
        <f t="shared" ca="1" si="350"/>
        <v>0</v>
      </c>
      <c r="V800" s="306">
        <f t="shared" ca="1" si="351"/>
        <v>1.2260017853888716</v>
      </c>
      <c r="W800" s="304">
        <f t="shared" ca="1" si="352"/>
        <v>46.851254938703676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-4.282140517815769E-2</v>
      </c>
      <c r="AH800" s="304">
        <f t="shared" ca="1" si="376"/>
        <v>-9.8447586279647439</v>
      </c>
    </row>
    <row r="801" spans="1:34" x14ac:dyDescent="0.2">
      <c r="A801" s="347">
        <f t="shared" ca="1" si="354"/>
        <v>1E-4</v>
      </c>
      <c r="B801" s="304">
        <f t="shared" ca="1" si="355"/>
        <v>42.319400000000975</v>
      </c>
      <c r="D801" s="306">
        <f t="shared" ca="1" si="356"/>
        <v>-0.39905731609396489</v>
      </c>
      <c r="E801" s="307">
        <f t="shared" ca="1" si="357"/>
        <v>2.6677634856373089E-2</v>
      </c>
      <c r="F801" s="304">
        <f t="shared" ca="1" si="358"/>
        <v>0.39994804378775073</v>
      </c>
      <c r="G801" s="306">
        <f t="shared" ca="1" si="359"/>
        <v>4.5220906606550129</v>
      </c>
      <c r="H801" s="307">
        <f t="shared" ca="1" si="360"/>
        <v>-111.4695502267421</v>
      </c>
      <c r="I801" s="304">
        <f t="shared" ca="1" si="361"/>
        <v>111.56123848225855</v>
      </c>
      <c r="J801" s="306">
        <f t="shared" ca="1" si="362"/>
        <v>864.55711868317792</v>
      </c>
      <c r="K801" s="307">
        <f t="shared" ca="1" si="363"/>
        <v>-8.1856443777490639</v>
      </c>
      <c r="L801" s="304">
        <f t="shared" ca="1" si="348"/>
        <v>864.59586873847456</v>
      </c>
      <c r="M801" s="306">
        <f t="shared" ca="1" si="364"/>
        <v>-1.5302506141562053</v>
      </c>
      <c r="N801" s="304">
        <f t="shared" ca="1" si="365"/>
        <v>-87.676901788452753</v>
      </c>
      <c r="P801" s="310">
        <f t="shared" ca="1" si="366"/>
        <v>23</v>
      </c>
      <c r="Q801" s="304">
        <f t="shared" ca="1" si="367"/>
        <v>0</v>
      </c>
      <c r="R801" s="306">
        <f t="shared" ca="1" si="368"/>
        <v>0</v>
      </c>
      <c r="S801" s="307">
        <f t="shared" ca="1" si="369"/>
        <v>4.7590000000000039</v>
      </c>
      <c r="T801" s="304">
        <f t="shared" ca="1" si="349"/>
        <v>46.68579000000004</v>
      </c>
      <c r="U801" s="311">
        <f t="shared" ca="1" si="350"/>
        <v>0</v>
      </c>
      <c r="V801" s="306">
        <f t="shared" ca="1" si="351"/>
        <v>1.2260031520085546</v>
      </c>
      <c r="W801" s="304">
        <f t="shared" ca="1" si="352"/>
        <v>46.851303566125878</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-4.2831481598138765E-2</v>
      </c>
      <c r="AH801" s="304">
        <f t="shared" ca="1" si="376"/>
        <v>-9.8447688461239</v>
      </c>
    </row>
    <row r="802" spans="1:34" x14ac:dyDescent="0.2">
      <c r="A802" s="347">
        <f t="shared" ca="1" si="354"/>
        <v>1E-4</v>
      </c>
      <c r="B802" s="304">
        <f t="shared" ca="1" si="355"/>
        <v>42.319500000000978</v>
      </c>
      <c r="D802" s="306">
        <f t="shared" ca="1" si="356"/>
        <v>-0.39905422409888891</v>
      </c>
      <c r="E802" s="307">
        <f t="shared" ca="1" si="357"/>
        <v>2.6687986689239551E-2</v>
      </c>
      <c r="F802" s="304">
        <f t="shared" ca="1" si="358"/>
        <v>0.39994564931336768</v>
      </c>
      <c r="G802" s="306">
        <f t="shared" ca="1" si="359"/>
        <v>4.5220507552326028</v>
      </c>
      <c r="H802" s="307">
        <f t="shared" ca="1" si="360"/>
        <v>-111.46954755794343</v>
      </c>
      <c r="I802" s="304">
        <f t="shared" ca="1" si="361"/>
        <v>111.56123419810983</v>
      </c>
      <c r="J802" s="306">
        <f t="shared" ca="1" si="362"/>
        <v>864.55711868317792</v>
      </c>
      <c r="K802" s="307">
        <f t="shared" ca="1" si="363"/>
        <v>-8.1967913326382984</v>
      </c>
      <c r="L802" s="304">
        <f t="shared" ca="1" si="348"/>
        <v>864.5959743451906</v>
      </c>
      <c r="M802" s="306">
        <f t="shared" ca="1" si="364"/>
        <v>-1.530250970592266</v>
      </c>
      <c r="N802" s="304">
        <f t="shared" ca="1" si="365"/>
        <v>-87.676922210734688</v>
      </c>
      <c r="P802" s="310">
        <f t="shared" ca="1" si="366"/>
        <v>23</v>
      </c>
      <c r="Q802" s="304">
        <f t="shared" ca="1" si="367"/>
        <v>0</v>
      </c>
      <c r="R802" s="306">
        <f t="shared" ca="1" si="368"/>
        <v>0</v>
      </c>
      <c r="S802" s="307">
        <f t="shared" ca="1" si="369"/>
        <v>4.7590000000000039</v>
      </c>
      <c r="T802" s="304">
        <f t="shared" ca="1" si="349"/>
        <v>46.68579000000004</v>
      </c>
      <c r="U802" s="311">
        <f t="shared" ca="1" si="350"/>
        <v>0</v>
      </c>
      <c r="V802" s="306">
        <f t="shared" ca="1" si="351"/>
        <v>1.2260045186297279</v>
      </c>
      <c r="W802" s="304">
        <f t="shared" ca="1" si="352"/>
        <v>46.851352192750809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-4.2841557853083856E-2</v>
      </c>
      <c r="AH802" s="304">
        <f t="shared" ca="1" si="376"/>
        <v>-9.8447790641155368</v>
      </c>
    </row>
    <row r="803" spans="1:34" x14ac:dyDescent="0.2">
      <c r="A803" s="347">
        <f t="shared" ca="1" si="354"/>
        <v>1E-4</v>
      </c>
      <c r="B803" s="304">
        <f t="shared" ca="1" si="355"/>
        <v>42.319600000000982</v>
      </c>
      <c r="D803" s="306">
        <f t="shared" ca="1" si="356"/>
        <v>-0.39905113212036597</v>
      </c>
      <c r="E803" s="307">
        <f t="shared" ca="1" si="357"/>
        <v>2.6698338352517226E-2</v>
      </c>
      <c r="F803" s="304">
        <f t="shared" ca="1" si="358"/>
        <v>0.39994325512168755</v>
      </c>
      <c r="G803" s="306">
        <f t="shared" ca="1" si="359"/>
        <v>4.5220108501193907</v>
      </c>
      <c r="H803" s="307">
        <f t="shared" ca="1" si="360"/>
        <v>-111.4695448881096</v>
      </c>
      <c r="I803" s="304">
        <f t="shared" ca="1" si="361"/>
        <v>111.56122991295354</v>
      </c>
      <c r="J803" s="306">
        <f t="shared" ca="1" si="362"/>
        <v>864.55711868317792</v>
      </c>
      <c r="K803" s="307">
        <f t="shared" ca="1" si="363"/>
        <v>-8.2079382872606015</v>
      </c>
      <c r="L803" s="304">
        <f t="shared" ca="1" si="348"/>
        <v>864.59608009560509</v>
      </c>
      <c r="M803" s="306">
        <f t="shared" ca="1" si="364"/>
        <v>-1.5302513270252087</v>
      </c>
      <c r="N803" s="304">
        <f t="shared" ca="1" si="365"/>
        <v>-87.676942632837992</v>
      </c>
      <c r="P803" s="310">
        <f t="shared" ca="1" si="366"/>
        <v>23</v>
      </c>
      <c r="Q803" s="304">
        <f t="shared" ca="1" si="367"/>
        <v>0</v>
      </c>
      <c r="R803" s="306">
        <f t="shared" ca="1" si="368"/>
        <v>0</v>
      </c>
      <c r="S803" s="307">
        <f t="shared" ca="1" si="369"/>
        <v>4.7590000000000039</v>
      </c>
      <c r="T803" s="304">
        <f t="shared" ca="1" si="349"/>
        <v>46.68579000000004</v>
      </c>
      <c r="U803" s="311">
        <f t="shared" ca="1" si="350"/>
        <v>0</v>
      </c>
      <c r="V803" s="306">
        <f t="shared" ca="1" si="351"/>
        <v>1.2260058852523934</v>
      </c>
      <c r="W803" s="304">
        <f t="shared" ca="1" si="352"/>
        <v>46.851400818578583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-4.2851633942985856E-2</v>
      </c>
      <c r="AH803" s="304">
        <f t="shared" ca="1" si="376"/>
        <v>-9.8447892819396454</v>
      </c>
    </row>
    <row r="804" spans="1:34" x14ac:dyDescent="0.2">
      <c r="A804" s="347">
        <f t="shared" ca="1" si="354"/>
        <v>1E-4</v>
      </c>
      <c r="B804" s="304">
        <f t="shared" ca="1" si="355"/>
        <v>42.319700000000985</v>
      </c>
      <c r="D804" s="306">
        <f t="shared" ca="1" si="356"/>
        <v>-0.39904804015839501</v>
      </c>
      <c r="E804" s="307">
        <f t="shared" ca="1" si="357"/>
        <v>2.6708689846227429E-2</v>
      </c>
      <c r="F804" s="304">
        <f t="shared" ca="1" si="358"/>
        <v>0.39994086121270234</v>
      </c>
      <c r="G804" s="306">
        <f t="shared" ca="1" si="359"/>
        <v>4.5219709453153749</v>
      </c>
      <c r="H804" s="307">
        <f t="shared" ca="1" si="360"/>
        <v>-111.46954221724062</v>
      </c>
      <c r="I804" s="304">
        <f t="shared" ca="1" si="361"/>
        <v>111.56122562678964</v>
      </c>
      <c r="J804" s="306">
        <f t="shared" ca="1" si="362"/>
        <v>864.55711868317792</v>
      </c>
      <c r="K804" s="307">
        <f t="shared" ca="1" si="363"/>
        <v>-8.2190852416158684</v>
      </c>
      <c r="L804" s="304">
        <f t="shared" ca="1" si="348"/>
        <v>864.59618598971826</v>
      </c>
      <c r="M804" s="306">
        <f t="shared" ca="1" si="364"/>
        <v>-1.5302516834550335</v>
      </c>
      <c r="N804" s="304">
        <f t="shared" ca="1" si="365"/>
        <v>-87.676963054762638</v>
      </c>
      <c r="P804" s="310">
        <f t="shared" ca="1" si="366"/>
        <v>23</v>
      </c>
      <c r="Q804" s="304">
        <f t="shared" ca="1" si="367"/>
        <v>0</v>
      </c>
      <c r="R804" s="306">
        <f t="shared" ca="1" si="368"/>
        <v>0</v>
      </c>
      <c r="S804" s="307">
        <f t="shared" ca="1" si="369"/>
        <v>4.7590000000000039</v>
      </c>
      <c r="T804" s="304">
        <f t="shared" ca="1" si="349"/>
        <v>46.68579000000004</v>
      </c>
      <c r="U804" s="311">
        <f t="shared" ca="1" si="350"/>
        <v>0</v>
      </c>
      <c r="V804" s="306">
        <f t="shared" ca="1" si="351"/>
        <v>1.2260072518765499</v>
      </c>
      <c r="W804" s="304">
        <f t="shared" ca="1" si="352"/>
        <v>46.851449443609141</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-4.2861709867871411E-2</v>
      </c>
      <c r="AH804" s="304">
        <f t="shared" ca="1" si="376"/>
        <v>-9.8447994995962489</v>
      </c>
    </row>
    <row r="805" spans="1:34" x14ac:dyDescent="0.2">
      <c r="A805" s="347">
        <f t="shared" ca="1" si="354"/>
        <v>1E-4</v>
      </c>
      <c r="B805" s="304">
        <f t="shared" ca="1" si="355"/>
        <v>42.319800000000988</v>
      </c>
      <c r="D805" s="306">
        <f t="shared" ca="1" si="356"/>
        <v>-0.39904494821297576</v>
      </c>
      <c r="E805" s="307">
        <f t="shared" ca="1" si="357"/>
        <v>2.6719041170357727E-2</v>
      </c>
      <c r="F805" s="304">
        <f t="shared" ca="1" si="358"/>
        <v>0.39993846758640234</v>
      </c>
      <c r="G805" s="306">
        <f t="shared" ca="1" si="359"/>
        <v>4.5219310408205535</v>
      </c>
      <c r="H805" s="307">
        <f t="shared" ca="1" si="360"/>
        <v>-111.4695395453365</v>
      </c>
      <c r="I805" s="304">
        <f t="shared" ca="1" si="361"/>
        <v>111.56122133961816</v>
      </c>
      <c r="J805" s="306">
        <f t="shared" ca="1" si="362"/>
        <v>864.55711868317792</v>
      </c>
      <c r="K805" s="307">
        <f t="shared" ca="1" si="363"/>
        <v>-8.2302321957039979</v>
      </c>
      <c r="L805" s="304">
        <f t="shared" ca="1" si="348"/>
        <v>864.5962920275299</v>
      </c>
      <c r="M805" s="306">
        <f t="shared" ca="1" si="364"/>
        <v>-1.5302520398817403</v>
      </c>
      <c r="N805" s="304">
        <f t="shared" ca="1" si="365"/>
        <v>-87.676983476508653</v>
      </c>
      <c r="P805" s="310">
        <f t="shared" ca="1" si="366"/>
        <v>23</v>
      </c>
      <c r="Q805" s="304">
        <f t="shared" ca="1" si="367"/>
        <v>0</v>
      </c>
      <c r="R805" s="306">
        <f t="shared" ca="1" si="368"/>
        <v>0</v>
      </c>
      <c r="S805" s="307">
        <f t="shared" ca="1" si="369"/>
        <v>4.7590000000000039</v>
      </c>
      <c r="T805" s="304">
        <f t="shared" ca="1" si="349"/>
        <v>46.68579000000004</v>
      </c>
      <c r="U805" s="311">
        <f t="shared" ca="1" si="350"/>
        <v>0</v>
      </c>
      <c r="V805" s="306">
        <f t="shared" ca="1" si="351"/>
        <v>1.2260086185021972</v>
      </c>
      <c r="W805" s="304">
        <f t="shared" ca="1" si="352"/>
        <v>46.851498067842499</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-4.2871785627720982E-2</v>
      </c>
      <c r="AH805" s="304">
        <f t="shared" ca="1" si="376"/>
        <v>-9.844809717085333</v>
      </c>
    </row>
    <row r="806" spans="1:34" x14ac:dyDescent="0.2">
      <c r="A806" s="347">
        <f t="shared" ca="1" si="354"/>
        <v>1E-4</v>
      </c>
      <c r="B806" s="304">
        <f t="shared" ca="1" si="355"/>
        <v>42.319900000000992</v>
      </c>
      <c r="D806" s="306">
        <f t="shared" ca="1" si="356"/>
        <v>-0.39904185628410888</v>
      </c>
      <c r="E806" s="307">
        <f t="shared" ca="1" si="357"/>
        <v>2.6729392324915224E-2</v>
      </c>
      <c r="F806" s="304">
        <f t="shared" ca="1" si="358"/>
        <v>0.39993607424278022</v>
      </c>
      <c r="G806" s="306">
        <f t="shared" ca="1" si="359"/>
        <v>4.5218911366349248</v>
      </c>
      <c r="H806" s="307">
        <f t="shared" ca="1" si="360"/>
        <v>-111.46953687239727</v>
      </c>
      <c r="I806" s="304">
        <f t="shared" ca="1" si="361"/>
        <v>111.56121705143912</v>
      </c>
      <c r="J806" s="306">
        <f t="shared" ca="1" si="362"/>
        <v>864.55711868317792</v>
      </c>
      <c r="K806" s="307">
        <f t="shared" ca="1" si="363"/>
        <v>-8.2413791495248852</v>
      </c>
      <c r="L806" s="304">
        <f t="shared" ca="1" si="348"/>
        <v>864.59639820903999</v>
      </c>
      <c r="M806" s="306">
        <f t="shared" ca="1" si="364"/>
        <v>-1.5302523963053292</v>
      </c>
      <c r="N806" s="304">
        <f t="shared" ca="1" si="365"/>
        <v>-87.677003898076009</v>
      </c>
      <c r="P806" s="310">
        <f t="shared" ca="1" si="366"/>
        <v>23</v>
      </c>
      <c r="Q806" s="304">
        <f t="shared" ca="1" si="367"/>
        <v>0</v>
      </c>
      <c r="R806" s="306">
        <f t="shared" ca="1" si="368"/>
        <v>0</v>
      </c>
      <c r="S806" s="307">
        <f t="shared" ca="1" si="369"/>
        <v>4.7590000000000039</v>
      </c>
      <c r="T806" s="304">
        <f t="shared" ca="1" si="349"/>
        <v>46.68579000000004</v>
      </c>
      <c r="U806" s="311">
        <f t="shared" ca="1" si="350"/>
        <v>0</v>
      </c>
      <c r="V806" s="306">
        <f t="shared" ca="1" si="351"/>
        <v>1.226009985129336</v>
      </c>
      <c r="W806" s="304">
        <f t="shared" ca="1" si="352"/>
        <v>46.851546691278685</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-4.2881861222541673E-2</v>
      </c>
      <c r="AH806" s="304">
        <f t="shared" ca="1" si="376"/>
        <v>-9.8448199344069049</v>
      </c>
    </row>
    <row r="807" spans="1:34" x14ac:dyDescent="0.2">
      <c r="A807" s="347">
        <f t="shared" ca="1" si="354"/>
        <v>1E-4</v>
      </c>
      <c r="B807" s="304">
        <f t="shared" ca="1" si="355"/>
        <v>42.320000000000995</v>
      </c>
      <c r="D807" s="306">
        <f t="shared" ca="1" si="356"/>
        <v>-0.39903876437179459</v>
      </c>
      <c r="E807" s="307">
        <f t="shared" ca="1" si="357"/>
        <v>2.6739743309903474E-2</v>
      </c>
      <c r="F807" s="304">
        <f t="shared" ca="1" si="358"/>
        <v>0.39993368118182815</v>
      </c>
      <c r="G807" s="306">
        <f t="shared" ca="1" si="359"/>
        <v>4.5218512327584879</v>
      </c>
      <c r="H807" s="307">
        <f t="shared" ca="1" si="360"/>
        <v>-111.46953419842293</v>
      </c>
      <c r="I807" s="304">
        <f t="shared" ca="1" si="361"/>
        <v>111.56121276225254</v>
      </c>
      <c r="J807" s="306">
        <f t="shared" ca="1" si="362"/>
        <v>864.55711868317792</v>
      </c>
      <c r="K807" s="307">
        <f t="shared" ca="1" si="363"/>
        <v>-8.2525261030784254</v>
      </c>
      <c r="L807" s="304">
        <f t="shared" ca="1" si="348"/>
        <v>864.59650453424842</v>
      </c>
      <c r="M807" s="306">
        <f t="shared" ca="1" si="364"/>
        <v>-1.5302527527258003</v>
      </c>
      <c r="N807" s="304">
        <f t="shared" ca="1" si="365"/>
        <v>-87.677024319464735</v>
      </c>
      <c r="P807" s="310">
        <f t="shared" ca="1" si="366"/>
        <v>23</v>
      </c>
      <c r="Q807" s="304">
        <f t="shared" ca="1" si="367"/>
        <v>0</v>
      </c>
      <c r="R807" s="306">
        <f t="shared" ca="1" si="368"/>
        <v>0</v>
      </c>
      <c r="S807" s="307">
        <f t="shared" ca="1" si="369"/>
        <v>4.7590000000000039</v>
      </c>
      <c r="T807" s="304">
        <f t="shared" ca="1" si="349"/>
        <v>46.68579000000004</v>
      </c>
      <c r="U807" s="311">
        <f t="shared" ca="1" si="350"/>
        <v>0</v>
      </c>
      <c r="V807" s="306">
        <f t="shared" ca="1" si="351"/>
        <v>1.2260113517579663</v>
      </c>
      <c r="W807" s="304">
        <f t="shared" ca="1" si="352"/>
        <v>46.85159531391772</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-4.2891936652338813E-2</v>
      </c>
      <c r="AH807" s="304">
        <f t="shared" ca="1" si="376"/>
        <v>-9.8448301515609682</v>
      </c>
    </row>
    <row r="808" spans="1:34" x14ac:dyDescent="0.2">
      <c r="A808" s="347">
        <f t="shared" ca="1" si="354"/>
        <v>1E-4</v>
      </c>
      <c r="B808" s="304">
        <f t="shared" ca="1" si="355"/>
        <v>42.320100000000998</v>
      </c>
      <c r="D808" s="306">
        <f t="shared" ca="1" si="356"/>
        <v>-0.39903567247603133</v>
      </c>
      <c r="E808" s="307">
        <f t="shared" ca="1" si="357"/>
        <v>2.6750094125324253E-2</v>
      </c>
      <c r="F808" s="304">
        <f t="shared" ca="1" si="358"/>
        <v>0.39993128840353592</v>
      </c>
      <c r="G808" s="306">
        <f t="shared" ca="1" si="359"/>
        <v>4.5218113291912401</v>
      </c>
      <c r="H808" s="307">
        <f t="shared" ca="1" si="360"/>
        <v>-111.46953152341352</v>
      </c>
      <c r="I808" s="304">
        <f t="shared" ca="1" si="361"/>
        <v>111.56120847205844</v>
      </c>
      <c r="J808" s="306">
        <f t="shared" ca="1" si="362"/>
        <v>864.55711868317792</v>
      </c>
      <c r="K808" s="307">
        <f t="shared" ca="1" si="363"/>
        <v>-8.2636730563645173</v>
      </c>
      <c r="L808" s="304">
        <f t="shared" ca="1" si="348"/>
        <v>864.59661100315509</v>
      </c>
      <c r="M808" s="306">
        <f t="shared" ca="1" si="364"/>
        <v>-1.5302531091431533</v>
      </c>
      <c r="N808" s="304">
        <f t="shared" ca="1" si="365"/>
        <v>-87.677044740674802</v>
      </c>
      <c r="P808" s="310">
        <f t="shared" ca="1" si="366"/>
        <v>23</v>
      </c>
      <c r="Q808" s="304">
        <f t="shared" ca="1" si="367"/>
        <v>0</v>
      </c>
      <c r="R808" s="306">
        <f t="shared" ca="1" si="368"/>
        <v>0</v>
      </c>
      <c r="S808" s="307">
        <f t="shared" ca="1" si="369"/>
        <v>4.7590000000000039</v>
      </c>
      <c r="T808" s="304">
        <f t="shared" ca="1" si="349"/>
        <v>46.68579000000004</v>
      </c>
      <c r="U808" s="311">
        <f t="shared" ca="1" si="350"/>
        <v>0</v>
      </c>
      <c r="V808" s="306">
        <f t="shared" ca="1" si="351"/>
        <v>1.2260127183880876</v>
      </c>
      <c r="W808" s="304">
        <f t="shared" ca="1" si="352"/>
        <v>46.85164393575959</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-4.2902011917117733E-2</v>
      </c>
      <c r="AH808" s="304">
        <f t="shared" ca="1" si="376"/>
        <v>-9.8448403685475263</v>
      </c>
    </row>
    <row r="809" spans="1:34" x14ac:dyDescent="0.2">
      <c r="A809" s="347">
        <f t="shared" ca="1" si="354"/>
        <v>1E-4</v>
      </c>
      <c r="B809" s="304">
        <f t="shared" ca="1" si="355"/>
        <v>42.320200000001002</v>
      </c>
      <c r="D809" s="306">
        <f t="shared" ca="1" si="356"/>
        <v>-0.39903258059682362</v>
      </c>
      <c r="E809" s="307">
        <f t="shared" ca="1" si="357"/>
        <v>2.6760444771181113E-2</v>
      </c>
      <c r="F809" s="304">
        <f t="shared" ca="1" si="358"/>
        <v>0.39992889590790004</v>
      </c>
      <c r="G809" s="306">
        <f t="shared" ca="1" si="359"/>
        <v>4.5217714259331805</v>
      </c>
      <c r="H809" s="307">
        <f t="shared" ca="1" si="360"/>
        <v>-111.46952884736905</v>
      </c>
      <c r="I809" s="304">
        <f t="shared" ca="1" si="361"/>
        <v>111.56120418085683</v>
      </c>
      <c r="J809" s="306">
        <f t="shared" ca="1" si="362"/>
        <v>864.55711868317792</v>
      </c>
      <c r="K809" s="307">
        <f t="shared" ca="1" si="363"/>
        <v>-8.2748200093830562</v>
      </c>
      <c r="L809" s="304">
        <f t="shared" ca="1" si="348"/>
        <v>864.59671761575999</v>
      </c>
      <c r="M809" s="306">
        <f t="shared" ca="1" si="364"/>
        <v>-1.5302534655573887</v>
      </c>
      <c r="N809" s="304">
        <f t="shared" ca="1" si="365"/>
        <v>-87.677065161706253</v>
      </c>
      <c r="P809" s="310">
        <f t="shared" ca="1" si="366"/>
        <v>23</v>
      </c>
      <c r="Q809" s="304">
        <f t="shared" ca="1" si="367"/>
        <v>0</v>
      </c>
      <c r="R809" s="306">
        <f t="shared" ca="1" si="368"/>
        <v>0</v>
      </c>
      <c r="S809" s="307">
        <f t="shared" ca="1" si="369"/>
        <v>4.7590000000000039</v>
      </c>
      <c r="T809" s="304">
        <f t="shared" ca="1" si="349"/>
        <v>46.68579000000004</v>
      </c>
      <c r="U809" s="311">
        <f t="shared" ca="1" si="350"/>
        <v>0</v>
      </c>
      <c r="V809" s="306">
        <f t="shared" ca="1" si="351"/>
        <v>1.2260140850197003</v>
      </c>
      <c r="W809" s="304">
        <f t="shared" ca="1" si="352"/>
        <v>46.851692556804331</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-4.2912087016876654E-2</v>
      </c>
      <c r="AH809" s="304">
        <f t="shared" ca="1" si="376"/>
        <v>-9.8448505853665793</v>
      </c>
    </row>
    <row r="810" spans="1:34" x14ac:dyDescent="0.2">
      <c r="A810" s="347">
        <f t="shared" ca="1" si="354"/>
        <v>1E-4</v>
      </c>
      <c r="B810" s="304">
        <f t="shared" ca="1" si="355"/>
        <v>42.320300000001005</v>
      </c>
      <c r="D810" s="306">
        <f t="shared" ca="1" si="356"/>
        <v>-0.39902948873416544</v>
      </c>
      <c r="E810" s="307">
        <f t="shared" ca="1" si="357"/>
        <v>2.6770795247475832E-2</v>
      </c>
      <c r="F810" s="304">
        <f t="shared" ca="1" si="358"/>
        <v>0.39992650369490607</v>
      </c>
      <c r="G810" s="306">
        <f t="shared" ca="1" si="359"/>
        <v>4.5217315229843074</v>
      </c>
      <c r="H810" s="307">
        <f t="shared" ca="1" si="360"/>
        <v>-111.46952617028953</v>
      </c>
      <c r="I810" s="304">
        <f t="shared" ca="1" si="361"/>
        <v>111.56119988864771</v>
      </c>
      <c r="J810" s="306">
        <f t="shared" ca="1" si="362"/>
        <v>864.55711868317792</v>
      </c>
      <c r="K810" s="307">
        <f t="shared" ca="1" si="363"/>
        <v>-8.2859669621339389</v>
      </c>
      <c r="L810" s="304">
        <f t="shared" ca="1" si="348"/>
        <v>864.59682437206311</v>
      </c>
      <c r="M810" s="306">
        <f t="shared" ca="1" si="364"/>
        <v>-1.5302538219685062</v>
      </c>
      <c r="N810" s="304">
        <f t="shared" ca="1" si="365"/>
        <v>-87.677085582559059</v>
      </c>
      <c r="P810" s="310">
        <f t="shared" ca="1" si="366"/>
        <v>23</v>
      </c>
      <c r="Q810" s="304">
        <f t="shared" ca="1" si="367"/>
        <v>0</v>
      </c>
      <c r="R810" s="306">
        <f t="shared" ca="1" si="368"/>
        <v>0</v>
      </c>
      <c r="S810" s="307">
        <f t="shared" ca="1" si="369"/>
        <v>4.7590000000000039</v>
      </c>
      <c r="T810" s="304">
        <f t="shared" ca="1" si="349"/>
        <v>46.68579000000004</v>
      </c>
      <c r="U810" s="311">
        <f t="shared" ca="1" si="350"/>
        <v>0</v>
      </c>
      <c r="V810" s="306">
        <f t="shared" ca="1" si="351"/>
        <v>1.2260154516528039</v>
      </c>
      <c r="W810" s="304">
        <f t="shared" ca="1" si="352"/>
        <v>46.851741177051906</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-4.2922161951619131E-2</v>
      </c>
      <c r="AH810" s="304">
        <f t="shared" ca="1" si="376"/>
        <v>-9.8448608020181325</v>
      </c>
    </row>
    <row r="811" spans="1:34" x14ac:dyDescent="0.2">
      <c r="A811" s="347">
        <f t="shared" ca="1" si="354"/>
        <v>1E-4</v>
      </c>
      <c r="B811" s="304">
        <f t="shared" ca="1" si="355"/>
        <v>42.320400000001008</v>
      </c>
      <c r="D811" s="306">
        <f t="shared" ca="1" si="356"/>
        <v>-0.39902639688806113</v>
      </c>
      <c r="E811" s="307">
        <f t="shared" ca="1" si="357"/>
        <v>2.6781145554203079E-2</v>
      </c>
      <c r="F811" s="304">
        <f t="shared" ca="1" si="358"/>
        <v>0.39992411176454951</v>
      </c>
      <c r="G811" s="306">
        <f t="shared" ca="1" si="359"/>
        <v>4.5216916203446189</v>
      </c>
      <c r="H811" s="307">
        <f t="shared" ca="1" si="360"/>
        <v>-111.46952349217497</v>
      </c>
      <c r="I811" s="304">
        <f t="shared" ca="1" si="361"/>
        <v>111.56119559543113</v>
      </c>
      <c r="J811" s="306">
        <f t="shared" ca="1" si="362"/>
        <v>864.55711868317792</v>
      </c>
      <c r="K811" s="307">
        <f t="shared" ca="1" si="363"/>
        <v>-8.2971139146170625</v>
      </c>
      <c r="L811" s="304">
        <f t="shared" ca="1" si="348"/>
        <v>864.59693127206424</v>
      </c>
      <c r="M811" s="306">
        <f t="shared" ca="1" si="364"/>
        <v>-1.530254178376506</v>
      </c>
      <c r="N811" s="304">
        <f t="shared" ca="1" si="365"/>
        <v>-87.677106003233234</v>
      </c>
      <c r="P811" s="310">
        <f t="shared" ca="1" si="366"/>
        <v>23</v>
      </c>
      <c r="Q811" s="304">
        <f t="shared" ca="1" si="367"/>
        <v>0</v>
      </c>
      <c r="R811" s="306">
        <f t="shared" ca="1" si="368"/>
        <v>0</v>
      </c>
      <c r="S811" s="307">
        <f t="shared" ca="1" si="369"/>
        <v>4.7590000000000039</v>
      </c>
      <c r="T811" s="304">
        <f t="shared" ca="1" si="349"/>
        <v>46.68579000000004</v>
      </c>
      <c r="U811" s="311">
        <f t="shared" ca="1" si="350"/>
        <v>0</v>
      </c>
      <c r="V811" s="306">
        <f t="shared" ca="1" si="351"/>
        <v>1.2260168182873987</v>
      </c>
      <c r="W811" s="304">
        <f t="shared" ca="1" si="352"/>
        <v>46.851789796502374</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-4.2932236721339834E-2</v>
      </c>
      <c r="AH811" s="304">
        <f t="shared" ca="1" si="376"/>
        <v>-9.8448710185021788</v>
      </c>
    </row>
    <row r="812" spans="1:34" x14ac:dyDescent="0.2">
      <c r="A812" s="347">
        <f t="shared" ca="1" si="354"/>
        <v>1E-4</v>
      </c>
      <c r="B812" s="304">
        <f t="shared" ca="1" si="355"/>
        <v>42.320500000001012</v>
      </c>
      <c r="D812" s="306">
        <f t="shared" ca="1" si="356"/>
        <v>-0.3990233050585093</v>
      </c>
      <c r="E812" s="307">
        <f t="shared" ca="1" si="357"/>
        <v>2.6791495691375289E-2</v>
      </c>
      <c r="F812" s="304">
        <f t="shared" ca="1" si="358"/>
        <v>0.39992172011682126</v>
      </c>
      <c r="G812" s="306">
        <f t="shared" ca="1" si="359"/>
        <v>4.5216517180141134</v>
      </c>
      <c r="H812" s="307">
        <f t="shared" ca="1" si="360"/>
        <v>-111.4695208130254</v>
      </c>
      <c r="I812" s="304">
        <f t="shared" ca="1" si="361"/>
        <v>111.56119130120709</v>
      </c>
      <c r="J812" s="306">
        <f t="shared" ca="1" si="362"/>
        <v>864.55711868317792</v>
      </c>
      <c r="K812" s="307">
        <f t="shared" ca="1" si="363"/>
        <v>-8.3082608668323221</v>
      </c>
      <c r="L812" s="304">
        <f t="shared" ca="1" si="348"/>
        <v>864.59703831576348</v>
      </c>
      <c r="M812" s="306">
        <f t="shared" ca="1" si="364"/>
        <v>-1.5302545347813878</v>
      </c>
      <c r="N812" s="304">
        <f t="shared" ca="1" si="365"/>
        <v>-87.677126423728765</v>
      </c>
      <c r="P812" s="310">
        <f t="shared" ca="1" si="366"/>
        <v>23</v>
      </c>
      <c r="Q812" s="304">
        <f t="shared" ca="1" si="367"/>
        <v>0</v>
      </c>
      <c r="R812" s="306">
        <f t="shared" ca="1" si="368"/>
        <v>0</v>
      </c>
      <c r="S812" s="307">
        <f t="shared" ca="1" si="369"/>
        <v>4.7590000000000039</v>
      </c>
      <c r="T812" s="304">
        <f t="shared" ca="1" si="349"/>
        <v>46.68579000000004</v>
      </c>
      <c r="U812" s="311">
        <f t="shared" ca="1" si="350"/>
        <v>0</v>
      </c>
      <c r="V812" s="306">
        <f t="shared" ca="1" si="351"/>
        <v>1.226018184923485</v>
      </c>
      <c r="W812" s="304">
        <f t="shared" ca="1" si="352"/>
        <v>46.85183841515574</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-4.2942311326051197E-2</v>
      </c>
      <c r="AH812" s="304">
        <f t="shared" ca="1" si="376"/>
        <v>-9.8448812348187307</v>
      </c>
    </row>
    <row r="813" spans="1:34" x14ac:dyDescent="0.2">
      <c r="A813" s="347">
        <f t="shared" ca="1" si="354"/>
        <v>1E-4</v>
      </c>
      <c r="B813" s="304">
        <f t="shared" ca="1" si="355"/>
        <v>42.320600000001015</v>
      </c>
      <c r="D813" s="306">
        <f t="shared" ca="1" si="356"/>
        <v>-0.39902021324551246</v>
      </c>
      <c r="E813" s="307">
        <f t="shared" ca="1" si="357"/>
        <v>2.6801845658990686E-2</v>
      </c>
      <c r="F813" s="304">
        <f t="shared" ca="1" si="358"/>
        <v>0.39991932875171537</v>
      </c>
      <c r="G813" s="306">
        <f t="shared" ca="1" si="359"/>
        <v>4.5216118159927889</v>
      </c>
      <c r="H813" s="307">
        <f t="shared" ca="1" si="360"/>
        <v>-111.46951813284083</v>
      </c>
      <c r="I813" s="304">
        <f t="shared" ca="1" si="361"/>
        <v>111.56118700597558</v>
      </c>
      <c r="J813" s="306">
        <f t="shared" ca="1" si="362"/>
        <v>864.55711868317792</v>
      </c>
      <c r="K813" s="307">
        <f t="shared" ca="1" si="363"/>
        <v>-8.3194078187796148</v>
      </c>
      <c r="L813" s="304">
        <f t="shared" ca="1" si="348"/>
        <v>864.59714550316073</v>
      </c>
      <c r="M813" s="306">
        <f t="shared" ca="1" si="364"/>
        <v>-1.5302548911831522</v>
      </c>
      <c r="N813" s="304">
        <f t="shared" ca="1" si="365"/>
        <v>-87.677146844045666</v>
      </c>
      <c r="P813" s="310">
        <f t="shared" ca="1" si="366"/>
        <v>23</v>
      </c>
      <c r="Q813" s="304">
        <f t="shared" ca="1" si="367"/>
        <v>0</v>
      </c>
      <c r="R813" s="306">
        <f t="shared" ca="1" si="368"/>
        <v>0</v>
      </c>
      <c r="S813" s="307">
        <f t="shared" ca="1" si="369"/>
        <v>4.7590000000000039</v>
      </c>
      <c r="T813" s="304">
        <f t="shared" ca="1" si="349"/>
        <v>46.68579000000004</v>
      </c>
      <c r="U813" s="311">
        <f t="shared" ca="1" si="350"/>
        <v>0</v>
      </c>
      <c r="V813" s="306">
        <f t="shared" ca="1" si="351"/>
        <v>1.2260195515610621</v>
      </c>
      <c r="W813" s="304">
        <f t="shared" ca="1" si="352"/>
        <v>46.851887033011977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-4.295238576575322E-2</v>
      </c>
      <c r="AH813" s="304">
        <f t="shared" ca="1" si="376"/>
        <v>-9.8448914509677881</v>
      </c>
    </row>
    <row r="814" spans="1:34" x14ac:dyDescent="0.2">
      <c r="A814" s="347">
        <f t="shared" ca="1" si="354"/>
        <v>1E-4</v>
      </c>
      <c r="B814" s="304">
        <f t="shared" ca="1" si="355"/>
        <v>42.320700000001018</v>
      </c>
      <c r="D814" s="306">
        <f t="shared" ca="1" si="356"/>
        <v>-0.3990171214490662</v>
      </c>
      <c r="E814" s="307">
        <f t="shared" ca="1" si="357"/>
        <v>2.6812195457047494E-2</v>
      </c>
      <c r="F814" s="304">
        <f t="shared" ca="1" si="358"/>
        <v>0.39991693766921871</v>
      </c>
      <c r="G814" s="306">
        <f t="shared" ca="1" si="359"/>
        <v>4.5215719142806439</v>
      </c>
      <c r="H814" s="307">
        <f t="shared" ca="1" si="360"/>
        <v>-111.46951545162129</v>
      </c>
      <c r="I814" s="304">
        <f t="shared" ca="1" si="361"/>
        <v>111.56118270973668</v>
      </c>
      <c r="J814" s="306">
        <f t="shared" ca="1" si="362"/>
        <v>864.55711868317792</v>
      </c>
      <c r="K814" s="307">
        <f t="shared" ca="1" si="363"/>
        <v>-8.3305547704588374</v>
      </c>
      <c r="L814" s="304">
        <f t="shared" ca="1" si="348"/>
        <v>864.59725283425587</v>
      </c>
      <c r="M814" s="306">
        <f t="shared" ca="1" si="364"/>
        <v>-1.530255247581799</v>
      </c>
      <c r="N814" s="304">
        <f t="shared" ca="1" si="365"/>
        <v>-87.67716726418395</v>
      </c>
      <c r="P814" s="310">
        <f t="shared" ca="1" si="366"/>
        <v>23</v>
      </c>
      <c r="Q814" s="304">
        <f t="shared" ca="1" si="367"/>
        <v>0</v>
      </c>
      <c r="R814" s="306">
        <f t="shared" ca="1" si="368"/>
        <v>0</v>
      </c>
      <c r="S814" s="307">
        <f t="shared" ca="1" si="369"/>
        <v>4.7590000000000039</v>
      </c>
      <c r="T814" s="304">
        <f t="shared" ca="1" si="349"/>
        <v>46.68579000000004</v>
      </c>
      <c r="U814" s="311">
        <f t="shared" ca="1" si="350"/>
        <v>0</v>
      </c>
      <c r="V814" s="306">
        <f t="shared" ca="1" si="351"/>
        <v>1.2260209182001303</v>
      </c>
      <c r="W814" s="304">
        <f t="shared" ca="1" si="352"/>
        <v>46.851935650071141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-4.2962460040438799E-2</v>
      </c>
      <c r="AH814" s="304">
        <f t="shared" ca="1" si="376"/>
        <v>-9.8449016669493457</v>
      </c>
    </row>
    <row r="815" spans="1:34" x14ac:dyDescent="0.2">
      <c r="A815" s="347">
        <f t="shared" ca="1" si="354"/>
        <v>1E-4</v>
      </c>
      <c r="B815" s="304">
        <f t="shared" ca="1" si="355"/>
        <v>42.320800000001022</v>
      </c>
      <c r="D815" s="306">
        <f t="shared" ca="1" si="356"/>
        <v>-0.39901402966917143</v>
      </c>
      <c r="E815" s="307">
        <f t="shared" ca="1" si="357"/>
        <v>2.6822545085556371E-2</v>
      </c>
      <c r="F815" s="304">
        <f t="shared" ca="1" si="358"/>
        <v>0.39991454686932448</v>
      </c>
      <c r="G815" s="306">
        <f t="shared" ca="1" si="359"/>
        <v>4.5215320128776773</v>
      </c>
      <c r="H815" s="307">
        <f t="shared" ca="1" si="360"/>
        <v>-111.46951276936679</v>
      </c>
      <c r="I815" s="304">
        <f t="shared" ca="1" si="361"/>
        <v>111.56117841249035</v>
      </c>
      <c r="J815" s="306">
        <f t="shared" ca="1" si="362"/>
        <v>864.55711868317792</v>
      </c>
      <c r="K815" s="307">
        <f t="shared" ca="1" si="363"/>
        <v>-8.341701721869887</v>
      </c>
      <c r="L815" s="304">
        <f t="shared" ca="1" si="348"/>
        <v>864.5973603090489</v>
      </c>
      <c r="M815" s="306">
        <f t="shared" ca="1" si="364"/>
        <v>-1.5302556039773278</v>
      </c>
      <c r="N815" s="304">
        <f t="shared" ca="1" si="365"/>
        <v>-87.677187684143604</v>
      </c>
      <c r="P815" s="310">
        <f t="shared" ca="1" si="366"/>
        <v>23</v>
      </c>
      <c r="Q815" s="304">
        <f t="shared" ca="1" si="367"/>
        <v>0</v>
      </c>
      <c r="R815" s="306">
        <f t="shared" ca="1" si="368"/>
        <v>0</v>
      </c>
      <c r="S815" s="307">
        <f t="shared" ca="1" si="369"/>
        <v>4.7590000000000039</v>
      </c>
      <c r="T815" s="304">
        <f t="shared" ca="1" si="349"/>
        <v>46.68579000000004</v>
      </c>
      <c r="U815" s="311">
        <f t="shared" ca="1" si="350"/>
        <v>0</v>
      </c>
      <c r="V815" s="306">
        <f t="shared" ca="1" si="351"/>
        <v>1.2260222848406901</v>
      </c>
      <c r="W815" s="304">
        <f t="shared" ca="1" si="352"/>
        <v>46.851984266333233</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-4.297253415012392E-2</v>
      </c>
      <c r="AH815" s="304">
        <f t="shared" ca="1" si="376"/>
        <v>-9.8449118827634177</v>
      </c>
    </row>
    <row r="816" spans="1:34" x14ac:dyDescent="0.2">
      <c r="A816" s="347">
        <f t="shared" ca="1" si="354"/>
        <v>1E-4</v>
      </c>
      <c r="B816" s="304">
        <f t="shared" ca="1" si="355"/>
        <v>42.320900000001025</v>
      </c>
      <c r="D816" s="306">
        <f t="shared" ca="1" si="356"/>
        <v>-0.39901093790583259</v>
      </c>
      <c r="E816" s="307">
        <f t="shared" ca="1" si="357"/>
        <v>2.6832894544517316E-2</v>
      </c>
      <c r="F816" s="304">
        <f t="shared" ca="1" si="358"/>
        <v>0.39991215635202865</v>
      </c>
      <c r="G816" s="306">
        <f t="shared" ca="1" si="359"/>
        <v>4.5214921117838864</v>
      </c>
      <c r="H816" s="307">
        <f t="shared" ca="1" si="360"/>
        <v>-111.46951008607734</v>
      </c>
      <c r="I816" s="304">
        <f t="shared" ca="1" si="361"/>
        <v>111.56117411423664</v>
      </c>
      <c r="J816" s="306">
        <f t="shared" ca="1" si="362"/>
        <v>864.55711868317792</v>
      </c>
      <c r="K816" s="307">
        <f t="shared" ca="1" si="363"/>
        <v>-8.3528486730126588</v>
      </c>
      <c r="L816" s="304">
        <f t="shared" ca="1" si="348"/>
        <v>864.59746792753958</v>
      </c>
      <c r="M816" s="306">
        <f t="shared" ca="1" si="364"/>
        <v>-1.5302559603697392</v>
      </c>
      <c r="N816" s="304">
        <f t="shared" ca="1" si="365"/>
        <v>-87.677208103924613</v>
      </c>
      <c r="P816" s="310">
        <f t="shared" ca="1" si="366"/>
        <v>23</v>
      </c>
      <c r="Q816" s="304">
        <f t="shared" ca="1" si="367"/>
        <v>0</v>
      </c>
      <c r="R816" s="306">
        <f t="shared" ca="1" si="368"/>
        <v>0</v>
      </c>
      <c r="S816" s="307">
        <f t="shared" ca="1" si="369"/>
        <v>4.7590000000000039</v>
      </c>
      <c r="T816" s="304">
        <f t="shared" ca="1" si="349"/>
        <v>46.68579000000004</v>
      </c>
      <c r="U816" s="311">
        <f t="shared" ca="1" si="350"/>
        <v>0</v>
      </c>
      <c r="V816" s="306">
        <f t="shared" ca="1" si="351"/>
        <v>1.2260236514827407</v>
      </c>
      <c r="W816" s="304">
        <f t="shared" ca="1" si="352"/>
        <v>46.852032881798252</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-4.298260809480503E-2</v>
      </c>
      <c r="AH816" s="304">
        <f t="shared" ca="1" si="376"/>
        <v>-9.8449220984100005</v>
      </c>
    </row>
    <row r="817" spans="1:34" x14ac:dyDescent="0.2">
      <c r="A817" s="347">
        <f t="shared" ca="1" si="354"/>
        <v>1E-4</v>
      </c>
      <c r="B817" s="304">
        <f t="shared" ca="1" si="355"/>
        <v>42.321000000001028</v>
      </c>
      <c r="D817" s="306">
        <f t="shared" ca="1" si="356"/>
        <v>-0.39900784615904589</v>
      </c>
      <c r="E817" s="307">
        <f t="shared" ca="1" si="357"/>
        <v>2.684324383393033E-2</v>
      </c>
      <c r="F817" s="304">
        <f t="shared" ca="1" si="358"/>
        <v>0.39990976611731888</v>
      </c>
      <c r="G817" s="306">
        <f t="shared" ca="1" si="359"/>
        <v>4.5214522109992705</v>
      </c>
      <c r="H817" s="307">
        <f t="shared" ca="1" si="360"/>
        <v>-111.46950740175295</v>
      </c>
      <c r="I817" s="304">
        <f t="shared" ca="1" si="361"/>
        <v>111.56116981497553</v>
      </c>
      <c r="J817" s="306">
        <f t="shared" ca="1" si="362"/>
        <v>864.55711868317792</v>
      </c>
      <c r="K817" s="307">
        <f t="shared" ca="1" si="363"/>
        <v>-8.3639956238870496</v>
      </c>
      <c r="L817" s="304">
        <f t="shared" ca="1" si="348"/>
        <v>864.59757568972793</v>
      </c>
      <c r="M817" s="306">
        <f t="shared" ca="1" si="364"/>
        <v>-1.5302563167590331</v>
      </c>
      <c r="N817" s="304">
        <f t="shared" ca="1" si="365"/>
        <v>-87.67722852352702</v>
      </c>
      <c r="P817" s="310">
        <f t="shared" ca="1" si="366"/>
        <v>23</v>
      </c>
      <c r="Q817" s="304">
        <f t="shared" ca="1" si="367"/>
        <v>0</v>
      </c>
      <c r="R817" s="306">
        <f t="shared" ca="1" si="368"/>
        <v>0</v>
      </c>
      <c r="S817" s="307">
        <f t="shared" ca="1" si="369"/>
        <v>4.7590000000000039</v>
      </c>
      <c r="T817" s="304">
        <f t="shared" ca="1" si="349"/>
        <v>46.68579000000004</v>
      </c>
      <c r="U817" s="311">
        <f t="shared" ca="1" si="350"/>
        <v>0</v>
      </c>
      <c r="V817" s="306">
        <f t="shared" ca="1" si="351"/>
        <v>1.2260250181262826</v>
      </c>
      <c r="W817" s="304">
        <f t="shared" ca="1" si="352"/>
        <v>46.852081496466191</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-4.2992681874485683E-2</v>
      </c>
      <c r="AH817" s="304">
        <f t="shared" ca="1" si="376"/>
        <v>-9.8449323138890978</v>
      </c>
    </row>
    <row r="818" spans="1:34" x14ac:dyDescent="0.2">
      <c r="A818" s="347">
        <f t="shared" ca="1" si="354"/>
        <v>1E-4</v>
      </c>
      <c r="B818" s="304">
        <f t="shared" ca="1" si="355"/>
        <v>42.321100000001032</v>
      </c>
      <c r="D818" s="306">
        <f t="shared" ca="1" si="356"/>
        <v>-0.39900475442881123</v>
      </c>
      <c r="E818" s="307">
        <f t="shared" ca="1" si="357"/>
        <v>2.6853592953793637E-2</v>
      </c>
      <c r="F818" s="304">
        <f t="shared" ca="1" si="358"/>
        <v>0.39990737616518651</v>
      </c>
      <c r="G818" s="306">
        <f t="shared" ca="1" si="359"/>
        <v>4.5214123105238277</v>
      </c>
      <c r="H818" s="307">
        <f t="shared" ca="1" si="360"/>
        <v>-111.46950471639366</v>
      </c>
      <c r="I818" s="304">
        <f t="shared" ca="1" si="361"/>
        <v>111.56116551470706</v>
      </c>
      <c r="J818" s="306">
        <f t="shared" ca="1" si="362"/>
        <v>864.55711868317792</v>
      </c>
      <c r="K818" s="307">
        <f t="shared" ca="1" si="363"/>
        <v>-8.3751425744929566</v>
      </c>
      <c r="L818" s="304">
        <f t="shared" ca="1" si="348"/>
        <v>864.59768359561406</v>
      </c>
      <c r="M818" s="306">
        <f t="shared" ca="1" si="364"/>
        <v>-1.5302566731452092</v>
      </c>
      <c r="N818" s="304">
        <f t="shared" ca="1" si="365"/>
        <v>-87.677248942950783</v>
      </c>
      <c r="P818" s="310">
        <f t="shared" ca="1" si="366"/>
        <v>23</v>
      </c>
      <c r="Q818" s="304">
        <f t="shared" ca="1" si="367"/>
        <v>0</v>
      </c>
      <c r="R818" s="306">
        <f t="shared" ca="1" si="368"/>
        <v>0</v>
      </c>
      <c r="S818" s="307">
        <f t="shared" ca="1" si="369"/>
        <v>4.7590000000000039</v>
      </c>
      <c r="T818" s="304">
        <f t="shared" ca="1" si="349"/>
        <v>46.68579000000004</v>
      </c>
      <c r="U818" s="311">
        <f t="shared" ca="1" si="350"/>
        <v>0</v>
      </c>
      <c r="V818" s="306">
        <f t="shared" ca="1" si="351"/>
        <v>1.2260263847713151</v>
      </c>
      <c r="W818" s="304">
        <f t="shared" ca="1" si="352"/>
        <v>46.852130110337072</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-4.3002755489158773E-2</v>
      </c>
      <c r="AH818" s="304">
        <f t="shared" ca="1" si="376"/>
        <v>-9.8449425292007042</v>
      </c>
    </row>
    <row r="819" spans="1:34" x14ac:dyDescent="0.2">
      <c r="A819" s="347">
        <f t="shared" ca="1" si="354"/>
        <v>1E-4</v>
      </c>
      <c r="B819" s="304">
        <f t="shared" ca="1" si="355"/>
        <v>42.321200000001035</v>
      </c>
      <c r="D819" s="306">
        <f t="shared" ca="1" si="356"/>
        <v>-0.39900166271513138</v>
      </c>
      <c r="E819" s="307">
        <f t="shared" ca="1" si="357"/>
        <v>2.6863941904110789E-2</v>
      </c>
      <c r="F819" s="304">
        <f t="shared" ca="1" si="358"/>
        <v>0.39990498649562611</v>
      </c>
      <c r="G819" s="306">
        <f t="shared" ca="1" si="359"/>
        <v>4.5213724103575563</v>
      </c>
      <c r="H819" s="307">
        <f t="shared" ca="1" si="360"/>
        <v>-111.46950202999946</v>
      </c>
      <c r="I819" s="304">
        <f t="shared" ca="1" si="361"/>
        <v>111.56116121343125</v>
      </c>
      <c r="J819" s="306">
        <f t="shared" ca="1" si="362"/>
        <v>864.55711868317792</v>
      </c>
      <c r="K819" s="307">
        <f t="shared" ca="1" si="363"/>
        <v>-8.3862895248302767</v>
      </c>
      <c r="L819" s="304">
        <f t="shared" ca="1" si="348"/>
        <v>864.59779164519773</v>
      </c>
      <c r="M819" s="306">
        <f t="shared" ca="1" si="364"/>
        <v>-1.530257029528268</v>
      </c>
      <c r="N819" s="304">
        <f t="shared" ca="1" si="365"/>
        <v>-87.677269362195958</v>
      </c>
      <c r="P819" s="310">
        <f t="shared" ca="1" si="366"/>
        <v>23</v>
      </c>
      <c r="Q819" s="304">
        <f t="shared" ca="1" si="367"/>
        <v>0</v>
      </c>
      <c r="R819" s="306">
        <f t="shared" ca="1" si="368"/>
        <v>0</v>
      </c>
      <c r="S819" s="307">
        <f t="shared" ca="1" si="369"/>
        <v>4.7590000000000039</v>
      </c>
      <c r="T819" s="304">
        <f t="shared" ca="1" si="349"/>
        <v>46.68579000000004</v>
      </c>
      <c r="U819" s="311">
        <f t="shared" ca="1" si="350"/>
        <v>0</v>
      </c>
      <c r="V819" s="306">
        <f t="shared" ca="1" si="351"/>
        <v>1.2260277514178393</v>
      </c>
      <c r="W819" s="304">
        <f t="shared" ca="1" si="352"/>
        <v>46.852178723410944</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-4.3012828938833181E-2</v>
      </c>
      <c r="AH819" s="304">
        <f t="shared" ca="1" si="376"/>
        <v>-9.8449527443448268</v>
      </c>
    </row>
    <row r="820" spans="1:34" x14ac:dyDescent="0.2">
      <c r="A820" s="347">
        <f t="shared" ca="1" si="354"/>
        <v>1E-4</v>
      </c>
      <c r="B820" s="304">
        <f t="shared" ca="1" si="355"/>
        <v>42.321300000001038</v>
      </c>
      <c r="D820" s="306">
        <f t="shared" ca="1" si="356"/>
        <v>-0.39899857101800268</v>
      </c>
      <c r="E820" s="307">
        <f t="shared" ca="1" si="357"/>
        <v>2.6874290684895996E-2</v>
      </c>
      <c r="F820" s="304">
        <f t="shared" ca="1" si="358"/>
        <v>0.39990259710862647</v>
      </c>
      <c r="G820" s="306">
        <f t="shared" ca="1" si="359"/>
        <v>4.5213325105004545</v>
      </c>
      <c r="H820" s="307">
        <f t="shared" ca="1" si="360"/>
        <v>-111.46949934257039</v>
      </c>
      <c r="I820" s="304">
        <f t="shared" ca="1" si="361"/>
        <v>111.5611569111481</v>
      </c>
      <c r="J820" s="306">
        <f t="shared" ca="1" si="362"/>
        <v>864.55711868317792</v>
      </c>
      <c r="K820" s="307">
        <f t="shared" ca="1" si="363"/>
        <v>-8.397436474898905</v>
      </c>
      <c r="L820" s="304">
        <f t="shared" ca="1" si="348"/>
        <v>864.59789983847895</v>
      </c>
      <c r="M820" s="306">
        <f t="shared" ca="1" si="364"/>
        <v>-1.5302573859082091</v>
      </c>
      <c r="N820" s="304">
        <f t="shared" ca="1" si="365"/>
        <v>-87.677289781262473</v>
      </c>
      <c r="P820" s="310">
        <f t="shared" ca="1" si="366"/>
        <v>23</v>
      </c>
      <c r="Q820" s="304">
        <f t="shared" ca="1" si="367"/>
        <v>0</v>
      </c>
      <c r="R820" s="306">
        <f t="shared" ca="1" si="368"/>
        <v>0</v>
      </c>
      <c r="S820" s="307">
        <f t="shared" ca="1" si="369"/>
        <v>4.7590000000000039</v>
      </c>
      <c r="T820" s="304">
        <f t="shared" ca="1" si="349"/>
        <v>46.68579000000004</v>
      </c>
      <c r="U820" s="311">
        <f t="shared" ca="1" si="350"/>
        <v>0</v>
      </c>
      <c r="V820" s="306">
        <f t="shared" ca="1" si="351"/>
        <v>1.226029118065854</v>
      </c>
      <c r="W820" s="304">
        <f t="shared" ca="1" si="352"/>
        <v>46.852227335687758</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-4.3022902223519566E-2</v>
      </c>
      <c r="AH820" s="304">
        <f t="shared" ca="1" si="376"/>
        <v>-9.8449629593214762</v>
      </c>
    </row>
    <row r="821" spans="1:34" x14ac:dyDescent="0.2">
      <c r="A821" s="347">
        <f t="shared" ca="1" si="354"/>
        <v>1E-4</v>
      </c>
      <c r="B821" s="304">
        <f t="shared" ca="1" si="355"/>
        <v>42.321400000001042</v>
      </c>
      <c r="D821" s="306">
        <f t="shared" ca="1" si="356"/>
        <v>-0.3989954793374294</v>
      </c>
      <c r="E821" s="307">
        <f t="shared" ca="1" si="357"/>
        <v>2.6884639296133273E-2</v>
      </c>
      <c r="F821" s="304">
        <f t="shared" ca="1" si="358"/>
        <v>0.3999002080041823</v>
      </c>
      <c r="G821" s="306">
        <f t="shared" ca="1" si="359"/>
        <v>4.5212926109525204</v>
      </c>
      <c r="H821" s="307">
        <f t="shared" ca="1" si="360"/>
        <v>-111.46949665410646</v>
      </c>
      <c r="I821" s="304">
        <f t="shared" ca="1" si="361"/>
        <v>111.56115260785766</v>
      </c>
      <c r="J821" s="306">
        <f t="shared" ca="1" si="362"/>
        <v>864.55711868317792</v>
      </c>
      <c r="K821" s="307">
        <f t="shared" ca="1" si="363"/>
        <v>-8.4085834246987385</v>
      </c>
      <c r="L821" s="304">
        <f t="shared" ca="1" si="348"/>
        <v>864.59800817545761</v>
      </c>
      <c r="M821" s="306">
        <f t="shared" ca="1" si="364"/>
        <v>-1.530257742285033</v>
      </c>
      <c r="N821" s="304">
        <f t="shared" ca="1" si="365"/>
        <v>-87.677310200150401</v>
      </c>
      <c r="P821" s="310">
        <f t="shared" ca="1" si="366"/>
        <v>23</v>
      </c>
      <c r="Q821" s="304">
        <f t="shared" ca="1" si="367"/>
        <v>0</v>
      </c>
      <c r="R821" s="306">
        <f t="shared" ca="1" si="368"/>
        <v>0</v>
      </c>
      <c r="S821" s="307">
        <f t="shared" ca="1" si="369"/>
        <v>4.7590000000000039</v>
      </c>
      <c r="T821" s="304">
        <f t="shared" ca="1" si="349"/>
        <v>46.68579000000004</v>
      </c>
      <c r="U821" s="311">
        <f t="shared" ca="1" si="350"/>
        <v>0</v>
      </c>
      <c r="V821" s="306">
        <f t="shared" ca="1" si="351"/>
        <v>1.2260304847153605</v>
      </c>
      <c r="W821" s="304">
        <f t="shared" ca="1" si="352"/>
        <v>46.852275947167598</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-4.303297534320194E-2</v>
      </c>
      <c r="AH821" s="304">
        <f t="shared" ca="1" si="376"/>
        <v>-9.8449731741306401</v>
      </c>
    </row>
    <row r="822" spans="1:34" x14ac:dyDescent="0.2">
      <c r="A822" s="347">
        <f t="shared" ca="1" si="354"/>
        <v>1E-4</v>
      </c>
      <c r="B822" s="304">
        <f t="shared" ca="1" si="355"/>
        <v>42.321500000001045</v>
      </c>
      <c r="D822" s="306">
        <f t="shared" ca="1" si="356"/>
        <v>-0.39899238767340811</v>
      </c>
      <c r="E822" s="307">
        <f t="shared" ca="1" si="357"/>
        <v>2.689498773784571E-2</v>
      </c>
      <c r="F822" s="304">
        <f t="shared" ca="1" si="358"/>
        <v>0.39989781918228318</v>
      </c>
      <c r="G822" s="306">
        <f t="shared" ca="1" si="359"/>
        <v>4.5212527117137533</v>
      </c>
      <c r="H822" s="307">
        <f t="shared" ca="1" si="360"/>
        <v>-111.46949396460769</v>
      </c>
      <c r="I822" s="304">
        <f t="shared" ca="1" si="361"/>
        <v>111.56114830355992</v>
      </c>
      <c r="J822" s="306">
        <f t="shared" ca="1" si="362"/>
        <v>864.55711868317792</v>
      </c>
      <c r="K822" s="307">
        <f t="shared" ca="1" si="363"/>
        <v>-8.4197303742296743</v>
      </c>
      <c r="L822" s="304">
        <f t="shared" ca="1" si="348"/>
        <v>864.59811665613358</v>
      </c>
      <c r="M822" s="306">
        <f t="shared" ca="1" si="364"/>
        <v>-1.5302580986587393</v>
      </c>
      <c r="N822" s="304">
        <f t="shared" ca="1" si="365"/>
        <v>-87.677330618859699</v>
      </c>
      <c r="P822" s="310">
        <f t="shared" ca="1" si="366"/>
        <v>23</v>
      </c>
      <c r="Q822" s="304">
        <f t="shared" ca="1" si="367"/>
        <v>0</v>
      </c>
      <c r="R822" s="306">
        <f t="shared" ca="1" si="368"/>
        <v>0</v>
      </c>
      <c r="S822" s="307">
        <f t="shared" ca="1" si="369"/>
        <v>4.7590000000000039</v>
      </c>
      <c r="T822" s="304">
        <f t="shared" ca="1" si="349"/>
        <v>46.68579000000004</v>
      </c>
      <c r="U822" s="311">
        <f t="shared" ca="1" si="350"/>
        <v>0</v>
      </c>
      <c r="V822" s="306">
        <f t="shared" ca="1" si="351"/>
        <v>1.2260318513663577</v>
      </c>
      <c r="W822" s="304">
        <f t="shared" ca="1" si="352"/>
        <v>46.852324557850416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-4.3043048297905173E-2</v>
      </c>
      <c r="AH822" s="304">
        <f t="shared" ca="1" si="376"/>
        <v>-9.8449833887723379</v>
      </c>
    </row>
    <row r="823" spans="1:34" x14ac:dyDescent="0.2">
      <c r="A823" s="347">
        <f t="shared" ca="1" si="354"/>
        <v>1E-4</v>
      </c>
      <c r="B823" s="304">
        <f t="shared" ca="1" si="355"/>
        <v>42.321600000001048</v>
      </c>
      <c r="D823" s="306">
        <f t="shared" ca="1" si="356"/>
        <v>-0.39898929602594085</v>
      </c>
      <c r="E823" s="307">
        <f t="shared" ca="1" si="357"/>
        <v>2.6905336010019099E-2</v>
      </c>
      <c r="F823" s="304">
        <f t="shared" ca="1" si="358"/>
        <v>0.39989543064292182</v>
      </c>
      <c r="G823" s="306">
        <f t="shared" ca="1" si="359"/>
        <v>4.5212128127841504</v>
      </c>
      <c r="H823" s="307">
        <f t="shared" ca="1" si="360"/>
        <v>-111.46949127407409</v>
      </c>
      <c r="I823" s="304">
        <f t="shared" ca="1" si="361"/>
        <v>111.56114399825489</v>
      </c>
      <c r="J823" s="306">
        <f t="shared" ca="1" si="362"/>
        <v>864.55711868317792</v>
      </c>
      <c r="K823" s="307">
        <f t="shared" ca="1" si="363"/>
        <v>-8.4308773234916092</v>
      </c>
      <c r="L823" s="304">
        <f t="shared" ca="1" si="348"/>
        <v>864.59822528050699</v>
      </c>
      <c r="M823" s="306">
        <f t="shared" ca="1" si="364"/>
        <v>-1.5302584550293281</v>
      </c>
      <c r="N823" s="304">
        <f t="shared" ca="1" si="365"/>
        <v>-87.67735103739038</v>
      </c>
      <c r="P823" s="310">
        <f t="shared" ca="1" si="366"/>
        <v>23</v>
      </c>
      <c r="Q823" s="304">
        <f t="shared" ca="1" si="367"/>
        <v>0</v>
      </c>
      <c r="R823" s="306">
        <f t="shared" ca="1" si="368"/>
        <v>0</v>
      </c>
      <c r="S823" s="307">
        <f t="shared" ca="1" si="369"/>
        <v>4.7590000000000039</v>
      </c>
      <c r="T823" s="304">
        <f t="shared" ca="1" si="349"/>
        <v>46.68579000000004</v>
      </c>
      <c r="U823" s="311">
        <f t="shared" ca="1" si="350"/>
        <v>0</v>
      </c>
      <c r="V823" s="306">
        <f t="shared" ca="1" si="351"/>
        <v>1.2260332180188462</v>
      </c>
      <c r="W823" s="304">
        <f t="shared" ca="1" si="352"/>
        <v>46.852373167736239</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-4.3053121087615054E-2</v>
      </c>
      <c r="AH823" s="304">
        <f t="shared" ca="1" si="376"/>
        <v>-9.844993603246559</v>
      </c>
    </row>
    <row r="824" spans="1:34" x14ac:dyDescent="0.2">
      <c r="A824" s="347">
        <f t="shared" ca="1" si="354"/>
        <v>1E-4</v>
      </c>
      <c r="B824" s="304">
        <f t="shared" ca="1" si="355"/>
        <v>42.321700000001051</v>
      </c>
      <c r="D824" s="306">
        <f t="shared" ca="1" si="356"/>
        <v>-0.39898620439502819</v>
      </c>
      <c r="E824" s="307">
        <f t="shared" ca="1" si="357"/>
        <v>2.6915684112662319E-2</v>
      </c>
      <c r="F824" s="304">
        <f t="shared" ca="1" si="358"/>
        <v>0.3998930423860908</v>
      </c>
      <c r="G824" s="306">
        <f t="shared" ca="1" si="359"/>
        <v>4.5211729141637109</v>
      </c>
      <c r="H824" s="307">
        <f t="shared" ca="1" si="360"/>
        <v>-111.46948858250568</v>
      </c>
      <c r="I824" s="304">
        <f t="shared" ca="1" si="361"/>
        <v>111.5611396919426</v>
      </c>
      <c r="J824" s="306">
        <f t="shared" ca="1" si="362"/>
        <v>864.55711868317792</v>
      </c>
      <c r="K824" s="307">
        <f t="shared" ca="1" si="363"/>
        <v>-8.4420242724844385</v>
      </c>
      <c r="L824" s="304">
        <f t="shared" ca="1" si="348"/>
        <v>864.59833404857761</v>
      </c>
      <c r="M824" s="306">
        <f t="shared" ca="1" si="364"/>
        <v>-1.5302588113967996</v>
      </c>
      <c r="N824" s="304">
        <f t="shared" ca="1" si="365"/>
        <v>-87.67737145574246</v>
      </c>
      <c r="P824" s="310">
        <f t="shared" ca="1" si="366"/>
        <v>23</v>
      </c>
      <c r="Q824" s="304">
        <f t="shared" ca="1" si="367"/>
        <v>0</v>
      </c>
      <c r="R824" s="306">
        <f t="shared" ca="1" si="368"/>
        <v>0</v>
      </c>
      <c r="S824" s="307">
        <f t="shared" ca="1" si="369"/>
        <v>4.7590000000000039</v>
      </c>
      <c r="T824" s="304">
        <f t="shared" ca="1" si="349"/>
        <v>46.68579000000004</v>
      </c>
      <c r="U824" s="311">
        <f t="shared" ca="1" si="350"/>
        <v>0</v>
      </c>
      <c r="V824" s="306">
        <f t="shared" ca="1" si="351"/>
        <v>1.2260345846728253</v>
      </c>
      <c r="W824" s="304">
        <f t="shared" ca="1" si="352"/>
        <v>46.852421776825061</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-4.3063193712340464E-2</v>
      </c>
      <c r="AH824" s="304">
        <f t="shared" ca="1" si="376"/>
        <v>-9.8450038175533106</v>
      </c>
    </row>
    <row r="825" spans="1:34" x14ac:dyDescent="0.2">
      <c r="A825" s="347">
        <f t="shared" ca="1" si="354"/>
        <v>1E-4</v>
      </c>
      <c r="B825" s="304">
        <f t="shared" ca="1" si="355"/>
        <v>42.321800000001055</v>
      </c>
      <c r="D825" s="306">
        <f t="shared" ca="1" si="356"/>
        <v>-0.39898311278066806</v>
      </c>
      <c r="E825" s="307">
        <f t="shared" ca="1" si="357"/>
        <v>2.6926032045771819E-2</v>
      </c>
      <c r="F825" s="304">
        <f t="shared" ca="1" si="358"/>
        <v>0.39989065441177946</v>
      </c>
      <c r="G825" s="306">
        <f t="shared" ca="1" si="359"/>
        <v>4.521133015852433</v>
      </c>
      <c r="H825" s="307">
        <f t="shared" ca="1" si="360"/>
        <v>-111.46948588990247</v>
      </c>
      <c r="I825" s="304">
        <f t="shared" ca="1" si="361"/>
        <v>111.56113538462307</v>
      </c>
      <c r="J825" s="306">
        <f t="shared" ca="1" si="362"/>
        <v>864.55711868317792</v>
      </c>
      <c r="K825" s="307">
        <f t="shared" ca="1" si="363"/>
        <v>-8.4531712212080592</v>
      </c>
      <c r="L825" s="304">
        <f t="shared" ca="1" si="348"/>
        <v>864.59844296034544</v>
      </c>
      <c r="M825" s="306">
        <f t="shared" ca="1" si="364"/>
        <v>-1.5302591677611539</v>
      </c>
      <c r="N825" s="304">
        <f t="shared" ca="1" si="365"/>
        <v>-87.677391873915923</v>
      </c>
      <c r="P825" s="310">
        <f t="shared" ca="1" si="366"/>
        <v>23</v>
      </c>
      <c r="Q825" s="304">
        <f t="shared" ca="1" si="367"/>
        <v>0</v>
      </c>
      <c r="R825" s="306">
        <f t="shared" ca="1" si="368"/>
        <v>0</v>
      </c>
      <c r="S825" s="307">
        <f t="shared" ca="1" si="369"/>
        <v>4.7590000000000039</v>
      </c>
      <c r="T825" s="304">
        <f t="shared" ca="1" si="349"/>
        <v>46.68579000000004</v>
      </c>
      <c r="U825" s="311">
        <f t="shared" ca="1" si="350"/>
        <v>0</v>
      </c>
      <c r="V825" s="306">
        <f t="shared" ca="1" si="351"/>
        <v>1.2260359513282959</v>
      </c>
      <c r="W825" s="304">
        <f t="shared" ca="1" si="352"/>
        <v>46.852470385116931</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-4.3073266172074298E-2</v>
      </c>
      <c r="AH825" s="304">
        <f t="shared" ca="1" si="376"/>
        <v>-9.8450140316925872</v>
      </c>
    </row>
    <row r="826" spans="1:34" x14ac:dyDescent="0.2">
      <c r="A826" s="347">
        <f t="shared" ca="1" si="354"/>
        <v>1E-4</v>
      </c>
      <c r="B826" s="304">
        <f t="shared" ca="1" si="355"/>
        <v>42.321900000001058</v>
      </c>
      <c r="D826" s="306">
        <f t="shared" ca="1" si="356"/>
        <v>-0.39898002118286124</v>
      </c>
      <c r="E826" s="307">
        <f t="shared" ca="1" si="357"/>
        <v>2.6936379809360034E-2</v>
      </c>
      <c r="F826" s="304">
        <f t="shared" ca="1" si="358"/>
        <v>0.39988826671998084</v>
      </c>
      <c r="G826" s="306">
        <f t="shared" ca="1" si="359"/>
        <v>4.5210931178503149</v>
      </c>
      <c r="H826" s="307">
        <f t="shared" ca="1" si="360"/>
        <v>-111.46948319626449</v>
      </c>
      <c r="I826" s="304">
        <f t="shared" ca="1" si="361"/>
        <v>111.56113107629631</v>
      </c>
      <c r="J826" s="306">
        <f t="shared" ca="1" si="362"/>
        <v>864.55711868317792</v>
      </c>
      <c r="K826" s="307">
        <f t="shared" ca="1" si="363"/>
        <v>-8.4643181696623682</v>
      </c>
      <c r="L826" s="304">
        <f t="shared" ca="1" si="348"/>
        <v>864.59855201581024</v>
      </c>
      <c r="M826" s="306">
        <f t="shared" ca="1" si="364"/>
        <v>-1.5302595241223906</v>
      </c>
      <c r="N826" s="304">
        <f t="shared" ca="1" si="365"/>
        <v>-87.67741229191077</v>
      </c>
      <c r="P826" s="310">
        <f t="shared" ca="1" si="366"/>
        <v>23</v>
      </c>
      <c r="Q826" s="304">
        <f t="shared" ca="1" si="367"/>
        <v>0</v>
      </c>
      <c r="R826" s="306">
        <f t="shared" ca="1" si="368"/>
        <v>0</v>
      </c>
      <c r="S826" s="307">
        <f t="shared" ca="1" si="369"/>
        <v>4.7590000000000039</v>
      </c>
      <c r="T826" s="304">
        <f t="shared" ca="1" si="349"/>
        <v>46.68579000000004</v>
      </c>
      <c r="U826" s="311">
        <f t="shared" ca="1" si="350"/>
        <v>0</v>
      </c>
      <c r="V826" s="306">
        <f t="shared" ca="1" si="351"/>
        <v>1.2260373179852573</v>
      </c>
      <c r="W826" s="304">
        <f t="shared" ca="1" si="352"/>
        <v>46.852518992611827</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-4.3083338466832544E-2</v>
      </c>
      <c r="AH826" s="304">
        <f t="shared" ca="1" si="376"/>
        <v>-9.845024245664403</v>
      </c>
    </row>
    <row r="827" spans="1:34" x14ac:dyDescent="0.2">
      <c r="A827" s="347">
        <f t="shared" ca="1" si="354"/>
        <v>1E-4</v>
      </c>
      <c r="B827" s="304">
        <f t="shared" ca="1" si="355"/>
        <v>42.322000000001061</v>
      </c>
      <c r="D827" s="306">
        <f t="shared" ca="1" si="356"/>
        <v>-0.39897692960160991</v>
      </c>
      <c r="E827" s="307">
        <f t="shared" ca="1" si="357"/>
        <v>2.694672740341808E-2</v>
      </c>
      <c r="F827" s="304">
        <f t="shared" ca="1" si="358"/>
        <v>0.39988587931068797</v>
      </c>
      <c r="G827" s="306">
        <f t="shared" ca="1" si="359"/>
        <v>4.5210532201573548</v>
      </c>
      <c r="H827" s="307">
        <f t="shared" ca="1" si="360"/>
        <v>-111.46948050159175</v>
      </c>
      <c r="I827" s="304">
        <f t="shared" ca="1" si="361"/>
        <v>111.56112676696232</v>
      </c>
      <c r="J827" s="306">
        <f t="shared" ca="1" si="362"/>
        <v>864.55711868317792</v>
      </c>
      <c r="K827" s="307">
        <f t="shared" ca="1" si="363"/>
        <v>-8.4754651178472606</v>
      </c>
      <c r="L827" s="304">
        <f t="shared" ca="1" si="348"/>
        <v>864.59866121497225</v>
      </c>
      <c r="M827" s="306">
        <f t="shared" ca="1" si="364"/>
        <v>-1.5302598804805103</v>
      </c>
      <c r="N827" s="304">
        <f t="shared" ca="1" si="365"/>
        <v>-87.677432709727029</v>
      </c>
      <c r="P827" s="310">
        <f t="shared" ca="1" si="366"/>
        <v>23</v>
      </c>
      <c r="Q827" s="304">
        <f t="shared" ca="1" si="367"/>
        <v>0</v>
      </c>
      <c r="R827" s="306">
        <f t="shared" ca="1" si="368"/>
        <v>0</v>
      </c>
      <c r="S827" s="307">
        <f t="shared" ca="1" si="369"/>
        <v>4.7590000000000039</v>
      </c>
      <c r="T827" s="304">
        <f t="shared" ca="1" si="349"/>
        <v>46.68579000000004</v>
      </c>
      <c r="U827" s="311">
        <f t="shared" ca="1" si="350"/>
        <v>0</v>
      </c>
      <c r="V827" s="306">
        <f t="shared" ca="1" si="351"/>
        <v>1.2260386846437099</v>
      </c>
      <c r="W827" s="304">
        <f t="shared" ca="1" si="352"/>
        <v>46.852567599309765</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-4.3093410596606319E-2</v>
      </c>
      <c r="AH827" s="304">
        <f t="shared" ca="1" si="376"/>
        <v>-9.8450344594687511</v>
      </c>
    </row>
    <row r="828" spans="1:34" x14ac:dyDescent="0.2">
      <c r="A828" s="347">
        <f t="shared" ca="1" si="354"/>
        <v>1E-4</v>
      </c>
      <c r="B828" s="304">
        <f t="shared" ca="1" si="355"/>
        <v>42.322100000001065</v>
      </c>
      <c r="D828" s="306">
        <f t="shared" ca="1" si="356"/>
        <v>-0.39897383803691033</v>
      </c>
      <c r="E828" s="307">
        <f t="shared" ca="1" si="357"/>
        <v>2.6957074827954841E-2</v>
      </c>
      <c r="F828" s="304">
        <f t="shared" ca="1" si="358"/>
        <v>0.39988349218388936</v>
      </c>
      <c r="G828" s="306">
        <f t="shared" ca="1" si="359"/>
        <v>4.5210133227735509</v>
      </c>
      <c r="H828" s="307">
        <f t="shared" ca="1" si="360"/>
        <v>-111.46947780588427</v>
      </c>
      <c r="I828" s="304">
        <f t="shared" ca="1" si="361"/>
        <v>111.56112245662116</v>
      </c>
      <c r="J828" s="306">
        <f t="shared" ca="1" si="362"/>
        <v>864.55711868317792</v>
      </c>
      <c r="K828" s="307">
        <f t="shared" ca="1" si="363"/>
        <v>-8.4866120657626336</v>
      </c>
      <c r="L828" s="304">
        <f t="shared" ca="1" si="348"/>
        <v>864.59877055783124</v>
      </c>
      <c r="M828" s="306">
        <f t="shared" ca="1" si="364"/>
        <v>-1.5302602368355127</v>
      </c>
      <c r="N828" s="304">
        <f t="shared" ca="1" si="365"/>
        <v>-87.677453127364672</v>
      </c>
      <c r="P828" s="310">
        <f t="shared" ca="1" si="366"/>
        <v>23</v>
      </c>
      <c r="Q828" s="304">
        <f t="shared" ca="1" si="367"/>
        <v>0</v>
      </c>
      <c r="R828" s="306">
        <f t="shared" ca="1" si="368"/>
        <v>0</v>
      </c>
      <c r="S828" s="307">
        <f t="shared" ca="1" si="369"/>
        <v>4.7590000000000039</v>
      </c>
      <c r="T828" s="304">
        <f t="shared" ca="1" si="349"/>
        <v>46.68579000000004</v>
      </c>
      <c r="U828" s="311">
        <f t="shared" ca="1" si="350"/>
        <v>0</v>
      </c>
      <c r="V828" s="306">
        <f t="shared" ca="1" si="351"/>
        <v>1.2260400513036533</v>
      </c>
      <c r="W828" s="304">
        <f t="shared" ca="1" si="352"/>
        <v>46.852616205210786</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-4.3103482561402728E-2</v>
      </c>
      <c r="AH828" s="304">
        <f t="shared" ca="1" si="376"/>
        <v>-9.8450446731056367</v>
      </c>
    </row>
    <row r="829" spans="1:34" x14ac:dyDescent="0.2">
      <c r="A829" s="347">
        <f t="shared" ca="1" si="354"/>
        <v>1E-4</v>
      </c>
      <c r="B829" s="304">
        <f t="shared" ca="1" si="355"/>
        <v>42.322200000001068</v>
      </c>
      <c r="D829" s="306">
        <f t="shared" ca="1" si="356"/>
        <v>-0.39897074648876513</v>
      </c>
      <c r="E829" s="307">
        <f t="shared" ca="1" si="357"/>
        <v>2.6967422082977421E-2</v>
      </c>
      <c r="F829" s="304">
        <f t="shared" ca="1" si="358"/>
        <v>0.3998811053395796</v>
      </c>
      <c r="G829" s="306">
        <f t="shared" ca="1" si="359"/>
        <v>4.5209734256989025</v>
      </c>
      <c r="H829" s="307">
        <f t="shared" ca="1" si="360"/>
        <v>-111.46947510914205</v>
      </c>
      <c r="I829" s="304">
        <f t="shared" ca="1" si="361"/>
        <v>111.5611181452728</v>
      </c>
      <c r="J829" s="306">
        <f t="shared" ca="1" si="362"/>
        <v>864.55711868317792</v>
      </c>
      <c r="K829" s="307">
        <f t="shared" ca="1" si="363"/>
        <v>-8.4977590134083858</v>
      </c>
      <c r="L829" s="304">
        <f t="shared" ca="1" si="348"/>
        <v>864.5988800443871</v>
      </c>
      <c r="M829" s="306">
        <f t="shared" ca="1" si="364"/>
        <v>-1.5302605931873978</v>
      </c>
      <c r="N829" s="304">
        <f t="shared" ca="1" si="365"/>
        <v>-87.677473544823712</v>
      </c>
      <c r="P829" s="310">
        <f t="shared" ca="1" si="366"/>
        <v>23</v>
      </c>
      <c r="Q829" s="304">
        <f t="shared" ca="1" si="367"/>
        <v>0</v>
      </c>
      <c r="R829" s="306">
        <f t="shared" ca="1" si="368"/>
        <v>0</v>
      </c>
      <c r="S829" s="307">
        <f t="shared" ca="1" si="369"/>
        <v>4.7590000000000039</v>
      </c>
      <c r="T829" s="304">
        <f t="shared" ca="1" si="349"/>
        <v>46.68579000000004</v>
      </c>
      <c r="U829" s="311">
        <f t="shared" ca="1" si="350"/>
        <v>0</v>
      </c>
      <c r="V829" s="306">
        <f t="shared" ca="1" si="351"/>
        <v>1.2260414179650874</v>
      </c>
      <c r="W829" s="304">
        <f t="shared" ca="1" si="352"/>
        <v>46.852664810314842</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-4.3113554361227102E-2</v>
      </c>
      <c r="AH829" s="304">
        <f t="shared" ca="1" si="376"/>
        <v>-9.8450548865750687</v>
      </c>
    </row>
    <row r="830" spans="1:34" x14ac:dyDescent="0.2">
      <c r="A830" s="347">
        <f t="shared" ca="1" si="354"/>
        <v>1E-4</v>
      </c>
      <c r="B830" s="304">
        <f t="shared" ca="1" si="355"/>
        <v>42.322300000001071</v>
      </c>
      <c r="D830" s="306">
        <f t="shared" ca="1" si="356"/>
        <v>-0.39896765495717407</v>
      </c>
      <c r="E830" s="307">
        <f t="shared" ca="1" si="357"/>
        <v>2.697776916847161E-2</v>
      </c>
      <c r="F830" s="304">
        <f t="shared" ca="1" si="358"/>
        <v>0.39987871877774894</v>
      </c>
      <c r="G830" s="306">
        <f t="shared" ca="1" si="359"/>
        <v>4.5209335289334067</v>
      </c>
      <c r="H830" s="307">
        <f t="shared" ca="1" si="360"/>
        <v>-111.46947241136513</v>
      </c>
      <c r="I830" s="304">
        <f t="shared" ca="1" si="361"/>
        <v>111.56111383291727</v>
      </c>
      <c r="J830" s="306">
        <f t="shared" ca="1" si="362"/>
        <v>864.55711868317792</v>
      </c>
      <c r="K830" s="307">
        <f t="shared" ca="1" si="363"/>
        <v>-8.5089059607844106</v>
      </c>
      <c r="L830" s="304">
        <f t="shared" ca="1" si="348"/>
        <v>864.59898967463982</v>
      </c>
      <c r="M830" s="306">
        <f t="shared" ca="1" si="364"/>
        <v>-1.5302609495361656</v>
      </c>
      <c r="N830" s="304">
        <f t="shared" ca="1" si="365"/>
        <v>-87.677493962104137</v>
      </c>
      <c r="P830" s="310">
        <f t="shared" ca="1" si="366"/>
        <v>23</v>
      </c>
      <c r="Q830" s="304">
        <f t="shared" ca="1" si="367"/>
        <v>0</v>
      </c>
      <c r="R830" s="306">
        <f t="shared" ca="1" si="368"/>
        <v>0</v>
      </c>
      <c r="S830" s="307">
        <f t="shared" ca="1" si="369"/>
        <v>4.7590000000000039</v>
      </c>
      <c r="T830" s="304">
        <f t="shared" ca="1" si="349"/>
        <v>46.68579000000004</v>
      </c>
      <c r="U830" s="311">
        <f t="shared" ca="1" si="350"/>
        <v>0</v>
      </c>
      <c r="V830" s="306">
        <f t="shared" ca="1" si="351"/>
        <v>1.2260427846280131</v>
      </c>
      <c r="W830" s="304">
        <f t="shared" ca="1" si="352"/>
        <v>46.852713414621995</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-4.3123625996068782E-2</v>
      </c>
      <c r="AH830" s="304">
        <f t="shared" ca="1" si="376"/>
        <v>-9.8450650998770328</v>
      </c>
    </row>
    <row r="831" spans="1:34" x14ac:dyDescent="0.2">
      <c r="A831" s="347">
        <f t="shared" ca="1" si="354"/>
        <v>1E-4</v>
      </c>
      <c r="B831" s="304">
        <f t="shared" ca="1" si="355"/>
        <v>42.322400000001075</v>
      </c>
      <c r="D831" s="306">
        <f t="shared" ca="1" si="356"/>
        <v>-0.39896456344213821</v>
      </c>
      <c r="E831" s="307">
        <f t="shared" ca="1" si="357"/>
        <v>2.6988116084456948E-2</v>
      </c>
      <c r="F831" s="304">
        <f t="shared" ca="1" si="358"/>
        <v>0.39987633249839138</v>
      </c>
      <c r="G831" s="306">
        <f t="shared" ca="1" si="359"/>
        <v>4.5208936324770628</v>
      </c>
      <c r="H831" s="307">
        <f t="shared" ca="1" si="360"/>
        <v>-111.46946971255352</v>
      </c>
      <c r="I831" s="304">
        <f t="shared" ca="1" si="361"/>
        <v>111.56110951955461</v>
      </c>
      <c r="J831" s="306">
        <f t="shared" ca="1" si="362"/>
        <v>864.55711868317792</v>
      </c>
      <c r="K831" s="307">
        <f t="shared" ca="1" si="363"/>
        <v>-8.5200529078906069</v>
      </c>
      <c r="L831" s="304">
        <f t="shared" ca="1" si="348"/>
        <v>864.59909944858941</v>
      </c>
      <c r="M831" s="306">
        <f t="shared" ca="1" si="364"/>
        <v>-1.5302613058818164</v>
      </c>
      <c r="N831" s="304">
        <f t="shared" ca="1" si="365"/>
        <v>-87.677514379205974</v>
      </c>
      <c r="P831" s="310">
        <f t="shared" ca="1" si="366"/>
        <v>23</v>
      </c>
      <c r="Q831" s="304">
        <f t="shared" ca="1" si="367"/>
        <v>0</v>
      </c>
      <c r="R831" s="306">
        <f t="shared" ca="1" si="368"/>
        <v>0</v>
      </c>
      <c r="S831" s="307">
        <f t="shared" ca="1" si="369"/>
        <v>4.7590000000000039</v>
      </c>
      <c r="T831" s="304">
        <f t="shared" ca="1" si="349"/>
        <v>46.68579000000004</v>
      </c>
      <c r="U831" s="311">
        <f t="shared" ca="1" si="350"/>
        <v>0</v>
      </c>
      <c r="V831" s="306">
        <f t="shared" ca="1" si="351"/>
        <v>1.2260441512924294</v>
      </c>
      <c r="W831" s="304">
        <f t="shared" ca="1" si="352"/>
        <v>46.852762018132218</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-4.3133697465947307E-2</v>
      </c>
      <c r="AH831" s="304">
        <f t="shared" ca="1" si="376"/>
        <v>-9.8450753130115487</v>
      </c>
    </row>
    <row r="832" spans="1:34" x14ac:dyDescent="0.2">
      <c r="A832" s="347">
        <f t="shared" ca="1" si="354"/>
        <v>1E-4</v>
      </c>
      <c r="B832" s="304">
        <f t="shared" ca="1" si="355"/>
        <v>42.322500000001078</v>
      </c>
      <c r="D832" s="306">
        <f t="shared" ca="1" si="356"/>
        <v>-0.39896147194365522</v>
      </c>
      <c r="E832" s="307">
        <f t="shared" ca="1" si="357"/>
        <v>2.6998462830922776E-2</v>
      </c>
      <c r="F832" s="304">
        <f t="shared" ca="1" si="358"/>
        <v>0.39987394650149527</v>
      </c>
      <c r="G832" s="306">
        <f t="shared" ca="1" si="359"/>
        <v>4.520853736329868</v>
      </c>
      <c r="H832" s="307">
        <f t="shared" ca="1" si="360"/>
        <v>-111.46946701270724</v>
      </c>
      <c r="I832" s="304">
        <f t="shared" ca="1" si="361"/>
        <v>111.56110520518482</v>
      </c>
      <c r="J832" s="306">
        <f t="shared" ca="1" si="362"/>
        <v>864.55711868317792</v>
      </c>
      <c r="K832" s="307">
        <f t="shared" ca="1" si="363"/>
        <v>-8.5311998547268697</v>
      </c>
      <c r="L832" s="304">
        <f t="shared" ca="1" si="348"/>
        <v>864.59920936623575</v>
      </c>
      <c r="M832" s="306">
        <f t="shared" ca="1" si="364"/>
        <v>-1.5302616622243501</v>
      </c>
      <c r="N832" s="304">
        <f t="shared" ca="1" si="365"/>
        <v>-87.677534796129223</v>
      </c>
      <c r="P832" s="310">
        <f t="shared" ca="1" si="366"/>
        <v>23</v>
      </c>
      <c r="Q832" s="304">
        <f t="shared" ca="1" si="367"/>
        <v>0</v>
      </c>
      <c r="R832" s="306">
        <f t="shared" ca="1" si="368"/>
        <v>0</v>
      </c>
      <c r="S832" s="307">
        <f t="shared" ca="1" si="369"/>
        <v>4.7590000000000039</v>
      </c>
      <c r="T832" s="304">
        <f t="shared" ca="1" si="349"/>
        <v>46.68579000000004</v>
      </c>
      <c r="U832" s="311">
        <f t="shared" ca="1" si="350"/>
        <v>0</v>
      </c>
      <c r="V832" s="306">
        <f t="shared" ca="1" si="351"/>
        <v>1.2260455179583367</v>
      </c>
      <c r="W832" s="304">
        <f t="shared" ca="1" si="352"/>
        <v>46.852810620845574</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-4.3143768770846691E-2</v>
      </c>
      <c r="AH832" s="304">
        <f t="shared" ca="1" si="376"/>
        <v>-9.8450855259786039</v>
      </c>
    </row>
    <row r="833" spans="1:34" x14ac:dyDescent="0.2">
      <c r="A833" s="347">
        <f t="shared" ca="1" si="354"/>
        <v>1E-4</v>
      </c>
      <c r="B833" s="304">
        <f t="shared" ca="1" si="355"/>
        <v>42.322600000001081</v>
      </c>
      <c r="D833" s="306">
        <f t="shared" ca="1" si="356"/>
        <v>-0.39895838046172605</v>
      </c>
      <c r="E833" s="307">
        <f t="shared" ca="1" si="357"/>
        <v>2.7008809407886858E-2</v>
      </c>
      <c r="F833" s="304">
        <f t="shared" ca="1" si="358"/>
        <v>0.39987156078705438</v>
      </c>
      <c r="G833" s="306">
        <f t="shared" ca="1" si="359"/>
        <v>4.5208138404918214</v>
      </c>
      <c r="H833" s="307">
        <f t="shared" ca="1" si="360"/>
        <v>-111.4694643118263</v>
      </c>
      <c r="I833" s="304">
        <f t="shared" ca="1" si="361"/>
        <v>111.5611008898079</v>
      </c>
      <c r="J833" s="306">
        <f t="shared" ca="1" si="362"/>
        <v>864.55711868317792</v>
      </c>
      <c r="K833" s="307">
        <f t="shared" ca="1" si="363"/>
        <v>-8.5423468012930961</v>
      </c>
      <c r="L833" s="304">
        <f t="shared" ca="1" si="348"/>
        <v>864.59931942757862</v>
      </c>
      <c r="M833" s="306">
        <f t="shared" ca="1" si="364"/>
        <v>-1.5302620185637668</v>
      </c>
      <c r="N833" s="304">
        <f t="shared" ca="1" si="365"/>
        <v>-87.67755521287387</v>
      </c>
      <c r="P833" s="310">
        <f t="shared" ca="1" si="366"/>
        <v>23</v>
      </c>
      <c r="Q833" s="304">
        <f t="shared" ca="1" si="367"/>
        <v>0</v>
      </c>
      <c r="R833" s="306">
        <f t="shared" ca="1" si="368"/>
        <v>0</v>
      </c>
      <c r="S833" s="307">
        <f t="shared" ca="1" si="369"/>
        <v>4.7590000000000039</v>
      </c>
      <c r="T833" s="304">
        <f t="shared" ca="1" si="349"/>
        <v>46.68579000000004</v>
      </c>
      <c r="U833" s="311">
        <f t="shared" ca="1" si="350"/>
        <v>0</v>
      </c>
      <c r="V833" s="306">
        <f t="shared" ca="1" si="351"/>
        <v>1.2260468846257351</v>
      </c>
      <c r="W833" s="304">
        <f t="shared" ca="1" si="352"/>
        <v>46.852859222762028</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-4.3153839910791802E-2</v>
      </c>
      <c r="AH833" s="304">
        <f t="shared" ca="1" si="376"/>
        <v>-9.8450957387782179</v>
      </c>
    </row>
    <row r="834" spans="1:34" x14ac:dyDescent="0.2">
      <c r="A834" s="347">
        <f t="shared" ca="1" si="354"/>
        <v>1E-4</v>
      </c>
      <c r="B834" s="304">
        <f t="shared" ca="1" si="355"/>
        <v>42.322700000001085</v>
      </c>
      <c r="D834" s="306">
        <f t="shared" ca="1" si="356"/>
        <v>-0.39895528899635063</v>
      </c>
      <c r="E834" s="307">
        <f t="shared" ca="1" si="357"/>
        <v>2.7019155815336759E-2</v>
      </c>
      <c r="F834" s="304">
        <f t="shared" ca="1" si="358"/>
        <v>0.39986917535505923</v>
      </c>
      <c r="G834" s="306">
        <f t="shared" ca="1" si="359"/>
        <v>4.5207739449629214</v>
      </c>
      <c r="H834" s="307">
        <f t="shared" ca="1" si="360"/>
        <v>-111.46946160991072</v>
      </c>
      <c r="I834" s="304">
        <f t="shared" ca="1" si="361"/>
        <v>111.56109657342391</v>
      </c>
      <c r="J834" s="306">
        <f t="shared" ca="1" si="362"/>
        <v>864.55711868317792</v>
      </c>
      <c r="K834" s="307">
        <f t="shared" ca="1" si="363"/>
        <v>-8.553493747589183</v>
      </c>
      <c r="L834" s="304">
        <f t="shared" ca="1" si="348"/>
        <v>864.59942963261813</v>
      </c>
      <c r="M834" s="306">
        <f t="shared" ca="1" si="364"/>
        <v>-1.5302623749000661</v>
      </c>
      <c r="N834" s="304">
        <f t="shared" ca="1" si="365"/>
        <v>-87.677575629439914</v>
      </c>
      <c r="P834" s="310">
        <f t="shared" ca="1" si="366"/>
        <v>23</v>
      </c>
      <c r="Q834" s="304">
        <f t="shared" ca="1" si="367"/>
        <v>0</v>
      </c>
      <c r="R834" s="306">
        <f t="shared" ca="1" si="368"/>
        <v>0</v>
      </c>
      <c r="S834" s="307">
        <f t="shared" ca="1" si="369"/>
        <v>4.7590000000000039</v>
      </c>
      <c r="T834" s="304">
        <f t="shared" ca="1" si="349"/>
        <v>46.68579000000004</v>
      </c>
      <c r="U834" s="311">
        <f t="shared" ca="1" si="350"/>
        <v>0</v>
      </c>
      <c r="V834" s="306">
        <f t="shared" ca="1" si="351"/>
        <v>1.2260482512946247</v>
      </c>
      <c r="W834" s="304">
        <f t="shared" ca="1" si="352"/>
        <v>46.852907823881637</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-4.3163910885763102E-2</v>
      </c>
      <c r="AH834" s="304">
        <f t="shared" ca="1" si="376"/>
        <v>-9.8451059514103783</v>
      </c>
    </row>
    <row r="835" spans="1:34" x14ac:dyDescent="0.2">
      <c r="A835" s="347">
        <f t="shared" ca="1" si="354"/>
        <v>1E-4</v>
      </c>
      <c r="B835" s="304">
        <f t="shared" ca="1" si="355"/>
        <v>42.322800000001088</v>
      </c>
      <c r="D835" s="306">
        <f t="shared" ca="1" si="356"/>
        <v>-0.39895219754753181</v>
      </c>
      <c r="E835" s="307">
        <f t="shared" ca="1" si="357"/>
        <v>2.7029502053286691E-2</v>
      </c>
      <c r="F835" s="304">
        <f t="shared" ca="1" si="358"/>
        <v>0.39986679020550514</v>
      </c>
      <c r="G835" s="306">
        <f t="shared" ca="1" si="359"/>
        <v>4.5207340497431669</v>
      </c>
      <c r="H835" s="307">
        <f t="shared" ca="1" si="360"/>
        <v>-111.46945890696051</v>
      </c>
      <c r="I835" s="304">
        <f t="shared" ca="1" si="361"/>
        <v>111.56109225603281</v>
      </c>
      <c r="J835" s="306">
        <f t="shared" ca="1" si="362"/>
        <v>864.55711868317792</v>
      </c>
      <c r="K835" s="307">
        <f t="shared" ca="1" si="363"/>
        <v>-8.5646406936150274</v>
      </c>
      <c r="L835" s="304">
        <f t="shared" ca="1" si="348"/>
        <v>864.59953998135427</v>
      </c>
      <c r="M835" s="306">
        <f t="shared" ca="1" si="364"/>
        <v>-1.5302627312332486</v>
      </c>
      <c r="N835" s="304">
        <f t="shared" ca="1" si="365"/>
        <v>-87.677596045827372</v>
      </c>
      <c r="P835" s="310">
        <f t="shared" ca="1" si="366"/>
        <v>23</v>
      </c>
      <c r="Q835" s="304">
        <f t="shared" ca="1" si="367"/>
        <v>0</v>
      </c>
      <c r="R835" s="306">
        <f t="shared" ca="1" si="368"/>
        <v>0</v>
      </c>
      <c r="S835" s="307">
        <f t="shared" ca="1" si="369"/>
        <v>4.7590000000000039</v>
      </c>
      <c r="T835" s="304">
        <f t="shared" ca="1" si="349"/>
        <v>46.68579000000004</v>
      </c>
      <c r="U835" s="311">
        <f t="shared" ca="1" si="350"/>
        <v>0</v>
      </c>
      <c r="V835" s="306">
        <f t="shared" ca="1" si="351"/>
        <v>1.2260496179650047</v>
      </c>
      <c r="W835" s="304">
        <f t="shared" ca="1" si="352"/>
        <v>46.852956424204329</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-4.3173981695781904E-2</v>
      </c>
      <c r="AH835" s="304">
        <f t="shared" ca="1" si="376"/>
        <v>-9.8451161638750992</v>
      </c>
    </row>
    <row r="836" spans="1:34" x14ac:dyDescent="0.2">
      <c r="A836" s="347">
        <f t="shared" ca="1" si="354"/>
        <v>1E-4</v>
      </c>
      <c r="B836" s="304">
        <f t="shared" ca="1" si="355"/>
        <v>42.322900000001091</v>
      </c>
      <c r="D836" s="306">
        <f t="shared" ca="1" si="356"/>
        <v>-0.39894910611526507</v>
      </c>
      <c r="E836" s="307">
        <f t="shared" ca="1" si="357"/>
        <v>2.7039848121722443E-2</v>
      </c>
      <c r="F836" s="304">
        <f t="shared" ca="1" si="358"/>
        <v>0.39986440533837825</v>
      </c>
      <c r="G836" s="306">
        <f t="shared" ca="1" si="359"/>
        <v>4.5206941548325554</v>
      </c>
      <c r="H836" s="307">
        <f t="shared" ca="1" si="360"/>
        <v>-111.46945620297569</v>
      </c>
      <c r="I836" s="304">
        <f t="shared" ca="1" si="361"/>
        <v>111.56108793763465</v>
      </c>
      <c r="J836" s="306">
        <f t="shared" ca="1" si="362"/>
        <v>864.55711868317792</v>
      </c>
      <c r="K836" s="307">
        <f t="shared" ca="1" si="363"/>
        <v>-8.5757876393705246</v>
      </c>
      <c r="L836" s="304">
        <f t="shared" ref="L836:L899" ca="1" si="377">SQRT(pos_x^2+pos_z^2)</f>
        <v>864.59965047378671</v>
      </c>
      <c r="M836" s="306">
        <f t="shared" ca="1" si="364"/>
        <v>-1.5302630875633141</v>
      </c>
      <c r="N836" s="304">
        <f t="shared" ca="1" si="365"/>
        <v>-87.677616462036227</v>
      </c>
      <c r="P836" s="310">
        <f t="shared" ca="1" si="366"/>
        <v>23</v>
      </c>
      <c r="Q836" s="304">
        <f t="shared" ca="1" si="367"/>
        <v>0</v>
      </c>
      <c r="R836" s="306">
        <f t="shared" ca="1" si="368"/>
        <v>0</v>
      </c>
      <c r="S836" s="307">
        <f t="shared" ca="1" si="369"/>
        <v>4.7590000000000039</v>
      </c>
      <c r="T836" s="304">
        <f t="shared" ref="T836:T899" ca="1" si="378">m*g</f>
        <v>46.68579000000004</v>
      </c>
      <c r="U836" s="311">
        <f t="shared" ref="U836:U899" ca="1" si="379">IF(pos_xz&lt;L_rampe,Poids*COS(Beta),0)</f>
        <v>0</v>
      </c>
      <c r="V836" s="306">
        <f t="shared" ref="V836:V899" ca="1" si="380">Rho_moyen*(20000-Alt_rampe-pos_z)/(20000+Alt_rampe+pos_z)</f>
        <v>1.2260509846368757</v>
      </c>
      <c r="W836" s="304">
        <f t="shared" ref="W836:W899" ca="1" si="381">1/2*Rho*Sref*Cx*vit_xz^2</f>
        <v>46.853005023730184</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-4.3184052340832224E-2</v>
      </c>
      <c r="AH836" s="304">
        <f t="shared" ca="1" si="376"/>
        <v>-9.8451263761723666</v>
      </c>
    </row>
    <row r="837" spans="1:34" x14ac:dyDescent="0.2">
      <c r="A837" s="347">
        <f t="shared" ref="A837:A900" ca="1" si="383">IF(B836+0.01&lt;=T_ini+ROUNDUP(Temps_fin_propu,0), 0.01, IF(K836&gt;0, 0.1, 0.0001))</f>
        <v>1E-4</v>
      </c>
      <c r="B837" s="304">
        <f t="shared" ref="B837:B900" ca="1" si="384">B836+pas</f>
        <v>42.323000000001095</v>
      </c>
      <c r="D837" s="306">
        <f t="shared" ref="D837:D900" ca="1" si="385">IF(AND(L836&lt;L_rampe,Poussee&lt;Poids*SIN(M836)),0,(-W836+Poussee)/m*COS(M836)-U836/m*SIN(M836))</f>
        <v>-0.39894601469955332</v>
      </c>
      <c r="E837" s="307">
        <f t="shared" ref="E837:E900" ca="1" si="386">IF(AND(L836&lt;L_rampe,Poussee&lt;Poids*SIN(M836)),0,(-W836+Poussee)/m*SIN(M836)+U836/m*COS(M836)-Poids/m)</f>
        <v>2.7050194020660001E-2</v>
      </c>
      <c r="F837" s="304">
        <f t="shared" ref="F837:F900" ca="1" si="387">SQRT(acc_x^2+acc_z^2)</f>
        <v>0.39986202075367394</v>
      </c>
      <c r="G837" s="306">
        <f t="shared" ref="G837:G900" ca="1" si="388">G836+acc_x*pas</f>
        <v>4.5206542602310851</v>
      </c>
      <c r="H837" s="307">
        <f t="shared" ref="H837:H900" ca="1" si="389">H836+acc_z*pas</f>
        <v>-111.46945349795629</v>
      </c>
      <c r="I837" s="304">
        <f t="shared" ref="I837:I900" ca="1" si="390">SQRT(vit_x^2+vit_z^2)</f>
        <v>111.56108361822946</v>
      </c>
      <c r="J837" s="306">
        <f t="shared" ref="J837:J900" ca="1" si="391">J836+0.5*(vit_x+G836)*pas*(K836&gt;=0)</f>
        <v>864.55711868317792</v>
      </c>
      <c r="K837" s="307">
        <f t="shared" ref="K837:K900" ca="1" si="392">K836+0.5*(vit_z+H836)*pas</f>
        <v>-8.5869345848555714</v>
      </c>
      <c r="L837" s="304">
        <f t="shared" ca="1" si="377"/>
        <v>864.59976110991568</v>
      </c>
      <c r="M837" s="306">
        <f t="shared" ref="M837:M900" ca="1" si="393">IF(AND(L836&gt;L_rampe,G837&gt;0),ATAN2(G837,H837),$M$4)</f>
        <v>-1.5302634438902625</v>
      </c>
      <c r="N837" s="304">
        <f t="shared" ref="N837:N900" ca="1" si="394">DEGREES(Beta)</f>
        <v>-87.677636878066508</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4.7590000000000039</v>
      </c>
      <c r="T837" s="304">
        <f t="shared" ca="1" si="378"/>
        <v>46.68579000000004</v>
      </c>
      <c r="U837" s="311">
        <f t="shared" ca="1" si="379"/>
        <v>0</v>
      </c>
      <c r="V837" s="306">
        <f t="shared" ca="1" si="380"/>
        <v>1.2260523513102379</v>
      </c>
      <c r="W837" s="304">
        <f t="shared" ca="1" si="381"/>
        <v>46.853053622459214</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-4.3194122820922942E-2</v>
      </c>
      <c r="AH837" s="304">
        <f t="shared" ref="AH837:AH900" ca="1" si="405">IF(AND(L836&lt;L_rampe,Poussee&lt;Poids*SIN(M836)), g*SIN(M836), (-W836+Poussee)/m)</f>
        <v>-9.8451365883021946</v>
      </c>
    </row>
    <row r="838" spans="1:34" x14ac:dyDescent="0.2">
      <c r="A838" s="347">
        <f t="shared" ca="1" si="383"/>
        <v>1E-4</v>
      </c>
      <c r="B838" s="304">
        <f t="shared" ca="1" si="384"/>
        <v>42.323100000001098</v>
      </c>
      <c r="D838" s="306">
        <f t="shared" ca="1" si="385"/>
        <v>-0.39894292330039716</v>
      </c>
      <c r="E838" s="307">
        <f t="shared" ca="1" si="386"/>
        <v>2.7060539750102919E-2</v>
      </c>
      <c r="F838" s="304">
        <f t="shared" ca="1" si="387"/>
        <v>0.39985963645138461</v>
      </c>
      <c r="G838" s="306">
        <f t="shared" ca="1" si="388"/>
        <v>4.520614365938755</v>
      </c>
      <c r="H838" s="307">
        <f t="shared" ca="1" si="389"/>
        <v>-111.46945079190232</v>
      </c>
      <c r="I838" s="304">
        <f t="shared" ca="1" si="390"/>
        <v>111.56107929781723</v>
      </c>
      <c r="J838" s="306">
        <f t="shared" ca="1" si="391"/>
        <v>864.55711868317792</v>
      </c>
      <c r="K838" s="307">
        <f t="shared" ca="1" si="392"/>
        <v>-8.5980815300700648</v>
      </c>
      <c r="L838" s="304">
        <f t="shared" ca="1" si="377"/>
        <v>864.59987188974083</v>
      </c>
      <c r="M838" s="306">
        <f t="shared" ca="1" si="393"/>
        <v>-1.530263800214094</v>
      </c>
      <c r="N838" s="304">
        <f t="shared" ca="1" si="394"/>
        <v>-87.677657293918188</v>
      </c>
      <c r="P838" s="310">
        <f t="shared" ca="1" si="395"/>
        <v>23</v>
      </c>
      <c r="Q838" s="304">
        <f t="shared" ca="1" si="396"/>
        <v>0</v>
      </c>
      <c r="R838" s="306">
        <f t="shared" ca="1" si="397"/>
        <v>0</v>
      </c>
      <c r="S838" s="307">
        <f t="shared" ca="1" si="398"/>
        <v>4.7590000000000039</v>
      </c>
      <c r="T838" s="304">
        <f t="shared" ca="1" si="378"/>
        <v>46.68579000000004</v>
      </c>
      <c r="U838" s="311">
        <f t="shared" ca="1" si="379"/>
        <v>0</v>
      </c>
      <c r="V838" s="306">
        <f t="shared" ca="1" si="380"/>
        <v>1.226053717985091</v>
      </c>
      <c r="W838" s="304">
        <f t="shared" ca="1" si="381"/>
        <v>46.853102220391392</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-4.3204193136064717E-2</v>
      </c>
      <c r="AH838" s="304">
        <f t="shared" ca="1" si="405"/>
        <v>-9.8451468002645885</v>
      </c>
    </row>
    <row r="839" spans="1:34" x14ac:dyDescent="0.2">
      <c r="A839" s="347">
        <f t="shared" ca="1" si="383"/>
        <v>1E-4</v>
      </c>
      <c r="B839" s="304">
        <f t="shared" ca="1" si="384"/>
        <v>42.323200000001101</v>
      </c>
      <c r="D839" s="306">
        <f t="shared" ca="1" si="385"/>
        <v>-0.39893983191779436</v>
      </c>
      <c r="E839" s="307">
        <f t="shared" ca="1" si="386"/>
        <v>2.707088531004409E-2</v>
      </c>
      <c r="F839" s="304">
        <f t="shared" ca="1" si="387"/>
        <v>0.39985725243149906</v>
      </c>
      <c r="G839" s="306">
        <f t="shared" ca="1" si="388"/>
        <v>4.5205744719555634</v>
      </c>
      <c r="H839" s="307">
        <f t="shared" ca="1" si="389"/>
        <v>-111.46944808481379</v>
      </c>
      <c r="I839" s="304">
        <f t="shared" ca="1" si="390"/>
        <v>111.56107497639799</v>
      </c>
      <c r="J839" s="306">
        <f t="shared" ca="1" si="391"/>
        <v>864.55711868317792</v>
      </c>
      <c r="K839" s="307">
        <f t="shared" ca="1" si="392"/>
        <v>-8.6092284750139001</v>
      </c>
      <c r="L839" s="304">
        <f t="shared" ca="1" si="377"/>
        <v>864.59998281326239</v>
      </c>
      <c r="M839" s="306">
        <f t="shared" ca="1" si="393"/>
        <v>-1.5302641565348085</v>
      </c>
      <c r="N839" s="304">
        <f t="shared" ca="1" si="394"/>
        <v>-87.677677709591279</v>
      </c>
      <c r="P839" s="310">
        <f t="shared" ca="1" si="395"/>
        <v>23</v>
      </c>
      <c r="Q839" s="304">
        <f t="shared" ca="1" si="396"/>
        <v>0</v>
      </c>
      <c r="R839" s="306">
        <f t="shared" ca="1" si="397"/>
        <v>0</v>
      </c>
      <c r="S839" s="307">
        <f t="shared" ca="1" si="398"/>
        <v>4.7590000000000039</v>
      </c>
      <c r="T839" s="304">
        <f t="shared" ca="1" si="378"/>
        <v>46.68579000000004</v>
      </c>
      <c r="U839" s="311">
        <f t="shared" ca="1" si="379"/>
        <v>0</v>
      </c>
      <c r="V839" s="306">
        <f t="shared" ca="1" si="380"/>
        <v>1.2260550846614351</v>
      </c>
      <c r="W839" s="304">
        <f t="shared" ca="1" si="381"/>
        <v>46.85315081752676</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-4.3214263286250443E-2</v>
      </c>
      <c r="AH839" s="304">
        <f t="shared" ca="1" si="405"/>
        <v>-9.8451570120595413</v>
      </c>
    </row>
    <row r="840" spans="1:34" x14ac:dyDescent="0.2">
      <c r="A840" s="347">
        <f t="shared" ca="1" si="383"/>
        <v>1E-4</v>
      </c>
      <c r="B840" s="304">
        <f t="shared" ca="1" si="384"/>
        <v>42.323300000001105</v>
      </c>
      <c r="D840" s="306">
        <f t="shared" ca="1" si="385"/>
        <v>-0.3989367405517476</v>
      </c>
      <c r="E840" s="307">
        <f t="shared" ca="1" si="386"/>
        <v>2.7081230700492398E-2</v>
      </c>
      <c r="F840" s="304">
        <f t="shared" ca="1" si="387"/>
        <v>0.3998548686940121</v>
      </c>
      <c r="G840" s="306">
        <f t="shared" ca="1" si="388"/>
        <v>4.5205345782815085</v>
      </c>
      <c r="H840" s="307">
        <f t="shared" ca="1" si="389"/>
        <v>-111.46944537669071</v>
      </c>
      <c r="I840" s="304">
        <f t="shared" ca="1" si="390"/>
        <v>111.56107065397174</v>
      </c>
      <c r="J840" s="306">
        <f t="shared" ca="1" si="391"/>
        <v>864.55711868317792</v>
      </c>
      <c r="K840" s="307">
        <f t="shared" ca="1" si="392"/>
        <v>-8.620375419686976</v>
      </c>
      <c r="L840" s="304">
        <f t="shared" ca="1" si="377"/>
        <v>864.60009388048002</v>
      </c>
      <c r="M840" s="306">
        <f t="shared" ca="1" si="393"/>
        <v>-1.5302645128524062</v>
      </c>
      <c r="N840" s="304">
        <f t="shared" ca="1" si="394"/>
        <v>-87.677698125085797</v>
      </c>
      <c r="P840" s="310">
        <f t="shared" ca="1" si="395"/>
        <v>23</v>
      </c>
      <c r="Q840" s="304">
        <f t="shared" ca="1" si="396"/>
        <v>0</v>
      </c>
      <c r="R840" s="306">
        <f t="shared" ca="1" si="397"/>
        <v>0</v>
      </c>
      <c r="S840" s="307">
        <f t="shared" ca="1" si="398"/>
        <v>4.7590000000000039</v>
      </c>
      <c r="T840" s="304">
        <f t="shared" ca="1" si="378"/>
        <v>46.68579000000004</v>
      </c>
      <c r="U840" s="311">
        <f t="shared" ca="1" si="379"/>
        <v>0</v>
      </c>
      <c r="V840" s="306">
        <f t="shared" ca="1" si="380"/>
        <v>1.2260564513392695</v>
      </c>
      <c r="W840" s="304">
        <f t="shared" ca="1" si="381"/>
        <v>46.853199413865298</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-4.3224333271483673E-2</v>
      </c>
      <c r="AH840" s="304">
        <f t="shared" ca="1" si="405"/>
        <v>-9.84516722368706</v>
      </c>
    </row>
    <row r="841" spans="1:34" x14ac:dyDescent="0.2">
      <c r="A841" s="347">
        <f t="shared" ca="1" si="383"/>
        <v>1E-4</v>
      </c>
      <c r="B841" s="304">
        <f t="shared" ca="1" si="384"/>
        <v>42.323400000001108</v>
      </c>
      <c r="D841" s="306">
        <f t="shared" ca="1" si="385"/>
        <v>-0.3989336492022551</v>
      </c>
      <c r="E841" s="307">
        <f t="shared" ca="1" si="386"/>
        <v>2.7091575921446065E-2</v>
      </c>
      <c r="F841" s="304">
        <f t="shared" ca="1" si="387"/>
        <v>0.39985248523891331</v>
      </c>
      <c r="G841" s="306">
        <f t="shared" ca="1" si="388"/>
        <v>4.5204946849165886</v>
      </c>
      <c r="H841" s="307">
        <f t="shared" ca="1" si="389"/>
        <v>-111.46944266753312</v>
      </c>
      <c r="I841" s="304">
        <f t="shared" ca="1" si="390"/>
        <v>111.56106633053851</v>
      </c>
      <c r="J841" s="306">
        <f t="shared" ca="1" si="391"/>
        <v>864.55711868317792</v>
      </c>
      <c r="K841" s="307">
        <f t="shared" ca="1" si="392"/>
        <v>-8.6315223640891876</v>
      </c>
      <c r="L841" s="304">
        <f t="shared" ca="1" si="377"/>
        <v>864.60020509139383</v>
      </c>
      <c r="M841" s="306">
        <f t="shared" ca="1" si="393"/>
        <v>-1.530264869166887</v>
      </c>
      <c r="N841" s="304">
        <f t="shared" ca="1" si="394"/>
        <v>-87.677718540401727</v>
      </c>
      <c r="P841" s="310">
        <f t="shared" ca="1" si="395"/>
        <v>23</v>
      </c>
      <c r="Q841" s="304">
        <f t="shared" ca="1" si="396"/>
        <v>0</v>
      </c>
      <c r="R841" s="306">
        <f t="shared" ca="1" si="397"/>
        <v>0</v>
      </c>
      <c r="S841" s="307">
        <f t="shared" ca="1" si="398"/>
        <v>4.7590000000000039</v>
      </c>
      <c r="T841" s="304">
        <f t="shared" ca="1" si="378"/>
        <v>46.68579000000004</v>
      </c>
      <c r="U841" s="311">
        <f t="shared" ca="1" si="379"/>
        <v>0</v>
      </c>
      <c r="V841" s="306">
        <f t="shared" ca="1" si="380"/>
        <v>1.226057818018595</v>
      </c>
      <c r="W841" s="304">
        <f t="shared" ca="1" si="381"/>
        <v>46.853248009407025</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-4.3234403091766183E-2</v>
      </c>
      <c r="AH841" s="304">
        <f t="shared" ca="1" si="405"/>
        <v>-9.8451774351471446</v>
      </c>
    </row>
    <row r="842" spans="1:34" x14ac:dyDescent="0.2">
      <c r="A842" s="347">
        <f t="shared" ca="1" si="383"/>
        <v>1E-4</v>
      </c>
      <c r="B842" s="304">
        <f t="shared" ca="1" si="384"/>
        <v>42.323500000001111</v>
      </c>
      <c r="D842" s="306">
        <f t="shared" ca="1" si="385"/>
        <v>-0.39893055786931703</v>
      </c>
      <c r="E842" s="307">
        <f t="shared" ca="1" si="386"/>
        <v>2.7101920972905091E-2</v>
      </c>
      <c r="F842" s="304">
        <f t="shared" ca="1" si="387"/>
        <v>0.39985010206619437</v>
      </c>
      <c r="G842" s="306">
        <f t="shared" ca="1" si="388"/>
        <v>4.5204547918608018</v>
      </c>
      <c r="H842" s="307">
        <f t="shared" ca="1" si="389"/>
        <v>-111.46943995734102</v>
      </c>
      <c r="I842" s="304">
        <f t="shared" ca="1" si="390"/>
        <v>111.56106200609831</v>
      </c>
      <c r="J842" s="306">
        <f t="shared" ca="1" si="391"/>
        <v>864.55711868317792</v>
      </c>
      <c r="K842" s="307">
        <f t="shared" ca="1" si="392"/>
        <v>-8.642669308220432</v>
      </c>
      <c r="L842" s="304">
        <f t="shared" ca="1" si="377"/>
        <v>864.60031644600372</v>
      </c>
      <c r="M842" s="306">
        <f t="shared" ca="1" si="393"/>
        <v>-1.5302652254782509</v>
      </c>
      <c r="N842" s="304">
        <f t="shared" ca="1" si="394"/>
        <v>-87.67773895553907</v>
      </c>
      <c r="P842" s="310">
        <f t="shared" ca="1" si="395"/>
        <v>23</v>
      </c>
      <c r="Q842" s="304">
        <f t="shared" ca="1" si="396"/>
        <v>0</v>
      </c>
      <c r="R842" s="306">
        <f t="shared" ca="1" si="397"/>
        <v>0</v>
      </c>
      <c r="S842" s="307">
        <f t="shared" ca="1" si="398"/>
        <v>4.7590000000000039</v>
      </c>
      <c r="T842" s="304">
        <f t="shared" ca="1" si="378"/>
        <v>46.68579000000004</v>
      </c>
      <c r="U842" s="311">
        <f t="shared" ca="1" si="379"/>
        <v>0</v>
      </c>
      <c r="V842" s="306">
        <f t="shared" ca="1" si="380"/>
        <v>1.2260591846994118</v>
      </c>
      <c r="W842" s="304">
        <f t="shared" ca="1" si="381"/>
        <v>46.853296604151986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-4.3244472747099749E-2</v>
      </c>
      <c r="AH842" s="304">
        <f t="shared" ca="1" si="405"/>
        <v>-9.8451876464397952</v>
      </c>
    </row>
    <row r="843" spans="1:34" x14ac:dyDescent="0.2">
      <c r="A843" s="347">
        <f t="shared" ca="1" si="383"/>
        <v>1E-4</v>
      </c>
      <c r="B843" s="304">
        <f t="shared" ca="1" si="384"/>
        <v>42.323600000001115</v>
      </c>
      <c r="D843" s="306">
        <f t="shared" ca="1" si="385"/>
        <v>-0.39892746655293421</v>
      </c>
      <c r="E843" s="307">
        <f t="shared" ca="1" si="386"/>
        <v>2.7112265854881912E-2</v>
      </c>
      <c r="F843" s="304">
        <f t="shared" ca="1" si="387"/>
        <v>0.39984771917584855</v>
      </c>
      <c r="G843" s="306">
        <f t="shared" ca="1" si="388"/>
        <v>4.5204148991141464</v>
      </c>
      <c r="H843" s="307">
        <f t="shared" ca="1" si="389"/>
        <v>-111.46943724611444</v>
      </c>
      <c r="I843" s="304">
        <f t="shared" ca="1" si="390"/>
        <v>111.56105768065117</v>
      </c>
      <c r="J843" s="306">
        <f t="shared" ca="1" si="391"/>
        <v>864.55711868317792</v>
      </c>
      <c r="K843" s="307">
        <f t="shared" ca="1" si="392"/>
        <v>-8.6538162520806043</v>
      </c>
      <c r="L843" s="304">
        <f t="shared" ca="1" si="377"/>
        <v>864.60042794430956</v>
      </c>
      <c r="M843" s="306">
        <f t="shared" ca="1" si="393"/>
        <v>-1.5302655817864983</v>
      </c>
      <c r="N843" s="304">
        <f t="shared" ca="1" si="394"/>
        <v>-87.677759370497853</v>
      </c>
      <c r="P843" s="310">
        <f t="shared" ca="1" si="395"/>
        <v>23</v>
      </c>
      <c r="Q843" s="304">
        <f t="shared" ca="1" si="396"/>
        <v>0</v>
      </c>
      <c r="R843" s="306">
        <f t="shared" ca="1" si="397"/>
        <v>0</v>
      </c>
      <c r="S843" s="307">
        <f t="shared" ca="1" si="398"/>
        <v>4.7590000000000039</v>
      </c>
      <c r="T843" s="304">
        <f t="shared" ca="1" si="378"/>
        <v>46.68579000000004</v>
      </c>
      <c r="U843" s="311">
        <f t="shared" ca="1" si="379"/>
        <v>0</v>
      </c>
      <c r="V843" s="306">
        <f t="shared" ca="1" si="380"/>
        <v>1.2260605513817193</v>
      </c>
      <c r="W843" s="304">
        <f t="shared" ca="1" si="381"/>
        <v>46.853345198100165</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-4.3254542237495031E-2</v>
      </c>
      <c r="AH843" s="304">
        <f t="shared" ca="1" si="405"/>
        <v>-9.8451978575650241</v>
      </c>
    </row>
    <row r="844" spans="1:34" x14ac:dyDescent="0.2">
      <c r="A844" s="347">
        <f t="shared" ca="1" si="383"/>
        <v>1E-4</v>
      </c>
      <c r="B844" s="304">
        <f t="shared" ca="1" si="384"/>
        <v>42.323700000001118</v>
      </c>
      <c r="D844" s="306">
        <f t="shared" ca="1" si="385"/>
        <v>-0.39892437525310454</v>
      </c>
      <c r="E844" s="307">
        <f t="shared" ca="1" si="386"/>
        <v>2.712261056737475E-2</v>
      </c>
      <c r="F844" s="304">
        <f t="shared" ca="1" si="387"/>
        <v>0.39984533656786497</v>
      </c>
      <c r="G844" s="306">
        <f t="shared" ca="1" si="388"/>
        <v>4.5203750066766215</v>
      </c>
      <c r="H844" s="307">
        <f t="shared" ca="1" si="389"/>
        <v>-111.46943453385339</v>
      </c>
      <c r="I844" s="304">
        <f t="shared" ca="1" si="390"/>
        <v>111.5610533541971</v>
      </c>
      <c r="J844" s="306">
        <f t="shared" ca="1" si="391"/>
        <v>864.55711868317792</v>
      </c>
      <c r="K844" s="307">
        <f t="shared" ca="1" si="392"/>
        <v>-8.6649631956696034</v>
      </c>
      <c r="L844" s="304">
        <f t="shared" ca="1" si="377"/>
        <v>864.60053958631147</v>
      </c>
      <c r="M844" s="306">
        <f t="shared" ca="1" si="393"/>
        <v>-1.5302659380916286</v>
      </c>
      <c r="N844" s="304">
        <f t="shared" ca="1" si="394"/>
        <v>-87.677779785278034</v>
      </c>
      <c r="P844" s="310">
        <f t="shared" ca="1" si="395"/>
        <v>23</v>
      </c>
      <c r="Q844" s="304">
        <f t="shared" ca="1" si="396"/>
        <v>0</v>
      </c>
      <c r="R844" s="306">
        <f t="shared" ca="1" si="397"/>
        <v>0</v>
      </c>
      <c r="S844" s="307">
        <f t="shared" ca="1" si="398"/>
        <v>4.7590000000000039</v>
      </c>
      <c r="T844" s="304">
        <f t="shared" ca="1" si="378"/>
        <v>46.68579000000004</v>
      </c>
      <c r="U844" s="311">
        <f t="shared" ca="1" si="379"/>
        <v>0</v>
      </c>
      <c r="V844" s="306">
        <f t="shared" ca="1" si="380"/>
        <v>1.226061918065517</v>
      </c>
      <c r="W844" s="304">
        <f t="shared" ca="1" si="381"/>
        <v>46.853393791251548</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-4.3264611562944921E-2</v>
      </c>
      <c r="AH844" s="304">
        <f t="shared" ca="1" si="405"/>
        <v>-9.845208068522826</v>
      </c>
    </row>
    <row r="845" spans="1:34" x14ac:dyDescent="0.2">
      <c r="A845" s="347">
        <f t="shared" ca="1" si="383"/>
        <v>1E-4</v>
      </c>
      <c r="B845" s="304">
        <f t="shared" ca="1" si="384"/>
        <v>42.323800000001121</v>
      </c>
      <c r="D845" s="306">
        <f t="shared" ca="1" si="385"/>
        <v>-0.39892128396983245</v>
      </c>
      <c r="E845" s="307">
        <f t="shared" ca="1" si="386"/>
        <v>2.7132955110374724E-2</v>
      </c>
      <c r="F845" s="304">
        <f t="shared" ca="1" si="387"/>
        <v>0.39984295424223909</v>
      </c>
      <c r="G845" s="306">
        <f t="shared" ca="1" si="388"/>
        <v>4.5203351145482245</v>
      </c>
      <c r="H845" s="307">
        <f t="shared" ca="1" si="389"/>
        <v>-111.46943182055787</v>
      </c>
      <c r="I845" s="304">
        <f t="shared" ca="1" si="390"/>
        <v>111.56104902673611</v>
      </c>
      <c r="J845" s="306">
        <f t="shared" ca="1" si="391"/>
        <v>864.55711868317792</v>
      </c>
      <c r="K845" s="307">
        <f t="shared" ca="1" si="392"/>
        <v>-8.6761101389873243</v>
      </c>
      <c r="L845" s="304">
        <f t="shared" ca="1" si="377"/>
        <v>864.60065137200911</v>
      </c>
      <c r="M845" s="306">
        <f t="shared" ca="1" si="393"/>
        <v>-1.5302662943936425</v>
      </c>
      <c r="N845" s="304">
        <f t="shared" ca="1" si="394"/>
        <v>-87.67780019987967</v>
      </c>
      <c r="P845" s="310">
        <f t="shared" ca="1" si="395"/>
        <v>23</v>
      </c>
      <c r="Q845" s="304">
        <f t="shared" ca="1" si="396"/>
        <v>0</v>
      </c>
      <c r="R845" s="306">
        <f t="shared" ca="1" si="397"/>
        <v>0</v>
      </c>
      <c r="S845" s="307">
        <f t="shared" ca="1" si="398"/>
        <v>4.7590000000000039</v>
      </c>
      <c r="T845" s="304">
        <f t="shared" ca="1" si="378"/>
        <v>46.68579000000004</v>
      </c>
      <c r="U845" s="311">
        <f t="shared" ca="1" si="379"/>
        <v>0</v>
      </c>
      <c r="V845" s="306">
        <f t="shared" ca="1" si="380"/>
        <v>1.2260632847508062</v>
      </c>
      <c r="W845" s="304">
        <f t="shared" ca="1" si="381"/>
        <v>46.8534423836062</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-4.3274680723447645E-2</v>
      </c>
      <c r="AH845" s="304">
        <f t="shared" ca="1" si="405"/>
        <v>-9.8452182793131975</v>
      </c>
    </row>
    <row r="846" spans="1:34" x14ac:dyDescent="0.2">
      <c r="A846" s="347">
        <f t="shared" ca="1" si="383"/>
        <v>1E-4</v>
      </c>
      <c r="B846" s="304">
        <f t="shared" ca="1" si="384"/>
        <v>42.323900000001125</v>
      </c>
      <c r="D846" s="306">
        <f t="shared" ca="1" si="385"/>
        <v>-0.39891819270311235</v>
      </c>
      <c r="E846" s="307">
        <f t="shared" ca="1" si="386"/>
        <v>2.7143299483899597E-2</v>
      </c>
      <c r="F846" s="304">
        <f t="shared" ca="1" si="387"/>
        <v>0.39984057219895802</v>
      </c>
      <c r="G846" s="306">
        <f t="shared" ca="1" si="388"/>
        <v>4.5202952227289543</v>
      </c>
      <c r="H846" s="307">
        <f t="shared" ca="1" si="389"/>
        <v>-111.46942910622792</v>
      </c>
      <c r="I846" s="304">
        <f t="shared" ca="1" si="390"/>
        <v>111.5610446982682</v>
      </c>
      <c r="J846" s="306">
        <f t="shared" ca="1" si="391"/>
        <v>864.55711868317792</v>
      </c>
      <c r="K846" s="307">
        <f t="shared" ca="1" si="392"/>
        <v>-8.6872570820336641</v>
      </c>
      <c r="L846" s="304">
        <f t="shared" ca="1" si="377"/>
        <v>864.60076330140259</v>
      </c>
      <c r="M846" s="306">
        <f t="shared" ca="1" si="393"/>
        <v>-1.5302666506925393</v>
      </c>
      <c r="N846" s="304">
        <f t="shared" ca="1" si="394"/>
        <v>-87.677820614302703</v>
      </c>
      <c r="P846" s="310">
        <f t="shared" ca="1" si="395"/>
        <v>23</v>
      </c>
      <c r="Q846" s="304">
        <f t="shared" ca="1" si="396"/>
        <v>0</v>
      </c>
      <c r="R846" s="306">
        <f t="shared" ca="1" si="397"/>
        <v>0</v>
      </c>
      <c r="S846" s="307">
        <f t="shared" ca="1" si="398"/>
        <v>4.7590000000000039</v>
      </c>
      <c r="T846" s="304">
        <f t="shared" ca="1" si="378"/>
        <v>46.68579000000004</v>
      </c>
      <c r="U846" s="311">
        <f t="shared" ca="1" si="379"/>
        <v>0</v>
      </c>
      <c r="V846" s="306">
        <f t="shared" ca="1" si="380"/>
        <v>1.2260646514375864</v>
      </c>
      <c r="W846" s="304">
        <f t="shared" ca="1" si="381"/>
        <v>46.853490975164092</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-4.3284749719020965E-2</v>
      </c>
      <c r="AH846" s="304">
        <f t="shared" ca="1" si="405"/>
        <v>-9.8452284899361544</v>
      </c>
    </row>
    <row r="847" spans="1:34" x14ac:dyDescent="0.2">
      <c r="A847" s="347">
        <f t="shared" ca="1" si="383"/>
        <v>1E-4</v>
      </c>
      <c r="B847" s="304">
        <f t="shared" ca="1" si="384"/>
        <v>42.324000000001128</v>
      </c>
      <c r="D847" s="306">
        <f t="shared" ca="1" si="385"/>
        <v>-0.39891510145295084</v>
      </c>
      <c r="E847" s="307">
        <f t="shared" ca="1" si="386"/>
        <v>2.7153643687945817E-2</v>
      </c>
      <c r="F847" s="304">
        <f t="shared" ca="1" si="387"/>
        <v>0.39983819043801955</v>
      </c>
      <c r="G847" s="306">
        <f t="shared" ca="1" si="388"/>
        <v>4.5202553312188094</v>
      </c>
      <c r="H847" s="307">
        <f t="shared" ca="1" si="389"/>
        <v>-111.46942639086355</v>
      </c>
      <c r="I847" s="304">
        <f t="shared" ca="1" si="390"/>
        <v>111.56104036879344</v>
      </c>
      <c r="J847" s="306">
        <f t="shared" ca="1" si="391"/>
        <v>864.55711868317792</v>
      </c>
      <c r="K847" s="307">
        <f t="shared" ca="1" si="392"/>
        <v>-8.6984040248085179</v>
      </c>
      <c r="L847" s="304">
        <f t="shared" ca="1" si="377"/>
        <v>864.60087537449169</v>
      </c>
      <c r="M847" s="306">
        <f t="shared" ca="1" si="393"/>
        <v>-1.5302670069883197</v>
      </c>
      <c r="N847" s="304">
        <f t="shared" ca="1" si="394"/>
        <v>-87.677841028547178</v>
      </c>
      <c r="P847" s="310">
        <f t="shared" ca="1" si="395"/>
        <v>23</v>
      </c>
      <c r="Q847" s="304">
        <f t="shared" ca="1" si="396"/>
        <v>0</v>
      </c>
      <c r="R847" s="306">
        <f t="shared" ca="1" si="397"/>
        <v>0</v>
      </c>
      <c r="S847" s="307">
        <f t="shared" ca="1" si="398"/>
        <v>4.7590000000000039</v>
      </c>
      <c r="T847" s="304">
        <f t="shared" ca="1" si="378"/>
        <v>46.68579000000004</v>
      </c>
      <c r="U847" s="311">
        <f t="shared" ca="1" si="379"/>
        <v>0</v>
      </c>
      <c r="V847" s="306">
        <f t="shared" ca="1" si="380"/>
        <v>1.2260660181258571</v>
      </c>
      <c r="W847" s="304">
        <f t="shared" ca="1" si="381"/>
        <v>46.85353956592526</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-4.3294818549654224E-2</v>
      </c>
      <c r="AH847" s="304">
        <f t="shared" ca="1" si="405"/>
        <v>-9.8452387003916897</v>
      </c>
    </row>
    <row r="848" spans="1:34" x14ac:dyDescent="0.2">
      <c r="A848" s="347">
        <f t="shared" ca="1" si="383"/>
        <v>1E-4</v>
      </c>
      <c r="B848" s="304">
        <f t="shared" ca="1" si="384"/>
        <v>42.324100000001131</v>
      </c>
      <c r="D848" s="306">
        <f t="shared" ca="1" si="385"/>
        <v>-0.39891201021934181</v>
      </c>
      <c r="E848" s="307">
        <f t="shared" ca="1" si="386"/>
        <v>2.7163987722515159E-2</v>
      </c>
      <c r="F848" s="304">
        <f t="shared" ca="1" si="387"/>
        <v>0.39983580895940923</v>
      </c>
      <c r="G848" s="306">
        <f t="shared" ca="1" si="388"/>
        <v>4.5202154400177879</v>
      </c>
      <c r="H848" s="307">
        <f t="shared" ca="1" si="389"/>
        <v>-111.46942367446478</v>
      </c>
      <c r="I848" s="304">
        <f t="shared" ca="1" si="390"/>
        <v>111.5610360383118</v>
      </c>
      <c r="J848" s="306">
        <f t="shared" ca="1" si="391"/>
        <v>864.55711868317792</v>
      </c>
      <c r="K848" s="307">
        <f t="shared" ca="1" si="392"/>
        <v>-8.7095509673117846</v>
      </c>
      <c r="L848" s="304">
        <f t="shared" ca="1" si="377"/>
        <v>864.60098759127652</v>
      </c>
      <c r="M848" s="306">
        <f t="shared" ca="1" si="393"/>
        <v>-1.5302673632809833</v>
      </c>
      <c r="N848" s="304">
        <f t="shared" ca="1" si="394"/>
        <v>-87.677861442613064</v>
      </c>
      <c r="P848" s="310">
        <f t="shared" ca="1" si="395"/>
        <v>23</v>
      </c>
      <c r="Q848" s="304">
        <f t="shared" ca="1" si="396"/>
        <v>0</v>
      </c>
      <c r="R848" s="306">
        <f t="shared" ca="1" si="397"/>
        <v>0</v>
      </c>
      <c r="S848" s="307">
        <f t="shared" ca="1" si="398"/>
        <v>4.7590000000000039</v>
      </c>
      <c r="T848" s="304">
        <f t="shared" ca="1" si="378"/>
        <v>46.68579000000004</v>
      </c>
      <c r="U848" s="311">
        <f t="shared" ca="1" si="379"/>
        <v>0</v>
      </c>
      <c r="V848" s="306">
        <f t="shared" ca="1" si="380"/>
        <v>1.2260673848156185</v>
      </c>
      <c r="W848" s="304">
        <f t="shared" ca="1" si="381"/>
        <v>46.853588155889682</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-4.3304887215358079E-2</v>
      </c>
      <c r="AH848" s="304">
        <f t="shared" ca="1" si="405"/>
        <v>-9.8452489106798105</v>
      </c>
    </row>
    <row r="849" spans="1:34" x14ac:dyDescent="0.2">
      <c r="A849" s="347">
        <f t="shared" ca="1" si="383"/>
        <v>1E-4</v>
      </c>
      <c r="B849" s="304">
        <f t="shared" ca="1" si="384"/>
        <v>42.324200000001134</v>
      </c>
      <c r="D849" s="306">
        <f t="shared" ca="1" si="385"/>
        <v>-0.39890891900228986</v>
      </c>
      <c r="E849" s="307">
        <f t="shared" ca="1" si="386"/>
        <v>2.7174331587607625E-2</v>
      </c>
      <c r="F849" s="304">
        <f t="shared" ca="1" si="387"/>
        <v>0.39983342776312325</v>
      </c>
      <c r="G849" s="306">
        <f t="shared" ca="1" si="388"/>
        <v>4.5201755491258879</v>
      </c>
      <c r="H849" s="307">
        <f t="shared" ca="1" si="389"/>
        <v>-111.46942095703162</v>
      </c>
      <c r="I849" s="304">
        <f t="shared" ca="1" si="390"/>
        <v>111.56103170682331</v>
      </c>
      <c r="J849" s="306">
        <f t="shared" ca="1" si="391"/>
        <v>864.55711868317792</v>
      </c>
      <c r="K849" s="307">
        <f t="shared" ca="1" si="392"/>
        <v>-8.7206979095433592</v>
      </c>
      <c r="L849" s="304">
        <f t="shared" ca="1" si="377"/>
        <v>864.60109995175696</v>
      </c>
      <c r="M849" s="306">
        <f t="shared" ca="1" si="393"/>
        <v>-1.5302677195705303</v>
      </c>
      <c r="N849" s="304">
        <f t="shared" ca="1" si="394"/>
        <v>-87.677881856500392</v>
      </c>
      <c r="P849" s="310">
        <f t="shared" ca="1" si="395"/>
        <v>23</v>
      </c>
      <c r="Q849" s="304">
        <f t="shared" ca="1" si="396"/>
        <v>0</v>
      </c>
      <c r="R849" s="306">
        <f t="shared" ca="1" si="397"/>
        <v>0</v>
      </c>
      <c r="S849" s="307">
        <f t="shared" ca="1" si="398"/>
        <v>4.7590000000000039</v>
      </c>
      <c r="T849" s="304">
        <f t="shared" ca="1" si="378"/>
        <v>46.68579000000004</v>
      </c>
      <c r="U849" s="311">
        <f t="shared" ca="1" si="379"/>
        <v>0</v>
      </c>
      <c r="V849" s="306">
        <f t="shared" ca="1" si="380"/>
        <v>1.2260687515068707</v>
      </c>
      <c r="W849" s="304">
        <f t="shared" ca="1" si="381"/>
        <v>46.853636745057393</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-4.3314955716125425E-2</v>
      </c>
      <c r="AH849" s="304">
        <f t="shared" ca="1" si="405"/>
        <v>-9.8452591208005131</v>
      </c>
    </row>
    <row r="850" spans="1:34" x14ac:dyDescent="0.2">
      <c r="A850" s="347">
        <f t="shared" ca="1" si="383"/>
        <v>1E-4</v>
      </c>
      <c r="B850" s="304">
        <f t="shared" ca="1" si="384"/>
        <v>42.324300000001138</v>
      </c>
      <c r="D850" s="306">
        <f t="shared" ca="1" si="385"/>
        <v>-0.39890582780179334</v>
      </c>
      <c r="E850" s="307">
        <f t="shared" ca="1" si="386"/>
        <v>2.718467528323032E-2</v>
      </c>
      <c r="F850" s="304">
        <f t="shared" ca="1" si="387"/>
        <v>0.39983104684915183</v>
      </c>
      <c r="G850" s="306">
        <f t="shared" ca="1" si="388"/>
        <v>4.5201356585431078</v>
      </c>
      <c r="H850" s="307">
        <f t="shared" ca="1" si="389"/>
        <v>-111.46941823856409</v>
      </c>
      <c r="I850" s="304">
        <f t="shared" ca="1" si="390"/>
        <v>111.56102737432798</v>
      </c>
      <c r="J850" s="306">
        <f t="shared" ca="1" si="391"/>
        <v>864.55711868317792</v>
      </c>
      <c r="K850" s="307">
        <f t="shared" ca="1" si="392"/>
        <v>-8.7318448515031388</v>
      </c>
      <c r="L850" s="304">
        <f t="shared" ca="1" si="377"/>
        <v>864.60121245593291</v>
      </c>
      <c r="M850" s="306">
        <f t="shared" ca="1" si="393"/>
        <v>-1.5302680758569609</v>
      </c>
      <c r="N850" s="304">
        <f t="shared" ca="1" si="394"/>
        <v>-87.677902270209159</v>
      </c>
      <c r="P850" s="310">
        <f t="shared" ca="1" si="395"/>
        <v>23</v>
      </c>
      <c r="Q850" s="304">
        <f t="shared" ca="1" si="396"/>
        <v>0</v>
      </c>
      <c r="R850" s="306">
        <f t="shared" ca="1" si="397"/>
        <v>0</v>
      </c>
      <c r="S850" s="307">
        <f t="shared" ca="1" si="398"/>
        <v>4.7590000000000039</v>
      </c>
      <c r="T850" s="304">
        <f t="shared" ca="1" si="378"/>
        <v>46.68579000000004</v>
      </c>
      <c r="U850" s="311">
        <f t="shared" ca="1" si="379"/>
        <v>0</v>
      </c>
      <c r="V850" s="306">
        <f t="shared" ca="1" si="380"/>
        <v>1.2260701181996139</v>
      </c>
      <c r="W850" s="304">
        <f t="shared" ca="1" si="381"/>
        <v>46.853685333428402</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-4.3325024051963368E-2</v>
      </c>
      <c r="AH850" s="304">
        <f t="shared" ca="1" si="405"/>
        <v>-9.8452693307538048</v>
      </c>
    </row>
    <row r="851" spans="1:34" x14ac:dyDescent="0.2">
      <c r="A851" s="347">
        <f t="shared" ca="1" si="383"/>
        <v>1E-4</v>
      </c>
      <c r="B851" s="304">
        <f t="shared" ca="1" si="384"/>
        <v>42.324400000001141</v>
      </c>
      <c r="D851" s="306">
        <f t="shared" ca="1" si="385"/>
        <v>-0.39890273661785031</v>
      </c>
      <c r="E851" s="307">
        <f t="shared" ca="1" si="386"/>
        <v>2.7195018809381466E-2</v>
      </c>
      <c r="F851" s="304">
        <f t="shared" ca="1" si="387"/>
        <v>0.39982866621748459</v>
      </c>
      <c r="G851" s="306">
        <f t="shared" ca="1" si="388"/>
        <v>4.5200957682694458</v>
      </c>
      <c r="H851" s="307">
        <f t="shared" ca="1" si="389"/>
        <v>-111.46941551906221</v>
      </c>
      <c r="I851" s="304">
        <f t="shared" ca="1" si="390"/>
        <v>111.56102304082583</v>
      </c>
      <c r="J851" s="306">
        <f t="shared" ca="1" si="391"/>
        <v>864.55711868317792</v>
      </c>
      <c r="K851" s="307">
        <f t="shared" ca="1" si="392"/>
        <v>-8.7429917931910204</v>
      </c>
      <c r="L851" s="304">
        <f t="shared" ca="1" si="377"/>
        <v>864.60132510380436</v>
      </c>
      <c r="M851" s="306">
        <f t="shared" ca="1" si="393"/>
        <v>-1.5302684321402749</v>
      </c>
      <c r="N851" s="304">
        <f t="shared" ca="1" si="394"/>
        <v>-87.677922683739368</v>
      </c>
      <c r="P851" s="310">
        <f t="shared" ca="1" si="395"/>
        <v>23</v>
      </c>
      <c r="Q851" s="304">
        <f t="shared" ca="1" si="396"/>
        <v>0</v>
      </c>
      <c r="R851" s="306">
        <f t="shared" ca="1" si="397"/>
        <v>0</v>
      </c>
      <c r="S851" s="307">
        <f t="shared" ca="1" si="398"/>
        <v>4.7590000000000039</v>
      </c>
      <c r="T851" s="304">
        <f t="shared" ca="1" si="378"/>
        <v>46.68579000000004</v>
      </c>
      <c r="U851" s="311">
        <f t="shared" ca="1" si="379"/>
        <v>0</v>
      </c>
      <c r="V851" s="306">
        <f t="shared" ca="1" si="380"/>
        <v>1.2260714848938477</v>
      </c>
      <c r="W851" s="304">
        <f t="shared" ca="1" si="381"/>
        <v>46.853733921002707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-4.3335092222877236E-2</v>
      </c>
      <c r="AH851" s="304">
        <f t="shared" ca="1" si="405"/>
        <v>-9.8452795405396856</v>
      </c>
    </row>
    <row r="852" spans="1:34" x14ac:dyDescent="0.2">
      <c r="A852" s="347">
        <f t="shared" ca="1" si="383"/>
        <v>1E-4</v>
      </c>
      <c r="B852" s="304">
        <f t="shared" ca="1" si="384"/>
        <v>42.324500000001144</v>
      </c>
      <c r="D852" s="306">
        <f t="shared" ca="1" si="385"/>
        <v>-0.39889964545046336</v>
      </c>
      <c r="E852" s="307">
        <f t="shared" ca="1" si="386"/>
        <v>2.7205362166062841E-2</v>
      </c>
      <c r="F852" s="304">
        <f t="shared" ca="1" si="387"/>
        <v>0.39982628586811553</v>
      </c>
      <c r="G852" s="306">
        <f t="shared" ca="1" si="388"/>
        <v>4.520055878304901</v>
      </c>
      <c r="H852" s="307">
        <f t="shared" ca="1" si="389"/>
        <v>-111.46941279852599</v>
      </c>
      <c r="I852" s="304">
        <f t="shared" ca="1" si="390"/>
        <v>111.5610187063169</v>
      </c>
      <c r="J852" s="306">
        <f t="shared" ca="1" si="391"/>
        <v>864.55711868317792</v>
      </c>
      <c r="K852" s="307">
        <f t="shared" ca="1" si="392"/>
        <v>-8.7541387346068991</v>
      </c>
      <c r="L852" s="304">
        <f t="shared" ca="1" si="377"/>
        <v>864.60143789537108</v>
      </c>
      <c r="M852" s="306">
        <f t="shared" ca="1" si="393"/>
        <v>-1.5302687884204722</v>
      </c>
      <c r="N852" s="304">
        <f t="shared" ca="1" si="394"/>
        <v>-87.677943097091003</v>
      </c>
      <c r="P852" s="310">
        <f t="shared" ca="1" si="395"/>
        <v>23</v>
      </c>
      <c r="Q852" s="304">
        <f t="shared" ca="1" si="396"/>
        <v>0</v>
      </c>
      <c r="R852" s="306">
        <f t="shared" ca="1" si="397"/>
        <v>0</v>
      </c>
      <c r="S852" s="307">
        <f t="shared" ca="1" si="398"/>
        <v>4.7590000000000039</v>
      </c>
      <c r="T852" s="304">
        <f t="shared" ca="1" si="378"/>
        <v>46.68579000000004</v>
      </c>
      <c r="U852" s="311">
        <f t="shared" ca="1" si="379"/>
        <v>0</v>
      </c>
      <c r="V852" s="306">
        <f t="shared" ca="1" si="380"/>
        <v>1.2260728515895722</v>
      </c>
      <c r="W852" s="304">
        <f t="shared" ca="1" si="381"/>
        <v>46.853782507780345</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-4.3345160228861701E-2</v>
      </c>
      <c r="AH852" s="304">
        <f t="shared" ca="1" si="405"/>
        <v>-9.8452897501581571</v>
      </c>
    </row>
    <row r="853" spans="1:34" x14ac:dyDescent="0.2">
      <c r="A853" s="347">
        <f t="shared" ca="1" si="383"/>
        <v>1E-4</v>
      </c>
      <c r="B853" s="304">
        <f t="shared" ca="1" si="384"/>
        <v>42.324600000001148</v>
      </c>
      <c r="D853" s="306">
        <f t="shared" ca="1" si="385"/>
        <v>-0.39889655429963305</v>
      </c>
      <c r="E853" s="307">
        <f t="shared" ca="1" si="386"/>
        <v>2.7215705353285102E-2</v>
      </c>
      <c r="F853" s="304">
        <f t="shared" ca="1" si="387"/>
        <v>0.39982390580103749</v>
      </c>
      <c r="G853" s="306">
        <f t="shared" ca="1" si="388"/>
        <v>4.5200159886494706</v>
      </c>
      <c r="H853" s="307">
        <f t="shared" ca="1" si="389"/>
        <v>-111.46941007695546</v>
      </c>
      <c r="I853" s="304">
        <f t="shared" ca="1" si="390"/>
        <v>111.56101437080117</v>
      </c>
      <c r="J853" s="306">
        <f t="shared" ca="1" si="391"/>
        <v>864.55711868317792</v>
      </c>
      <c r="K853" s="307">
        <f t="shared" ca="1" si="392"/>
        <v>-8.7652856757506736</v>
      </c>
      <c r="L853" s="304">
        <f t="shared" ca="1" si="377"/>
        <v>864.60155083063319</v>
      </c>
      <c r="M853" s="306">
        <f t="shared" ca="1" si="393"/>
        <v>-1.5302691446975532</v>
      </c>
      <c r="N853" s="304">
        <f t="shared" ca="1" si="394"/>
        <v>-87.677963510264078</v>
      </c>
      <c r="P853" s="310">
        <f t="shared" ca="1" si="395"/>
        <v>23</v>
      </c>
      <c r="Q853" s="304">
        <f t="shared" ca="1" si="396"/>
        <v>0</v>
      </c>
      <c r="R853" s="306">
        <f t="shared" ca="1" si="397"/>
        <v>0</v>
      </c>
      <c r="S853" s="307">
        <f t="shared" ca="1" si="398"/>
        <v>4.7590000000000039</v>
      </c>
      <c r="T853" s="304">
        <f t="shared" ca="1" si="378"/>
        <v>46.68579000000004</v>
      </c>
      <c r="U853" s="311">
        <f t="shared" ca="1" si="379"/>
        <v>0</v>
      </c>
      <c r="V853" s="306">
        <f t="shared" ca="1" si="380"/>
        <v>1.2260742182867879</v>
      </c>
      <c r="W853" s="304">
        <f t="shared" ca="1" si="381"/>
        <v>46.853831093761308</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-4.3355228069927421E-2</v>
      </c>
      <c r="AH853" s="304">
        <f t="shared" ca="1" si="405"/>
        <v>-9.8452999596092265</v>
      </c>
    </row>
    <row r="854" spans="1:34" x14ac:dyDescent="0.2">
      <c r="A854" s="347">
        <f t="shared" ca="1" si="383"/>
        <v>1E-4</v>
      </c>
      <c r="B854" s="304">
        <f t="shared" ca="1" si="384"/>
        <v>42.324700000001151</v>
      </c>
      <c r="D854" s="306">
        <f t="shared" ca="1" si="385"/>
        <v>-0.39889346316535718</v>
      </c>
      <c r="E854" s="307">
        <f t="shared" ca="1" si="386"/>
        <v>2.7226048371039369E-2</v>
      </c>
      <c r="F854" s="304">
        <f t="shared" ca="1" si="387"/>
        <v>0.39982152601623933</v>
      </c>
      <c r="G854" s="306">
        <f t="shared" ca="1" si="388"/>
        <v>4.5199760993031539</v>
      </c>
      <c r="H854" s="307">
        <f t="shared" ca="1" si="389"/>
        <v>-111.46940735435062</v>
      </c>
      <c r="I854" s="304">
        <f t="shared" ca="1" si="390"/>
        <v>111.56101003427868</v>
      </c>
      <c r="J854" s="306">
        <f t="shared" ca="1" si="391"/>
        <v>864.55711868317792</v>
      </c>
      <c r="K854" s="307">
        <f t="shared" ca="1" si="392"/>
        <v>-8.7764326166222393</v>
      </c>
      <c r="L854" s="304">
        <f t="shared" ca="1" si="377"/>
        <v>864.60166390959057</v>
      </c>
      <c r="M854" s="306">
        <f t="shared" ca="1" si="393"/>
        <v>-1.5302695009715175</v>
      </c>
      <c r="N854" s="304">
        <f t="shared" ca="1" si="394"/>
        <v>-87.67798392325858</v>
      </c>
      <c r="P854" s="310">
        <f t="shared" ca="1" si="395"/>
        <v>23</v>
      </c>
      <c r="Q854" s="304">
        <f t="shared" ca="1" si="396"/>
        <v>0</v>
      </c>
      <c r="R854" s="306">
        <f t="shared" ca="1" si="397"/>
        <v>0</v>
      </c>
      <c r="S854" s="307">
        <f t="shared" ca="1" si="398"/>
        <v>4.7590000000000039</v>
      </c>
      <c r="T854" s="304">
        <f t="shared" ca="1" si="378"/>
        <v>46.68579000000004</v>
      </c>
      <c r="U854" s="311">
        <f t="shared" ca="1" si="379"/>
        <v>0</v>
      </c>
      <c r="V854" s="306">
        <f t="shared" ca="1" si="380"/>
        <v>1.2260755849854936</v>
      </c>
      <c r="W854" s="304">
        <f t="shared" ca="1" si="381"/>
        <v>46.853879678945589</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-4.3365295746072618E-2</v>
      </c>
      <c r="AH854" s="304">
        <f t="shared" ca="1" si="405"/>
        <v>-9.8453101688928903</v>
      </c>
    </row>
    <row r="855" spans="1:34" x14ac:dyDescent="0.2">
      <c r="A855" s="347">
        <f t="shared" ca="1" si="383"/>
        <v>1E-4</v>
      </c>
      <c r="B855" s="304">
        <f t="shared" ca="1" si="384"/>
        <v>42.324800000001154</v>
      </c>
      <c r="D855" s="306">
        <f t="shared" ca="1" si="385"/>
        <v>-0.3988903720476385</v>
      </c>
      <c r="E855" s="307">
        <f t="shared" ca="1" si="386"/>
        <v>2.7236391219330969E-2</v>
      </c>
      <c r="F855" s="304">
        <f t="shared" ca="1" si="387"/>
        <v>0.39981914651371553</v>
      </c>
      <c r="G855" s="306">
        <f t="shared" ca="1" si="388"/>
        <v>4.5199362102659491</v>
      </c>
      <c r="H855" s="307">
        <f t="shared" ca="1" si="389"/>
        <v>-111.46940463071149</v>
      </c>
      <c r="I855" s="304">
        <f t="shared" ca="1" si="390"/>
        <v>111.56100569674943</v>
      </c>
      <c r="J855" s="306">
        <f t="shared" ca="1" si="391"/>
        <v>864.55711868317792</v>
      </c>
      <c r="K855" s="307">
        <f t="shared" ca="1" si="392"/>
        <v>-8.787579557221493</v>
      </c>
      <c r="L855" s="304">
        <f t="shared" ca="1" si="377"/>
        <v>864.60177713224311</v>
      </c>
      <c r="M855" s="306">
        <f t="shared" ca="1" si="393"/>
        <v>-1.5302698572423656</v>
      </c>
      <c r="N855" s="304">
        <f t="shared" ca="1" si="394"/>
        <v>-87.678004336074551</v>
      </c>
      <c r="P855" s="310">
        <f t="shared" ca="1" si="395"/>
        <v>23</v>
      </c>
      <c r="Q855" s="304">
        <f t="shared" ca="1" si="396"/>
        <v>0</v>
      </c>
      <c r="R855" s="306">
        <f t="shared" ca="1" si="397"/>
        <v>0</v>
      </c>
      <c r="S855" s="307">
        <f t="shared" ca="1" si="398"/>
        <v>4.7590000000000039</v>
      </c>
      <c r="T855" s="304">
        <f t="shared" ca="1" si="378"/>
        <v>46.68579000000004</v>
      </c>
      <c r="U855" s="311">
        <f t="shared" ca="1" si="379"/>
        <v>0</v>
      </c>
      <c r="V855" s="306">
        <f t="shared" ca="1" si="380"/>
        <v>1.2260769516856906</v>
      </c>
      <c r="W855" s="304">
        <f t="shared" ca="1" si="381"/>
        <v>46.853928263333238</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-4.3375363257295518E-2</v>
      </c>
      <c r="AH855" s="304">
        <f t="shared" ca="1" si="405"/>
        <v>-9.8453203780091503</v>
      </c>
    </row>
    <row r="856" spans="1:34" x14ac:dyDescent="0.2">
      <c r="A856" s="347">
        <f t="shared" ca="1" si="383"/>
        <v>1E-4</v>
      </c>
      <c r="B856" s="304">
        <f t="shared" ca="1" si="384"/>
        <v>42.324900000001158</v>
      </c>
      <c r="D856" s="306">
        <f t="shared" ca="1" si="385"/>
        <v>-0.39888728094647324</v>
      </c>
      <c r="E856" s="307">
        <f t="shared" ca="1" si="386"/>
        <v>2.7246733898170561E-2</v>
      </c>
      <c r="F856" s="304">
        <f t="shared" ca="1" si="387"/>
        <v>0.39981676729345456</v>
      </c>
      <c r="G856" s="306">
        <f t="shared" ca="1" si="388"/>
        <v>4.5198963215378543</v>
      </c>
      <c r="H856" s="307">
        <f t="shared" ca="1" si="389"/>
        <v>-111.4694019060381</v>
      </c>
      <c r="I856" s="304">
        <f t="shared" ca="1" si="390"/>
        <v>111.56100135821345</v>
      </c>
      <c r="J856" s="306">
        <f t="shared" ca="1" si="391"/>
        <v>864.55711868317792</v>
      </c>
      <c r="K856" s="307">
        <f t="shared" ca="1" si="392"/>
        <v>-8.7987264975483299</v>
      </c>
      <c r="L856" s="304">
        <f t="shared" ca="1" si="377"/>
        <v>864.60189049859082</v>
      </c>
      <c r="M856" s="306">
        <f t="shared" ca="1" si="393"/>
        <v>-1.5302702135100972</v>
      </c>
      <c r="N856" s="304">
        <f t="shared" ca="1" si="394"/>
        <v>-87.678024748711934</v>
      </c>
      <c r="P856" s="310">
        <f t="shared" ca="1" si="395"/>
        <v>23</v>
      </c>
      <c r="Q856" s="304">
        <f t="shared" ca="1" si="396"/>
        <v>0</v>
      </c>
      <c r="R856" s="306">
        <f t="shared" ca="1" si="397"/>
        <v>0</v>
      </c>
      <c r="S856" s="307">
        <f t="shared" ca="1" si="398"/>
        <v>4.7590000000000039</v>
      </c>
      <c r="T856" s="304">
        <f t="shared" ca="1" si="378"/>
        <v>46.68579000000004</v>
      </c>
      <c r="U856" s="311">
        <f t="shared" ca="1" si="379"/>
        <v>0</v>
      </c>
      <c r="V856" s="306">
        <f t="shared" ca="1" si="380"/>
        <v>1.2260783183873782</v>
      </c>
      <c r="W856" s="304">
        <f t="shared" ca="1" si="381"/>
        <v>46.853976846924226</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-4.3385430603606778E-2</v>
      </c>
      <c r="AH856" s="304">
        <f t="shared" ca="1" si="405"/>
        <v>-9.845330586958017</v>
      </c>
    </row>
    <row r="857" spans="1:34" x14ac:dyDescent="0.2">
      <c r="A857" s="347">
        <f t="shared" ca="1" si="383"/>
        <v>1E-4</v>
      </c>
      <c r="B857" s="304">
        <f t="shared" ca="1" si="384"/>
        <v>42.325000000001161</v>
      </c>
      <c r="D857" s="306">
        <f t="shared" ca="1" si="385"/>
        <v>-0.39888418986186563</v>
      </c>
      <c r="E857" s="307">
        <f t="shared" ca="1" si="386"/>
        <v>2.7257076407545711E-2</v>
      </c>
      <c r="F857" s="304">
        <f t="shared" ca="1" si="387"/>
        <v>0.39981438835545136</v>
      </c>
      <c r="G857" s="306">
        <f t="shared" ca="1" si="388"/>
        <v>4.5198564331188678</v>
      </c>
      <c r="H857" s="307">
        <f t="shared" ca="1" si="389"/>
        <v>-111.46939918033046</v>
      </c>
      <c r="I857" s="304">
        <f t="shared" ca="1" si="390"/>
        <v>111.56099701867073</v>
      </c>
      <c r="J857" s="306">
        <f t="shared" ca="1" si="391"/>
        <v>864.55711868317792</v>
      </c>
      <c r="K857" s="307">
        <f t="shared" ca="1" si="392"/>
        <v>-8.8098734376026488</v>
      </c>
      <c r="L857" s="304">
        <f t="shared" ca="1" si="377"/>
        <v>864.60200400863357</v>
      </c>
      <c r="M857" s="306">
        <f t="shared" ca="1" si="393"/>
        <v>-1.5302705697747123</v>
      </c>
      <c r="N857" s="304">
        <f t="shared" ca="1" si="394"/>
        <v>-87.678045161170772</v>
      </c>
      <c r="P857" s="310">
        <f t="shared" ca="1" si="395"/>
        <v>23</v>
      </c>
      <c r="Q857" s="304">
        <f t="shared" ca="1" si="396"/>
        <v>0</v>
      </c>
      <c r="R857" s="306">
        <f t="shared" ca="1" si="397"/>
        <v>0</v>
      </c>
      <c r="S857" s="307">
        <f t="shared" ca="1" si="398"/>
        <v>4.7590000000000039</v>
      </c>
      <c r="T857" s="304">
        <f t="shared" ca="1" si="378"/>
        <v>46.68579000000004</v>
      </c>
      <c r="U857" s="311">
        <f t="shared" ca="1" si="379"/>
        <v>0</v>
      </c>
      <c r="V857" s="306">
        <f t="shared" ca="1" si="380"/>
        <v>1.2260796850905566</v>
      </c>
      <c r="W857" s="304">
        <f t="shared" ca="1" si="381"/>
        <v>46.854025429718597</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-4.3395497784997517E-2</v>
      </c>
      <c r="AH857" s="304">
        <f t="shared" ca="1" si="405"/>
        <v>-9.8453407957394798</v>
      </c>
    </row>
    <row r="858" spans="1:34" x14ac:dyDescent="0.2">
      <c r="A858" s="347">
        <f t="shared" ca="1" si="383"/>
        <v>1E-4</v>
      </c>
      <c r="B858" s="304">
        <f t="shared" ca="1" si="384"/>
        <v>42.325100000001164</v>
      </c>
      <c r="D858" s="306">
        <f t="shared" ca="1" si="385"/>
        <v>-0.39888109879381428</v>
      </c>
      <c r="E858" s="307">
        <f t="shared" ca="1" si="386"/>
        <v>2.7267418747472405E-2</v>
      </c>
      <c r="F858" s="304">
        <f t="shared" ca="1" si="387"/>
        <v>0.39981200969969705</v>
      </c>
      <c r="G858" s="306">
        <f t="shared" ca="1" si="388"/>
        <v>4.5198165450089887</v>
      </c>
      <c r="H858" s="307">
        <f t="shared" ca="1" si="389"/>
        <v>-111.46939645358859</v>
      </c>
      <c r="I858" s="304">
        <f t="shared" ca="1" si="390"/>
        <v>111.56099267812135</v>
      </c>
      <c r="J858" s="306">
        <f t="shared" ca="1" si="391"/>
        <v>864.55711868317792</v>
      </c>
      <c r="K858" s="307">
        <f t="shared" ca="1" si="392"/>
        <v>-8.821020377384345</v>
      </c>
      <c r="L858" s="304">
        <f t="shared" ca="1" si="377"/>
        <v>864.60211766237114</v>
      </c>
      <c r="M858" s="306">
        <f t="shared" ca="1" si="393"/>
        <v>-1.5302709260362113</v>
      </c>
      <c r="N858" s="304">
        <f t="shared" ca="1" si="394"/>
        <v>-87.678065573451065</v>
      </c>
      <c r="P858" s="310">
        <f t="shared" ca="1" si="395"/>
        <v>23</v>
      </c>
      <c r="Q858" s="304">
        <f t="shared" ca="1" si="396"/>
        <v>0</v>
      </c>
      <c r="R858" s="306">
        <f t="shared" ca="1" si="397"/>
        <v>0</v>
      </c>
      <c r="S858" s="307">
        <f t="shared" ca="1" si="398"/>
        <v>4.7590000000000039</v>
      </c>
      <c r="T858" s="304">
        <f t="shared" ca="1" si="378"/>
        <v>46.68579000000004</v>
      </c>
      <c r="U858" s="311">
        <f t="shared" ca="1" si="379"/>
        <v>0</v>
      </c>
      <c r="V858" s="306">
        <f t="shared" ca="1" si="380"/>
        <v>1.2260810517952256</v>
      </c>
      <c r="W858" s="304">
        <f t="shared" ca="1" si="381"/>
        <v>46.854074011716349</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-4.3405564801481944E-2</v>
      </c>
      <c r="AH858" s="304">
        <f t="shared" ca="1" si="405"/>
        <v>-9.845351004353553</v>
      </c>
    </row>
    <row r="859" spans="1:34" x14ac:dyDescent="0.2">
      <c r="A859" s="347">
        <f t="shared" ca="1" si="383"/>
        <v>1E-4</v>
      </c>
      <c r="B859" s="304">
        <f t="shared" ca="1" si="384"/>
        <v>42.325200000001168</v>
      </c>
      <c r="D859" s="306">
        <f t="shared" ca="1" si="385"/>
        <v>-0.39887800774231719</v>
      </c>
      <c r="E859" s="307">
        <f t="shared" ca="1" si="386"/>
        <v>2.7277760917945315E-2</v>
      </c>
      <c r="F859" s="304">
        <f t="shared" ca="1" si="387"/>
        <v>0.3998096313261808</v>
      </c>
      <c r="G859" s="306">
        <f t="shared" ca="1" si="388"/>
        <v>4.5197766572082143</v>
      </c>
      <c r="H859" s="307">
        <f t="shared" ca="1" si="389"/>
        <v>-111.46939372581249</v>
      </c>
      <c r="I859" s="304">
        <f t="shared" ca="1" si="390"/>
        <v>111.56098833656526</v>
      </c>
      <c r="J859" s="306">
        <f t="shared" ca="1" si="391"/>
        <v>864.55711868317792</v>
      </c>
      <c r="K859" s="307">
        <f t="shared" ca="1" si="392"/>
        <v>-8.8321673168933152</v>
      </c>
      <c r="L859" s="304">
        <f t="shared" ca="1" si="377"/>
        <v>864.60223145980376</v>
      </c>
      <c r="M859" s="306">
        <f t="shared" ca="1" si="393"/>
        <v>-1.5302712822945939</v>
      </c>
      <c r="N859" s="304">
        <f t="shared" ca="1" si="394"/>
        <v>-87.678085985552812</v>
      </c>
      <c r="P859" s="310">
        <f t="shared" ca="1" si="395"/>
        <v>23</v>
      </c>
      <c r="Q859" s="304">
        <f t="shared" ca="1" si="396"/>
        <v>0</v>
      </c>
      <c r="R859" s="306">
        <f t="shared" ca="1" si="397"/>
        <v>0</v>
      </c>
      <c r="S859" s="307">
        <f t="shared" ca="1" si="398"/>
        <v>4.7590000000000039</v>
      </c>
      <c r="T859" s="304">
        <f t="shared" ca="1" si="378"/>
        <v>46.68579000000004</v>
      </c>
      <c r="U859" s="311">
        <f t="shared" ca="1" si="379"/>
        <v>0</v>
      </c>
      <c r="V859" s="306">
        <f t="shared" ca="1" si="380"/>
        <v>1.2260824185013852</v>
      </c>
      <c r="W859" s="304">
        <f t="shared" ca="1" si="381"/>
        <v>46.854122592917491</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-4.3415631653054731E-2</v>
      </c>
      <c r="AH859" s="304">
        <f t="shared" ca="1" si="405"/>
        <v>-9.845361212800233</v>
      </c>
    </row>
    <row r="860" spans="1:34" x14ac:dyDescent="0.2">
      <c r="A860" s="347">
        <f t="shared" ca="1" si="383"/>
        <v>1E-4</v>
      </c>
      <c r="B860" s="304">
        <f t="shared" ca="1" si="384"/>
        <v>42.325300000001171</v>
      </c>
      <c r="D860" s="306">
        <f t="shared" ca="1" si="385"/>
        <v>-0.39887491670737696</v>
      </c>
      <c r="E860" s="307">
        <f t="shared" ca="1" si="386"/>
        <v>2.728810291896977E-2</v>
      </c>
      <c r="F860" s="304">
        <f t="shared" ca="1" si="387"/>
        <v>0.39980725323489719</v>
      </c>
      <c r="G860" s="306">
        <f t="shared" ca="1" si="388"/>
        <v>4.5197367697165438</v>
      </c>
      <c r="H860" s="307">
        <f t="shared" ca="1" si="389"/>
        <v>-111.46939099700221</v>
      </c>
      <c r="I860" s="304">
        <f t="shared" ca="1" si="390"/>
        <v>111.5609839940025</v>
      </c>
      <c r="J860" s="306">
        <f t="shared" ca="1" si="391"/>
        <v>864.55711868317792</v>
      </c>
      <c r="K860" s="307">
        <f t="shared" ca="1" si="392"/>
        <v>-8.8433142561294567</v>
      </c>
      <c r="L860" s="304">
        <f t="shared" ca="1" si="377"/>
        <v>864.60234540093131</v>
      </c>
      <c r="M860" s="306">
        <f t="shared" ca="1" si="393"/>
        <v>-1.5302716385498603</v>
      </c>
      <c r="N860" s="304">
        <f t="shared" ca="1" si="394"/>
        <v>-87.678106397476</v>
      </c>
      <c r="P860" s="310">
        <f t="shared" ca="1" si="395"/>
        <v>23</v>
      </c>
      <c r="Q860" s="304">
        <f t="shared" ca="1" si="396"/>
        <v>0</v>
      </c>
      <c r="R860" s="306">
        <f t="shared" ca="1" si="397"/>
        <v>0</v>
      </c>
      <c r="S860" s="307">
        <f t="shared" ca="1" si="398"/>
        <v>4.7590000000000039</v>
      </c>
      <c r="T860" s="304">
        <f t="shared" ca="1" si="378"/>
        <v>46.68579000000004</v>
      </c>
      <c r="U860" s="311">
        <f t="shared" ca="1" si="379"/>
        <v>0</v>
      </c>
      <c r="V860" s="306">
        <f t="shared" ca="1" si="380"/>
        <v>1.2260837852090354</v>
      </c>
      <c r="W860" s="304">
        <f t="shared" ca="1" si="381"/>
        <v>46.854171173322015</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-4.3425698339722985E-2</v>
      </c>
      <c r="AH860" s="304">
        <f t="shared" ca="1" si="405"/>
        <v>-9.8453714210795233</v>
      </c>
    </row>
    <row r="861" spans="1:34" x14ac:dyDescent="0.2">
      <c r="A861" s="347">
        <f t="shared" ca="1" si="383"/>
        <v>1E-4</v>
      </c>
      <c r="B861" s="304">
        <f t="shared" ca="1" si="384"/>
        <v>42.325400000001174</v>
      </c>
      <c r="D861" s="306">
        <f t="shared" ca="1" si="385"/>
        <v>-0.39887182568899165</v>
      </c>
      <c r="E861" s="307">
        <f t="shared" ca="1" si="386"/>
        <v>2.7298444750543993E-2</v>
      </c>
      <c r="F861" s="304">
        <f t="shared" ca="1" si="387"/>
        <v>0.39980487542583554</v>
      </c>
      <c r="G861" s="306">
        <f t="shared" ca="1" si="388"/>
        <v>4.5196968825339745</v>
      </c>
      <c r="H861" s="307">
        <f t="shared" ca="1" si="389"/>
        <v>-111.46938826715773</v>
      </c>
      <c r="I861" s="304">
        <f t="shared" ca="1" si="390"/>
        <v>111.5609796504331</v>
      </c>
      <c r="J861" s="306">
        <f t="shared" ca="1" si="391"/>
        <v>864.55711868317792</v>
      </c>
      <c r="K861" s="307">
        <f t="shared" ca="1" si="392"/>
        <v>-8.8544611950926644</v>
      </c>
      <c r="L861" s="304">
        <f t="shared" ca="1" si="377"/>
        <v>864.60245948575346</v>
      </c>
      <c r="M861" s="306">
        <f t="shared" ca="1" si="393"/>
        <v>-1.5302719948020103</v>
      </c>
      <c r="N861" s="304">
        <f t="shared" ca="1" si="394"/>
        <v>-87.678126809220643</v>
      </c>
      <c r="P861" s="310">
        <f t="shared" ca="1" si="395"/>
        <v>23</v>
      </c>
      <c r="Q861" s="304">
        <f t="shared" ca="1" si="396"/>
        <v>0</v>
      </c>
      <c r="R861" s="306">
        <f t="shared" ca="1" si="397"/>
        <v>0</v>
      </c>
      <c r="S861" s="307">
        <f t="shared" ca="1" si="398"/>
        <v>4.7590000000000039</v>
      </c>
      <c r="T861" s="304">
        <f t="shared" ca="1" si="378"/>
        <v>46.68579000000004</v>
      </c>
      <c r="U861" s="311">
        <f t="shared" ca="1" si="379"/>
        <v>0</v>
      </c>
      <c r="V861" s="306">
        <f t="shared" ca="1" si="380"/>
        <v>1.2260851519181766</v>
      </c>
      <c r="W861" s="304">
        <f t="shared" ca="1" si="381"/>
        <v>46.854219752929986</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-4.3435764861481374E-2</v>
      </c>
      <c r="AH861" s="304">
        <f t="shared" ca="1" si="405"/>
        <v>-9.8453816291914222</v>
      </c>
    </row>
    <row r="862" spans="1:34" x14ac:dyDescent="0.2">
      <c r="A862" s="347">
        <f t="shared" ca="1" si="383"/>
        <v>1E-4</v>
      </c>
      <c r="B862" s="304">
        <f t="shared" ca="1" si="384"/>
        <v>42.325500000001178</v>
      </c>
      <c r="D862" s="306">
        <f t="shared" ca="1" si="385"/>
        <v>-0.39886873468716422</v>
      </c>
      <c r="E862" s="307">
        <f t="shared" ca="1" si="386"/>
        <v>2.7308786412678643E-2</v>
      </c>
      <c r="F862" s="304">
        <f t="shared" ca="1" si="387"/>
        <v>0.39980249789899097</v>
      </c>
      <c r="G862" s="306">
        <f t="shared" ca="1" si="388"/>
        <v>4.5196569956605055</v>
      </c>
      <c r="H862" s="307">
        <f t="shared" ca="1" si="389"/>
        <v>-111.46938553627909</v>
      </c>
      <c r="I862" s="304">
        <f t="shared" ca="1" si="390"/>
        <v>111.56097530585706</v>
      </c>
      <c r="J862" s="306">
        <f t="shared" ca="1" si="391"/>
        <v>864.55711868317792</v>
      </c>
      <c r="K862" s="307">
        <f t="shared" ca="1" si="392"/>
        <v>-8.8656081337828354</v>
      </c>
      <c r="L862" s="304">
        <f t="shared" ca="1" si="377"/>
        <v>864.60257371427042</v>
      </c>
      <c r="M862" s="306">
        <f t="shared" ca="1" si="393"/>
        <v>-1.5302723510510441</v>
      </c>
      <c r="N862" s="304">
        <f t="shared" ca="1" si="394"/>
        <v>-87.678147220786727</v>
      </c>
      <c r="P862" s="310">
        <f t="shared" ca="1" si="395"/>
        <v>23</v>
      </c>
      <c r="Q862" s="304">
        <f t="shared" ca="1" si="396"/>
        <v>0</v>
      </c>
      <c r="R862" s="306">
        <f t="shared" ca="1" si="397"/>
        <v>0</v>
      </c>
      <c r="S862" s="307">
        <f t="shared" ca="1" si="398"/>
        <v>4.7590000000000039</v>
      </c>
      <c r="T862" s="304">
        <f t="shared" ca="1" si="378"/>
        <v>46.68579000000004</v>
      </c>
      <c r="U862" s="311">
        <f t="shared" ca="1" si="379"/>
        <v>0</v>
      </c>
      <c r="V862" s="306">
        <f t="shared" ca="1" si="380"/>
        <v>1.2260865186288081</v>
      </c>
      <c r="W862" s="304">
        <f t="shared" ca="1" si="381"/>
        <v>46.854268331741352</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-4.3445831218342335E-2</v>
      </c>
      <c r="AH862" s="304">
        <f t="shared" ca="1" si="405"/>
        <v>-9.8453918371359421</v>
      </c>
    </row>
    <row r="863" spans="1:34" x14ac:dyDescent="0.2">
      <c r="A863" s="347">
        <f t="shared" ca="1" si="383"/>
        <v>1E-4</v>
      </c>
      <c r="B863" s="304">
        <f t="shared" ca="1" si="384"/>
        <v>42.325600000001181</v>
      </c>
      <c r="D863" s="306">
        <f t="shared" ca="1" si="385"/>
        <v>-0.3988656437018922</v>
      </c>
      <c r="E863" s="307">
        <f t="shared" ca="1" si="386"/>
        <v>2.7319127905364837E-2</v>
      </c>
      <c r="F863" s="304">
        <f t="shared" ca="1" si="387"/>
        <v>0.39980012065435211</v>
      </c>
      <c r="G863" s="306">
        <f t="shared" ca="1" si="388"/>
        <v>4.519617109096135</v>
      </c>
      <c r="H863" s="307">
        <f t="shared" ca="1" si="389"/>
        <v>-111.4693828043663</v>
      </c>
      <c r="I863" s="304">
        <f t="shared" ca="1" si="390"/>
        <v>111.5609709602744</v>
      </c>
      <c r="J863" s="306">
        <f t="shared" ca="1" si="391"/>
        <v>864.55711868317792</v>
      </c>
      <c r="K863" s="307">
        <f t="shared" ca="1" si="392"/>
        <v>-8.8767550721998685</v>
      </c>
      <c r="L863" s="304">
        <f t="shared" ca="1" si="377"/>
        <v>864.60268808648198</v>
      </c>
      <c r="M863" s="306">
        <f t="shared" ca="1" si="393"/>
        <v>-1.5302727072969617</v>
      </c>
      <c r="N863" s="304">
        <f t="shared" ca="1" si="394"/>
        <v>-87.678167632174279</v>
      </c>
      <c r="P863" s="310">
        <f t="shared" ca="1" si="395"/>
        <v>23</v>
      </c>
      <c r="Q863" s="304">
        <f t="shared" ca="1" si="396"/>
        <v>0</v>
      </c>
      <c r="R863" s="306">
        <f t="shared" ca="1" si="397"/>
        <v>0</v>
      </c>
      <c r="S863" s="307">
        <f t="shared" ca="1" si="398"/>
        <v>4.7590000000000039</v>
      </c>
      <c r="T863" s="304">
        <f t="shared" ca="1" si="378"/>
        <v>46.68579000000004</v>
      </c>
      <c r="U863" s="311">
        <f t="shared" ca="1" si="379"/>
        <v>0</v>
      </c>
      <c r="V863" s="306">
        <f t="shared" ca="1" si="380"/>
        <v>1.2260878853409305</v>
      </c>
      <c r="W863" s="304">
        <f t="shared" ca="1" si="381"/>
        <v>46.854316909756179</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-4.3455897410296984E-2</v>
      </c>
      <c r="AH863" s="304">
        <f t="shared" ca="1" si="405"/>
        <v>-9.8454020449130724</v>
      </c>
    </row>
    <row r="864" spans="1:34" x14ac:dyDescent="0.2">
      <c r="A864" s="347">
        <f t="shared" ca="1" si="383"/>
        <v>1E-4</v>
      </c>
      <c r="B864" s="304">
        <f t="shared" ca="1" si="384"/>
        <v>42.325700000001184</v>
      </c>
      <c r="D864" s="306">
        <f t="shared" ca="1" si="385"/>
        <v>-0.39886255273317667</v>
      </c>
      <c r="E864" s="307">
        <f t="shared" ca="1" si="386"/>
        <v>2.7329469228618564E-2</v>
      </c>
      <c r="F864" s="304">
        <f t="shared" ca="1" si="387"/>
        <v>0.39979774369191245</v>
      </c>
      <c r="G864" s="306">
        <f t="shared" ca="1" si="388"/>
        <v>4.5195772228408613</v>
      </c>
      <c r="H864" s="307">
        <f t="shared" ca="1" si="389"/>
        <v>-111.46938007141938</v>
      </c>
      <c r="I864" s="304">
        <f t="shared" ca="1" si="390"/>
        <v>111.56096661368514</v>
      </c>
      <c r="J864" s="306">
        <f t="shared" ca="1" si="391"/>
        <v>864.55711868317792</v>
      </c>
      <c r="K864" s="307">
        <f t="shared" ca="1" si="392"/>
        <v>-8.887902010343657</v>
      </c>
      <c r="L864" s="304">
        <f t="shared" ca="1" si="377"/>
        <v>864.60280260238812</v>
      </c>
      <c r="M864" s="306">
        <f t="shared" ca="1" si="393"/>
        <v>-1.5302730635397632</v>
      </c>
      <c r="N864" s="304">
        <f t="shared" ca="1" si="394"/>
        <v>-87.678188043383287</v>
      </c>
      <c r="P864" s="310">
        <f t="shared" ca="1" si="395"/>
        <v>23</v>
      </c>
      <c r="Q864" s="304">
        <f t="shared" ca="1" si="396"/>
        <v>0</v>
      </c>
      <c r="R864" s="306">
        <f t="shared" ca="1" si="397"/>
        <v>0</v>
      </c>
      <c r="S864" s="307">
        <f t="shared" ca="1" si="398"/>
        <v>4.7590000000000039</v>
      </c>
      <c r="T864" s="304">
        <f t="shared" ca="1" si="378"/>
        <v>46.68579000000004</v>
      </c>
      <c r="U864" s="311">
        <f t="shared" ca="1" si="379"/>
        <v>0</v>
      </c>
      <c r="V864" s="306">
        <f t="shared" ca="1" si="380"/>
        <v>1.2260892520545437</v>
      </c>
      <c r="W864" s="304">
        <f t="shared" ca="1" si="381"/>
        <v>46.854365486974444</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-4.3465963437357757E-2</v>
      </c>
      <c r="AH864" s="304">
        <f t="shared" ca="1" si="405"/>
        <v>-9.8454122525228289</v>
      </c>
    </row>
    <row r="865" spans="1:34" x14ac:dyDescent="0.2">
      <c r="A865" s="347">
        <f t="shared" ca="1" si="383"/>
        <v>1E-4</v>
      </c>
      <c r="B865" s="304">
        <f t="shared" ca="1" si="384"/>
        <v>42.325800000001188</v>
      </c>
      <c r="D865" s="306">
        <f t="shared" ca="1" si="385"/>
        <v>-0.39885946178101755</v>
      </c>
      <c r="E865" s="307">
        <f t="shared" ca="1" si="386"/>
        <v>2.733981038243094E-2</v>
      </c>
      <c r="F865" s="304">
        <f t="shared" ca="1" si="387"/>
        <v>0.39979536701166296</v>
      </c>
      <c r="G865" s="306">
        <f t="shared" ca="1" si="388"/>
        <v>4.5195373368946834</v>
      </c>
      <c r="H865" s="307">
        <f t="shared" ca="1" si="389"/>
        <v>-111.46937733743835</v>
      </c>
      <c r="I865" s="304">
        <f t="shared" ca="1" si="390"/>
        <v>111.56096226608929</v>
      </c>
      <c r="J865" s="306">
        <f t="shared" ca="1" si="391"/>
        <v>864.55711868317792</v>
      </c>
      <c r="K865" s="307">
        <f t="shared" ca="1" si="392"/>
        <v>-8.8990489482140998</v>
      </c>
      <c r="L865" s="304">
        <f t="shared" ca="1" si="377"/>
        <v>864.60291726198864</v>
      </c>
      <c r="M865" s="306">
        <f t="shared" ca="1" si="393"/>
        <v>-1.5302734197794485</v>
      </c>
      <c r="N865" s="304">
        <f t="shared" ca="1" si="394"/>
        <v>-87.678208454413749</v>
      </c>
      <c r="P865" s="310">
        <f t="shared" ca="1" si="395"/>
        <v>23</v>
      </c>
      <c r="Q865" s="304">
        <f t="shared" ca="1" si="396"/>
        <v>0</v>
      </c>
      <c r="R865" s="306">
        <f t="shared" ca="1" si="397"/>
        <v>0</v>
      </c>
      <c r="S865" s="307">
        <f t="shared" ca="1" si="398"/>
        <v>4.7590000000000039</v>
      </c>
      <c r="T865" s="304">
        <f t="shared" ca="1" si="378"/>
        <v>46.68579000000004</v>
      </c>
      <c r="U865" s="311">
        <f t="shared" ca="1" si="379"/>
        <v>0</v>
      </c>
      <c r="V865" s="306">
        <f t="shared" ca="1" si="380"/>
        <v>1.226090618769647</v>
      </c>
      <c r="W865" s="304">
        <f t="shared" ca="1" si="381"/>
        <v>46.854414063396149</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-4.3476029299524654E-2</v>
      </c>
      <c r="AH865" s="304">
        <f t="shared" ca="1" si="405"/>
        <v>-9.8454224599652047</v>
      </c>
    </row>
    <row r="866" spans="1:34" x14ac:dyDescent="0.2">
      <c r="A866" s="347">
        <f t="shared" ca="1" si="383"/>
        <v>1E-4</v>
      </c>
      <c r="B866" s="304">
        <f t="shared" ca="1" si="384"/>
        <v>42.325900000001191</v>
      </c>
      <c r="D866" s="306">
        <f t="shared" ca="1" si="385"/>
        <v>-0.39885637084541509</v>
      </c>
      <c r="E866" s="307">
        <f t="shared" ca="1" si="386"/>
        <v>2.7350151366803743E-2</v>
      </c>
      <c r="F866" s="304">
        <f t="shared" ca="1" si="387"/>
        <v>0.39979299061359541</v>
      </c>
      <c r="G866" s="306">
        <f t="shared" ca="1" si="388"/>
        <v>4.5194974512575987</v>
      </c>
      <c r="H866" s="307">
        <f t="shared" ca="1" si="389"/>
        <v>-111.46937460242322</v>
      </c>
      <c r="I866" s="304">
        <f t="shared" ca="1" si="390"/>
        <v>111.56095791748687</v>
      </c>
      <c r="J866" s="306">
        <f t="shared" ca="1" si="391"/>
        <v>864.55711868317792</v>
      </c>
      <c r="K866" s="307">
        <f t="shared" ca="1" si="392"/>
        <v>-8.9101958858110937</v>
      </c>
      <c r="L866" s="304">
        <f t="shared" ca="1" si="377"/>
        <v>864.60303206528374</v>
      </c>
      <c r="M866" s="306">
        <f t="shared" ca="1" si="393"/>
        <v>-1.5302737760160177</v>
      </c>
      <c r="N866" s="304">
        <f t="shared" ca="1" si="394"/>
        <v>-87.678228865265666</v>
      </c>
      <c r="P866" s="310">
        <f t="shared" ca="1" si="395"/>
        <v>23</v>
      </c>
      <c r="Q866" s="304">
        <f t="shared" ca="1" si="396"/>
        <v>0</v>
      </c>
      <c r="R866" s="306">
        <f t="shared" ca="1" si="397"/>
        <v>0</v>
      </c>
      <c r="S866" s="307">
        <f t="shared" ca="1" si="398"/>
        <v>4.7590000000000039</v>
      </c>
      <c r="T866" s="304">
        <f t="shared" ca="1" si="378"/>
        <v>46.68579000000004</v>
      </c>
      <c r="U866" s="311">
        <f t="shared" ca="1" si="379"/>
        <v>0</v>
      </c>
      <c r="V866" s="306">
        <f t="shared" ca="1" si="380"/>
        <v>1.2260919854862413</v>
      </c>
      <c r="W866" s="304">
        <f t="shared" ca="1" si="381"/>
        <v>46.854462639021335</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-4.348609499679057E-2</v>
      </c>
      <c r="AH866" s="304">
        <f t="shared" ca="1" si="405"/>
        <v>-9.8454326672401997</v>
      </c>
    </row>
    <row r="867" spans="1:34" x14ac:dyDescent="0.2">
      <c r="A867" s="347">
        <f t="shared" ca="1" si="383"/>
        <v>1E-4</v>
      </c>
      <c r="B867" s="304">
        <f t="shared" ca="1" si="384"/>
        <v>42.326000000001194</v>
      </c>
      <c r="D867" s="306">
        <f t="shared" ca="1" si="385"/>
        <v>-0.3988532799263701</v>
      </c>
      <c r="E867" s="307">
        <f t="shared" ca="1" si="386"/>
        <v>2.7360492181747631E-2</v>
      </c>
      <c r="F867" s="304">
        <f t="shared" ca="1" si="387"/>
        <v>0.39979061449770281</v>
      </c>
      <c r="G867" s="306">
        <f t="shared" ca="1" si="388"/>
        <v>4.5194575659296063</v>
      </c>
      <c r="H867" s="307">
        <f t="shared" ca="1" si="389"/>
        <v>-111.469371866374</v>
      </c>
      <c r="I867" s="304">
        <f t="shared" ca="1" si="390"/>
        <v>111.56095356787792</v>
      </c>
      <c r="J867" s="306">
        <f t="shared" ca="1" si="391"/>
        <v>864.55711868317792</v>
      </c>
      <c r="K867" s="307">
        <f t="shared" ca="1" si="392"/>
        <v>-8.921342823134534</v>
      </c>
      <c r="L867" s="304">
        <f t="shared" ca="1" si="377"/>
        <v>864.60314701227321</v>
      </c>
      <c r="M867" s="306">
        <f t="shared" ca="1" si="393"/>
        <v>-1.5302741322494708</v>
      </c>
      <c r="N867" s="304">
        <f t="shared" ca="1" si="394"/>
        <v>-87.678249275939066</v>
      </c>
      <c r="P867" s="310">
        <f t="shared" ca="1" si="395"/>
        <v>23</v>
      </c>
      <c r="Q867" s="304">
        <f t="shared" ca="1" si="396"/>
        <v>0</v>
      </c>
      <c r="R867" s="306">
        <f t="shared" ca="1" si="397"/>
        <v>0</v>
      </c>
      <c r="S867" s="307">
        <f t="shared" ca="1" si="398"/>
        <v>4.7590000000000039</v>
      </c>
      <c r="T867" s="304">
        <f t="shared" ca="1" si="378"/>
        <v>46.68579000000004</v>
      </c>
      <c r="U867" s="311">
        <f t="shared" ca="1" si="379"/>
        <v>0</v>
      </c>
      <c r="V867" s="306">
        <f t="shared" ca="1" si="380"/>
        <v>1.226093352204326</v>
      </c>
      <c r="W867" s="304">
        <f t="shared" ca="1" si="381"/>
        <v>46.854511213849996</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-4.3496160529169714E-2</v>
      </c>
      <c r="AH867" s="304">
        <f t="shared" ca="1" si="405"/>
        <v>-9.8454428743478246</v>
      </c>
    </row>
    <row r="868" spans="1:34" x14ac:dyDescent="0.2">
      <c r="A868" s="347">
        <f t="shared" ca="1" si="383"/>
        <v>1E-4</v>
      </c>
      <c r="B868" s="304">
        <f t="shared" ca="1" si="384"/>
        <v>42.326100000001198</v>
      </c>
      <c r="D868" s="306">
        <f t="shared" ca="1" si="385"/>
        <v>-0.39885018902388047</v>
      </c>
      <c r="E868" s="307">
        <f t="shared" ca="1" si="386"/>
        <v>2.7370832827260827E-2</v>
      </c>
      <c r="F868" s="304">
        <f t="shared" ca="1" si="387"/>
        <v>0.3997882386639745</v>
      </c>
      <c r="G868" s="306">
        <f t="shared" ca="1" si="388"/>
        <v>4.5194176809107036</v>
      </c>
      <c r="H868" s="307">
        <f t="shared" ca="1" si="389"/>
        <v>-111.46936912929073</v>
      </c>
      <c r="I868" s="304">
        <f t="shared" ca="1" si="390"/>
        <v>111.5609492172624</v>
      </c>
      <c r="J868" s="306">
        <f t="shared" ca="1" si="391"/>
        <v>864.55711868317792</v>
      </c>
      <c r="K868" s="307">
        <f t="shared" ca="1" si="392"/>
        <v>-8.9324897601843176</v>
      </c>
      <c r="L868" s="304">
        <f t="shared" ca="1" si="377"/>
        <v>864.60326210295682</v>
      </c>
      <c r="M868" s="306">
        <f t="shared" ca="1" si="393"/>
        <v>-1.5302744884798081</v>
      </c>
      <c r="N868" s="304">
        <f t="shared" ca="1" si="394"/>
        <v>-87.678269686433921</v>
      </c>
      <c r="P868" s="310">
        <f t="shared" ca="1" si="395"/>
        <v>23</v>
      </c>
      <c r="Q868" s="304">
        <f t="shared" ca="1" si="396"/>
        <v>0</v>
      </c>
      <c r="R868" s="306">
        <f t="shared" ca="1" si="397"/>
        <v>0</v>
      </c>
      <c r="S868" s="307">
        <f t="shared" ca="1" si="398"/>
        <v>4.7590000000000039</v>
      </c>
      <c r="T868" s="304">
        <f t="shared" ca="1" si="378"/>
        <v>46.68579000000004</v>
      </c>
      <c r="U868" s="311">
        <f t="shared" ca="1" si="379"/>
        <v>0</v>
      </c>
      <c r="V868" s="306">
        <f t="shared" ca="1" si="380"/>
        <v>1.2260947189239015</v>
      </c>
      <c r="W868" s="304">
        <f t="shared" ca="1" si="381"/>
        <v>46.854559787882138</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-4.3506225896658535E-2</v>
      </c>
      <c r="AH868" s="304">
        <f t="shared" ca="1" si="405"/>
        <v>-9.8454530812880776</v>
      </c>
    </row>
    <row r="869" spans="1:34" x14ac:dyDescent="0.2">
      <c r="A869" s="347">
        <f t="shared" ca="1" si="383"/>
        <v>1E-4</v>
      </c>
      <c r="B869" s="304">
        <f t="shared" ca="1" si="384"/>
        <v>42.326200000001201</v>
      </c>
      <c r="D869" s="306">
        <f t="shared" ca="1" si="385"/>
        <v>-0.39884709813794655</v>
      </c>
      <c r="E869" s="307">
        <f t="shared" ca="1" si="386"/>
        <v>2.7381173303341555E-2</v>
      </c>
      <c r="F869" s="304">
        <f t="shared" ca="1" si="387"/>
        <v>0.39978586311240222</v>
      </c>
      <c r="G869" s="306">
        <f t="shared" ca="1" si="388"/>
        <v>4.5193777962008896</v>
      </c>
      <c r="H869" s="307">
        <f t="shared" ca="1" si="389"/>
        <v>-111.46936639117339</v>
      </c>
      <c r="I869" s="304">
        <f t="shared" ca="1" si="390"/>
        <v>111.56094486564037</v>
      </c>
      <c r="J869" s="306">
        <f t="shared" ca="1" si="391"/>
        <v>864.55711868317792</v>
      </c>
      <c r="K869" s="307">
        <f t="shared" ca="1" si="392"/>
        <v>-8.9436366969603416</v>
      </c>
      <c r="L869" s="304">
        <f t="shared" ca="1" si="377"/>
        <v>864.60337733733479</v>
      </c>
      <c r="M869" s="306">
        <f t="shared" ca="1" si="393"/>
        <v>-1.5302748447070291</v>
      </c>
      <c r="N869" s="304">
        <f t="shared" ca="1" si="394"/>
        <v>-87.678290096750231</v>
      </c>
      <c r="P869" s="310">
        <f t="shared" ca="1" si="395"/>
        <v>23</v>
      </c>
      <c r="Q869" s="304">
        <f t="shared" ca="1" si="396"/>
        <v>0</v>
      </c>
      <c r="R869" s="306">
        <f t="shared" ca="1" si="397"/>
        <v>0</v>
      </c>
      <c r="S869" s="307">
        <f t="shared" ca="1" si="398"/>
        <v>4.7590000000000039</v>
      </c>
      <c r="T869" s="304">
        <f t="shared" ca="1" si="378"/>
        <v>46.68579000000004</v>
      </c>
      <c r="U869" s="311">
        <f t="shared" ca="1" si="379"/>
        <v>0</v>
      </c>
      <c r="V869" s="306">
        <f t="shared" ca="1" si="380"/>
        <v>1.2260960856449676</v>
      </c>
      <c r="W869" s="304">
        <f t="shared" ca="1" si="381"/>
        <v>46.854608361117776</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-4.3516291099257032E-2</v>
      </c>
      <c r="AH869" s="304">
        <f t="shared" ca="1" si="405"/>
        <v>-9.8454632880609587</v>
      </c>
    </row>
    <row r="870" spans="1:34" x14ac:dyDescent="0.2">
      <c r="A870" s="347">
        <f t="shared" ca="1" si="383"/>
        <v>1E-4</v>
      </c>
      <c r="B870" s="304">
        <f t="shared" ca="1" si="384"/>
        <v>42.326300000001204</v>
      </c>
      <c r="D870" s="306">
        <f t="shared" ca="1" si="385"/>
        <v>-0.39884400726857089</v>
      </c>
      <c r="E870" s="307">
        <f t="shared" ca="1" si="386"/>
        <v>2.7391513609995144E-2</v>
      </c>
      <c r="F870" s="304">
        <f t="shared" ca="1" si="387"/>
        <v>0.39978348784298029</v>
      </c>
      <c r="G870" s="306">
        <f t="shared" ca="1" si="388"/>
        <v>4.5193379118001626</v>
      </c>
      <c r="H870" s="307">
        <f t="shared" ca="1" si="389"/>
        <v>-111.46936365202204</v>
      </c>
      <c r="I870" s="304">
        <f t="shared" ca="1" si="390"/>
        <v>111.56094051301184</v>
      </c>
      <c r="J870" s="306">
        <f t="shared" ca="1" si="391"/>
        <v>864.55711868317792</v>
      </c>
      <c r="K870" s="307">
        <f t="shared" ca="1" si="392"/>
        <v>-8.9547836334625011</v>
      </c>
      <c r="L870" s="304">
        <f t="shared" ca="1" si="377"/>
        <v>864.6034927154069</v>
      </c>
      <c r="M870" s="306">
        <f t="shared" ca="1" si="393"/>
        <v>-1.5302752009311344</v>
      </c>
      <c r="N870" s="304">
        <f t="shared" ca="1" si="394"/>
        <v>-87.678310506888025</v>
      </c>
      <c r="P870" s="310">
        <f t="shared" ca="1" si="395"/>
        <v>23</v>
      </c>
      <c r="Q870" s="304">
        <f t="shared" ca="1" si="396"/>
        <v>0</v>
      </c>
      <c r="R870" s="306">
        <f t="shared" ca="1" si="397"/>
        <v>0</v>
      </c>
      <c r="S870" s="307">
        <f t="shared" ca="1" si="398"/>
        <v>4.7590000000000039</v>
      </c>
      <c r="T870" s="304">
        <f t="shared" ca="1" si="378"/>
        <v>46.68579000000004</v>
      </c>
      <c r="U870" s="311">
        <f t="shared" ca="1" si="379"/>
        <v>0</v>
      </c>
      <c r="V870" s="306">
        <f t="shared" ca="1" si="380"/>
        <v>1.2260974523675245</v>
      </c>
      <c r="W870" s="304">
        <f t="shared" ca="1" si="381"/>
        <v>46.854656933556953</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-4.3526356136970534E-2</v>
      </c>
      <c r="AH870" s="304">
        <f t="shared" ca="1" si="405"/>
        <v>-9.8454734946664715</v>
      </c>
    </row>
    <row r="871" spans="1:34" x14ac:dyDescent="0.2">
      <c r="A871" s="347">
        <f t="shared" ca="1" si="383"/>
        <v>1E-4</v>
      </c>
      <c r="B871" s="304">
        <f t="shared" ca="1" si="384"/>
        <v>42.326400000001208</v>
      </c>
      <c r="D871" s="306">
        <f t="shared" ca="1" si="385"/>
        <v>-0.39884091641574987</v>
      </c>
      <c r="E871" s="307">
        <f t="shared" ca="1" si="386"/>
        <v>2.7401853747232252E-2</v>
      </c>
      <c r="F871" s="304">
        <f t="shared" ca="1" si="387"/>
        <v>0.39978111285569745</v>
      </c>
      <c r="G871" s="306">
        <f t="shared" ca="1" si="388"/>
        <v>4.5192980277085208</v>
      </c>
      <c r="H871" s="307">
        <f t="shared" ca="1" si="389"/>
        <v>-111.46936091183666</v>
      </c>
      <c r="I871" s="304">
        <f t="shared" ca="1" si="390"/>
        <v>111.56093615937681</v>
      </c>
      <c r="J871" s="306">
        <f t="shared" ca="1" si="391"/>
        <v>864.55711868317792</v>
      </c>
      <c r="K871" s="307">
        <f t="shared" ca="1" si="392"/>
        <v>-8.9659305696906948</v>
      </c>
      <c r="L871" s="304">
        <f t="shared" ca="1" si="377"/>
        <v>864.60360823717303</v>
      </c>
      <c r="M871" s="306">
        <f t="shared" ca="1" si="393"/>
        <v>-1.5302755571521236</v>
      </c>
      <c r="N871" s="304">
        <f t="shared" ca="1" si="394"/>
        <v>-87.678330916847287</v>
      </c>
      <c r="P871" s="310">
        <f t="shared" ca="1" si="395"/>
        <v>23</v>
      </c>
      <c r="Q871" s="304">
        <f t="shared" ca="1" si="396"/>
        <v>0</v>
      </c>
      <c r="R871" s="306">
        <f t="shared" ca="1" si="397"/>
        <v>0</v>
      </c>
      <c r="S871" s="307">
        <f t="shared" ca="1" si="398"/>
        <v>4.7590000000000039</v>
      </c>
      <c r="T871" s="304">
        <f t="shared" ca="1" si="378"/>
        <v>46.68579000000004</v>
      </c>
      <c r="U871" s="311">
        <f t="shared" ca="1" si="379"/>
        <v>0</v>
      </c>
      <c r="V871" s="306">
        <f t="shared" ca="1" si="380"/>
        <v>1.2260988190915716</v>
      </c>
      <c r="W871" s="304">
        <f t="shared" ca="1" si="381"/>
        <v>46.854705505199604</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-4.3536421009807924E-2</v>
      </c>
      <c r="AH871" s="304">
        <f t="shared" ca="1" si="405"/>
        <v>-9.8454837011046266</v>
      </c>
    </row>
    <row r="872" spans="1:34" x14ac:dyDescent="0.2">
      <c r="A872" s="347">
        <f t="shared" ca="1" si="383"/>
        <v>1E-4</v>
      </c>
      <c r="B872" s="304">
        <f t="shared" ca="1" si="384"/>
        <v>42.326500000001211</v>
      </c>
      <c r="D872" s="306">
        <f t="shared" ca="1" si="385"/>
        <v>-0.39883782557948755</v>
      </c>
      <c r="E872" s="307">
        <f t="shared" ca="1" si="386"/>
        <v>2.7412193715036892E-2</v>
      </c>
      <c r="F872" s="304">
        <f t="shared" ca="1" si="387"/>
        <v>0.39977873815054804</v>
      </c>
      <c r="G872" s="306">
        <f t="shared" ca="1" si="388"/>
        <v>4.5192581439259625</v>
      </c>
      <c r="H872" s="307">
        <f t="shared" ca="1" si="389"/>
        <v>-111.46935817061728</v>
      </c>
      <c r="I872" s="304">
        <f t="shared" ca="1" si="390"/>
        <v>111.56093180473532</v>
      </c>
      <c r="J872" s="306">
        <f t="shared" ca="1" si="391"/>
        <v>864.55711868317792</v>
      </c>
      <c r="K872" s="307">
        <f t="shared" ca="1" si="392"/>
        <v>-8.977077505644818</v>
      </c>
      <c r="L872" s="304">
        <f t="shared" ca="1" si="377"/>
        <v>864.60372390263331</v>
      </c>
      <c r="M872" s="306">
        <f t="shared" ca="1" si="393"/>
        <v>-1.5302759133699968</v>
      </c>
      <c r="N872" s="304">
        <f t="shared" ca="1" si="394"/>
        <v>-87.678351326628004</v>
      </c>
      <c r="P872" s="310">
        <f t="shared" ca="1" si="395"/>
        <v>23</v>
      </c>
      <c r="Q872" s="304">
        <f t="shared" ca="1" si="396"/>
        <v>0</v>
      </c>
      <c r="R872" s="306">
        <f t="shared" ca="1" si="397"/>
        <v>0</v>
      </c>
      <c r="S872" s="307">
        <f t="shared" ca="1" si="398"/>
        <v>4.7590000000000039</v>
      </c>
      <c r="T872" s="304">
        <f t="shared" ca="1" si="378"/>
        <v>46.68579000000004</v>
      </c>
      <c r="U872" s="311">
        <f t="shared" ca="1" si="379"/>
        <v>0</v>
      </c>
      <c r="V872" s="306">
        <f t="shared" ca="1" si="380"/>
        <v>1.2261001858171092</v>
      </c>
      <c r="W872" s="304">
        <f t="shared" ca="1" si="381"/>
        <v>46.854754076045801</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-4.354648571775499E-2</v>
      </c>
      <c r="AH872" s="304">
        <f t="shared" ca="1" si="405"/>
        <v>-9.845493907375408</v>
      </c>
    </row>
    <row r="873" spans="1:34" x14ac:dyDescent="0.2">
      <c r="A873" s="347">
        <f t="shared" ca="1" si="383"/>
        <v>1E-4</v>
      </c>
      <c r="B873" s="304">
        <f t="shared" ca="1" si="384"/>
        <v>42.326600000001214</v>
      </c>
      <c r="D873" s="306">
        <f t="shared" ca="1" si="385"/>
        <v>-0.39883473475978254</v>
      </c>
      <c r="E873" s="307">
        <f t="shared" ca="1" si="386"/>
        <v>2.7422533513425051E-2</v>
      </c>
      <c r="F873" s="304">
        <f t="shared" ca="1" si="387"/>
        <v>0.39977636372752334</v>
      </c>
      <c r="G873" s="306">
        <f t="shared" ca="1" si="388"/>
        <v>4.5192182604524866</v>
      </c>
      <c r="H873" s="307">
        <f t="shared" ca="1" si="389"/>
        <v>-111.46935542836393</v>
      </c>
      <c r="I873" s="304">
        <f t="shared" ca="1" si="390"/>
        <v>111.56092744908736</v>
      </c>
      <c r="J873" s="306">
        <f t="shared" ca="1" si="391"/>
        <v>864.55711868317792</v>
      </c>
      <c r="K873" s="307">
        <f t="shared" ca="1" si="392"/>
        <v>-8.9882244413247676</v>
      </c>
      <c r="L873" s="304">
        <f t="shared" ca="1" si="377"/>
        <v>864.60383971178737</v>
      </c>
      <c r="M873" s="306">
        <f t="shared" ca="1" si="393"/>
        <v>-1.5302762695847543</v>
      </c>
      <c r="N873" s="304">
        <f t="shared" ca="1" si="394"/>
        <v>-87.678371736230204</v>
      </c>
      <c r="P873" s="310">
        <f t="shared" ca="1" si="395"/>
        <v>23</v>
      </c>
      <c r="Q873" s="304">
        <f t="shared" ca="1" si="396"/>
        <v>0</v>
      </c>
      <c r="R873" s="306">
        <f t="shared" ca="1" si="397"/>
        <v>0</v>
      </c>
      <c r="S873" s="307">
        <f t="shared" ca="1" si="398"/>
        <v>4.7590000000000039</v>
      </c>
      <c r="T873" s="304">
        <f t="shared" ca="1" si="378"/>
        <v>46.68579000000004</v>
      </c>
      <c r="U873" s="311">
        <f t="shared" ca="1" si="379"/>
        <v>0</v>
      </c>
      <c r="V873" s="306">
        <f t="shared" ca="1" si="380"/>
        <v>1.2261015525441374</v>
      </c>
      <c r="W873" s="304">
        <f t="shared" ca="1" si="381"/>
        <v>46.854802646095528</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-4.3556550260824167E-2</v>
      </c>
      <c r="AH873" s="304">
        <f t="shared" ca="1" si="405"/>
        <v>-9.8455041134788317</v>
      </c>
    </row>
    <row r="874" spans="1:34" x14ac:dyDescent="0.2">
      <c r="A874" s="347">
        <f t="shared" ca="1" si="383"/>
        <v>1E-4</v>
      </c>
      <c r="B874" s="304">
        <f t="shared" ca="1" si="384"/>
        <v>42.326700000001217</v>
      </c>
      <c r="D874" s="306">
        <f t="shared" ca="1" si="385"/>
        <v>-0.39883164395663295</v>
      </c>
      <c r="E874" s="307">
        <f t="shared" ca="1" si="386"/>
        <v>2.7432873142393177E-2</v>
      </c>
      <c r="F874" s="304">
        <f t="shared" ca="1" si="387"/>
        <v>0.39977398958661264</v>
      </c>
      <c r="G874" s="306">
        <f t="shared" ca="1" si="388"/>
        <v>4.5191783772880907</v>
      </c>
      <c r="H874" s="307">
        <f t="shared" ca="1" si="389"/>
        <v>-111.46935268507661</v>
      </c>
      <c r="I874" s="304">
        <f t="shared" ca="1" si="390"/>
        <v>111.56092309243297</v>
      </c>
      <c r="J874" s="306">
        <f t="shared" ca="1" si="391"/>
        <v>864.55711868317792</v>
      </c>
      <c r="K874" s="307">
        <f t="shared" ca="1" si="392"/>
        <v>-8.9993713767304389</v>
      </c>
      <c r="L874" s="304">
        <f t="shared" ca="1" si="377"/>
        <v>864.60395566463546</v>
      </c>
      <c r="M874" s="306">
        <f t="shared" ca="1" si="393"/>
        <v>-1.5302766257963958</v>
      </c>
      <c r="N874" s="304">
        <f t="shared" ca="1" si="394"/>
        <v>-87.678392145653874</v>
      </c>
      <c r="P874" s="310">
        <f t="shared" ca="1" si="395"/>
        <v>23</v>
      </c>
      <c r="Q874" s="304">
        <f t="shared" ca="1" si="396"/>
        <v>0</v>
      </c>
      <c r="R874" s="306">
        <f t="shared" ca="1" si="397"/>
        <v>0</v>
      </c>
      <c r="S874" s="307">
        <f t="shared" ca="1" si="398"/>
        <v>4.7590000000000039</v>
      </c>
      <c r="T874" s="304">
        <f t="shared" ca="1" si="378"/>
        <v>46.68579000000004</v>
      </c>
      <c r="U874" s="311">
        <f t="shared" ca="1" si="379"/>
        <v>0</v>
      </c>
      <c r="V874" s="306">
        <f t="shared" ca="1" si="380"/>
        <v>1.226102919272656</v>
      </c>
      <c r="W874" s="304">
        <f t="shared" ca="1" si="381"/>
        <v>46.854851215348802</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-4.3566614639017232E-2</v>
      </c>
      <c r="AH874" s="304">
        <f t="shared" ca="1" si="405"/>
        <v>-9.845514319414896</v>
      </c>
    </row>
    <row r="875" spans="1:34" x14ac:dyDescent="0.2">
      <c r="A875" s="347">
        <f t="shared" ca="1" si="383"/>
        <v>1E-4</v>
      </c>
      <c r="B875" s="304">
        <f t="shared" ca="1" si="384"/>
        <v>42.326800000001221</v>
      </c>
      <c r="D875" s="306">
        <f t="shared" ca="1" si="385"/>
        <v>-0.39882855317004129</v>
      </c>
      <c r="E875" s="307">
        <f t="shared" ca="1" si="386"/>
        <v>2.7443212601944822E-2</v>
      </c>
      <c r="F875" s="304">
        <f t="shared" ca="1" si="387"/>
        <v>0.39977161572781023</v>
      </c>
      <c r="G875" s="306">
        <f t="shared" ca="1" si="388"/>
        <v>4.5191384944327737</v>
      </c>
      <c r="H875" s="307">
        <f t="shared" ca="1" si="389"/>
        <v>-111.46934994075535</v>
      </c>
      <c r="I875" s="304">
        <f t="shared" ca="1" si="390"/>
        <v>111.56091873477216</v>
      </c>
      <c r="J875" s="306">
        <f t="shared" ca="1" si="391"/>
        <v>864.55711868317792</v>
      </c>
      <c r="K875" s="307">
        <f t="shared" ca="1" si="392"/>
        <v>-9.0105183118617305</v>
      </c>
      <c r="L875" s="304">
        <f t="shared" ca="1" si="377"/>
        <v>864.60407176117724</v>
      </c>
      <c r="M875" s="306">
        <f t="shared" ca="1" si="393"/>
        <v>-1.5302769820049213</v>
      </c>
      <c r="N875" s="304">
        <f t="shared" ca="1" si="394"/>
        <v>-87.678412554899026</v>
      </c>
      <c r="P875" s="310">
        <f t="shared" ca="1" si="395"/>
        <v>23</v>
      </c>
      <c r="Q875" s="304">
        <f t="shared" ca="1" si="396"/>
        <v>0</v>
      </c>
      <c r="R875" s="306">
        <f t="shared" ca="1" si="397"/>
        <v>0</v>
      </c>
      <c r="S875" s="307">
        <f t="shared" ca="1" si="398"/>
        <v>4.7590000000000039</v>
      </c>
      <c r="T875" s="304">
        <f t="shared" ca="1" si="378"/>
        <v>46.68579000000004</v>
      </c>
      <c r="U875" s="311">
        <f t="shared" ca="1" si="379"/>
        <v>0</v>
      </c>
      <c r="V875" s="306">
        <f t="shared" ca="1" si="380"/>
        <v>1.2261042860026656</v>
      </c>
      <c r="W875" s="304">
        <f t="shared" ca="1" si="381"/>
        <v>46.854899783805664</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-4.3576678852335959E-2</v>
      </c>
      <c r="AH875" s="304">
        <f t="shared" ca="1" si="405"/>
        <v>-9.8455245251836025</v>
      </c>
    </row>
    <row r="876" spans="1:34" x14ac:dyDescent="0.2">
      <c r="A876" s="347">
        <f t="shared" ca="1" si="383"/>
        <v>1E-4</v>
      </c>
      <c r="B876" s="304">
        <f t="shared" ca="1" si="384"/>
        <v>42.326900000001224</v>
      </c>
      <c r="D876" s="306">
        <f t="shared" ca="1" si="385"/>
        <v>-0.39882546240000816</v>
      </c>
      <c r="E876" s="307">
        <f t="shared" ca="1" si="386"/>
        <v>2.7453551892088868E-2</v>
      </c>
      <c r="F876" s="304">
        <f t="shared" ca="1" si="387"/>
        <v>0.39976924215110887</v>
      </c>
      <c r="G876" s="306">
        <f t="shared" ca="1" si="388"/>
        <v>4.5190986118865339</v>
      </c>
      <c r="H876" s="307">
        <f t="shared" ca="1" si="389"/>
        <v>-111.46934719540016</v>
      </c>
      <c r="I876" s="304">
        <f t="shared" ca="1" si="390"/>
        <v>111.56091437610496</v>
      </c>
      <c r="J876" s="306">
        <f t="shared" ca="1" si="391"/>
        <v>864.55711868317792</v>
      </c>
      <c r="K876" s="307">
        <f t="shared" ca="1" si="392"/>
        <v>-9.0216652467185376</v>
      </c>
      <c r="L876" s="304">
        <f t="shared" ca="1" si="377"/>
        <v>864.60418800141281</v>
      </c>
      <c r="M876" s="306">
        <f t="shared" ca="1" si="393"/>
        <v>-1.5302773382103314</v>
      </c>
      <c r="N876" s="304">
        <f t="shared" ca="1" si="394"/>
        <v>-87.678432963965662</v>
      </c>
      <c r="P876" s="310">
        <f t="shared" ca="1" si="395"/>
        <v>23</v>
      </c>
      <c r="Q876" s="304">
        <f t="shared" ca="1" si="396"/>
        <v>0</v>
      </c>
      <c r="R876" s="306">
        <f t="shared" ca="1" si="397"/>
        <v>0</v>
      </c>
      <c r="S876" s="307">
        <f t="shared" ca="1" si="398"/>
        <v>4.7590000000000039</v>
      </c>
      <c r="T876" s="304">
        <f t="shared" ca="1" si="378"/>
        <v>46.68579000000004</v>
      </c>
      <c r="U876" s="311">
        <f t="shared" ca="1" si="379"/>
        <v>0</v>
      </c>
      <c r="V876" s="306">
        <f t="shared" ca="1" si="380"/>
        <v>1.2261056527341652</v>
      </c>
      <c r="W876" s="304">
        <f t="shared" ca="1" si="381"/>
        <v>46.854948351466092</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-4.358674290078568E-2</v>
      </c>
      <c r="AH876" s="304">
        <f t="shared" ca="1" si="405"/>
        <v>-9.8455347307849603</v>
      </c>
    </row>
    <row r="877" spans="1:34" x14ac:dyDescent="0.2">
      <c r="A877" s="347">
        <f t="shared" ca="1" si="383"/>
        <v>1E-4</v>
      </c>
      <c r="B877" s="304">
        <f t="shared" ca="1" si="384"/>
        <v>42.327000000001227</v>
      </c>
      <c r="D877" s="306">
        <f t="shared" ca="1" si="385"/>
        <v>-0.39882237164652928</v>
      </c>
      <c r="E877" s="307">
        <f t="shared" ca="1" si="386"/>
        <v>2.7463891012821762E-2</v>
      </c>
      <c r="F877" s="304">
        <f t="shared" ca="1" si="387"/>
        <v>0.39976686885649548</v>
      </c>
      <c r="G877" s="306">
        <f t="shared" ca="1" si="388"/>
        <v>4.5190587296493696</v>
      </c>
      <c r="H877" s="307">
        <f t="shared" ca="1" si="389"/>
        <v>-111.46934444901106</v>
      </c>
      <c r="I877" s="304">
        <f t="shared" ca="1" si="390"/>
        <v>111.56091001643135</v>
      </c>
      <c r="J877" s="306">
        <f t="shared" ca="1" si="391"/>
        <v>864.55711868317792</v>
      </c>
      <c r="K877" s="307">
        <f t="shared" ca="1" si="392"/>
        <v>-9.0328121813007574</v>
      </c>
      <c r="L877" s="304">
        <f t="shared" ca="1" si="377"/>
        <v>864.60430438534206</v>
      </c>
      <c r="M877" s="306">
        <f t="shared" ca="1" si="393"/>
        <v>-1.5302776944126255</v>
      </c>
      <c r="N877" s="304">
        <f t="shared" ca="1" si="394"/>
        <v>-87.678453372853767</v>
      </c>
      <c r="P877" s="310">
        <f t="shared" ca="1" si="395"/>
        <v>23</v>
      </c>
      <c r="Q877" s="304">
        <f t="shared" ca="1" si="396"/>
        <v>0</v>
      </c>
      <c r="R877" s="306">
        <f t="shared" ca="1" si="397"/>
        <v>0</v>
      </c>
      <c r="S877" s="307">
        <f t="shared" ca="1" si="398"/>
        <v>4.7590000000000039</v>
      </c>
      <c r="T877" s="304">
        <f t="shared" ca="1" si="378"/>
        <v>46.68579000000004</v>
      </c>
      <c r="U877" s="311">
        <f t="shared" ca="1" si="379"/>
        <v>0</v>
      </c>
      <c r="V877" s="306">
        <f t="shared" ca="1" si="380"/>
        <v>1.2261070194671557</v>
      </c>
      <c r="W877" s="304">
        <f t="shared" ca="1" si="381"/>
        <v>46.854996918330102</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-4.359680678436284E-2</v>
      </c>
      <c r="AH877" s="304">
        <f t="shared" ca="1" si="405"/>
        <v>-9.845544936218964</v>
      </c>
    </row>
    <row r="878" spans="1:34" x14ac:dyDescent="0.2">
      <c r="A878" s="347">
        <f t="shared" ca="1" si="383"/>
        <v>1E-4</v>
      </c>
      <c r="B878" s="304">
        <f t="shared" ca="1" si="384"/>
        <v>42.327100000001231</v>
      </c>
      <c r="D878" s="306">
        <f t="shared" ca="1" si="385"/>
        <v>-0.3988192809096095</v>
      </c>
      <c r="E878" s="307">
        <f t="shared" ca="1" si="386"/>
        <v>2.7474229964143504E-2</v>
      </c>
      <c r="F878" s="304">
        <f t="shared" ca="1" si="387"/>
        <v>0.39976449584396645</v>
      </c>
      <c r="G878" s="306">
        <f t="shared" ca="1" si="388"/>
        <v>4.5190188477212789</v>
      </c>
      <c r="H878" s="307">
        <f t="shared" ca="1" si="389"/>
        <v>-111.46934170158806</v>
      </c>
      <c r="I878" s="304">
        <f t="shared" ca="1" si="390"/>
        <v>111.56090565575138</v>
      </c>
      <c r="J878" s="306">
        <f t="shared" ca="1" si="391"/>
        <v>864.55711868317792</v>
      </c>
      <c r="K878" s="307">
        <f t="shared" ca="1" si="392"/>
        <v>-9.0439591156082866</v>
      </c>
      <c r="L878" s="304">
        <f t="shared" ca="1" si="377"/>
        <v>864.60442091296488</v>
      </c>
      <c r="M878" s="306">
        <f t="shared" ca="1" si="393"/>
        <v>-1.5302780506118039</v>
      </c>
      <c r="N878" s="304">
        <f t="shared" ca="1" si="394"/>
        <v>-87.678473781563341</v>
      </c>
      <c r="P878" s="310">
        <f t="shared" ca="1" si="395"/>
        <v>23</v>
      </c>
      <c r="Q878" s="304">
        <f t="shared" ca="1" si="396"/>
        <v>0</v>
      </c>
      <c r="R878" s="306">
        <f t="shared" ca="1" si="397"/>
        <v>0</v>
      </c>
      <c r="S878" s="307">
        <f t="shared" ca="1" si="398"/>
        <v>4.7590000000000039</v>
      </c>
      <c r="T878" s="304">
        <f t="shared" ca="1" si="378"/>
        <v>46.68579000000004</v>
      </c>
      <c r="U878" s="311">
        <f t="shared" ca="1" si="379"/>
        <v>0</v>
      </c>
      <c r="V878" s="306">
        <f t="shared" ca="1" si="380"/>
        <v>1.2261083862016369</v>
      </c>
      <c r="W878" s="304">
        <f t="shared" ca="1" si="381"/>
        <v>46.855045484397728</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-4.3606870503074546E-2</v>
      </c>
      <c r="AH878" s="304">
        <f t="shared" ca="1" si="405"/>
        <v>-9.8455551414856188</v>
      </c>
    </row>
    <row r="879" spans="1:34" x14ac:dyDescent="0.2">
      <c r="A879" s="347">
        <f t="shared" ca="1" si="383"/>
        <v>1E-4</v>
      </c>
      <c r="B879" s="304">
        <f t="shared" ca="1" si="384"/>
        <v>42.327200000001234</v>
      </c>
      <c r="D879" s="306">
        <f t="shared" ca="1" si="385"/>
        <v>-0.39881619018924724</v>
      </c>
      <c r="E879" s="307">
        <f t="shared" ca="1" si="386"/>
        <v>2.7484568746066529E-2</v>
      </c>
      <c r="F879" s="304">
        <f t="shared" ca="1" si="387"/>
        <v>0.39976212311351245</v>
      </c>
      <c r="G879" s="306">
        <f t="shared" ca="1" si="388"/>
        <v>4.5189789661022601</v>
      </c>
      <c r="H879" s="307">
        <f t="shared" ca="1" si="389"/>
        <v>-111.46933895313119</v>
      </c>
      <c r="I879" s="304">
        <f t="shared" ca="1" si="390"/>
        <v>111.56090129406505</v>
      </c>
      <c r="J879" s="306">
        <f t="shared" ca="1" si="391"/>
        <v>864.55711868317792</v>
      </c>
      <c r="K879" s="307">
        <f t="shared" ca="1" si="392"/>
        <v>-9.0551060496410223</v>
      </c>
      <c r="L879" s="304">
        <f t="shared" ca="1" si="377"/>
        <v>864.60453758428127</v>
      </c>
      <c r="M879" s="306">
        <f t="shared" ca="1" si="393"/>
        <v>-1.5302784068078665</v>
      </c>
      <c r="N879" s="304">
        <f t="shared" ca="1" si="394"/>
        <v>-87.678494190094412</v>
      </c>
      <c r="P879" s="310">
        <f t="shared" ca="1" si="395"/>
        <v>23</v>
      </c>
      <c r="Q879" s="304">
        <f t="shared" ca="1" si="396"/>
        <v>0</v>
      </c>
      <c r="R879" s="306">
        <f t="shared" ca="1" si="397"/>
        <v>0</v>
      </c>
      <c r="S879" s="307">
        <f t="shared" ca="1" si="398"/>
        <v>4.7590000000000039</v>
      </c>
      <c r="T879" s="304">
        <f t="shared" ca="1" si="378"/>
        <v>46.68579000000004</v>
      </c>
      <c r="U879" s="311">
        <f t="shared" ca="1" si="379"/>
        <v>0</v>
      </c>
      <c r="V879" s="306">
        <f t="shared" ca="1" si="380"/>
        <v>1.2261097529376079</v>
      </c>
      <c r="W879" s="304">
        <f t="shared" ca="1" si="381"/>
        <v>46.855094049668914</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-4.361693405692435E-2</v>
      </c>
      <c r="AH879" s="304">
        <f t="shared" ca="1" si="405"/>
        <v>-9.845565346584932</v>
      </c>
    </row>
    <row r="880" spans="1:34" x14ac:dyDescent="0.2">
      <c r="A880" s="347">
        <f t="shared" ca="1" si="383"/>
        <v>1E-4</v>
      </c>
      <c r="B880" s="304">
        <f t="shared" ca="1" si="384"/>
        <v>42.327300000001237</v>
      </c>
      <c r="D880" s="306">
        <f t="shared" ca="1" si="385"/>
        <v>-0.39881309948544219</v>
      </c>
      <c r="E880" s="307">
        <f t="shared" ca="1" si="386"/>
        <v>2.7494907358574849E-2</v>
      </c>
      <c r="F880" s="304">
        <f t="shared" ca="1" si="387"/>
        <v>0.39975975066512365</v>
      </c>
      <c r="G880" s="306">
        <f t="shared" ca="1" si="388"/>
        <v>4.5189390847923114</v>
      </c>
      <c r="H880" s="307">
        <f t="shared" ca="1" si="389"/>
        <v>-111.46933620364045</v>
      </c>
      <c r="I880" s="304">
        <f t="shared" ca="1" si="390"/>
        <v>111.56089693137238</v>
      </c>
      <c r="J880" s="306">
        <f t="shared" ca="1" si="391"/>
        <v>864.55711868317792</v>
      </c>
      <c r="K880" s="307">
        <f t="shared" ca="1" si="392"/>
        <v>-9.0662529833988614</v>
      </c>
      <c r="L880" s="304">
        <f t="shared" ca="1" si="377"/>
        <v>864.60465439929101</v>
      </c>
      <c r="M880" s="306">
        <f t="shared" ca="1" si="393"/>
        <v>-1.5302787630008137</v>
      </c>
      <c r="N880" s="304">
        <f t="shared" ca="1" si="394"/>
        <v>-87.678514598446981</v>
      </c>
      <c r="P880" s="310">
        <f t="shared" ca="1" si="395"/>
        <v>23</v>
      </c>
      <c r="Q880" s="304">
        <f t="shared" ca="1" si="396"/>
        <v>0</v>
      </c>
      <c r="R880" s="306">
        <f t="shared" ca="1" si="397"/>
        <v>0</v>
      </c>
      <c r="S880" s="307">
        <f t="shared" ca="1" si="398"/>
        <v>4.7590000000000039</v>
      </c>
      <c r="T880" s="304">
        <f t="shared" ca="1" si="378"/>
        <v>46.68579000000004</v>
      </c>
      <c r="U880" s="311">
        <f t="shared" ca="1" si="379"/>
        <v>0</v>
      </c>
      <c r="V880" s="306">
        <f t="shared" ca="1" si="380"/>
        <v>1.2261111196750696</v>
      </c>
      <c r="W880" s="304">
        <f t="shared" ca="1" si="381"/>
        <v>46.855142614143737</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-4.3626997445901594E-2</v>
      </c>
      <c r="AH880" s="304">
        <f t="shared" ca="1" si="405"/>
        <v>-9.8455755515168892</v>
      </c>
    </row>
    <row r="881" spans="1:34" x14ac:dyDescent="0.2">
      <c r="A881" s="347">
        <f t="shared" ca="1" si="383"/>
        <v>1E-4</v>
      </c>
      <c r="B881" s="304">
        <f t="shared" ca="1" si="384"/>
        <v>42.327400000001241</v>
      </c>
      <c r="D881" s="306">
        <f t="shared" ca="1" si="385"/>
        <v>-0.39881000879819312</v>
      </c>
      <c r="E881" s="307">
        <f t="shared" ca="1" si="386"/>
        <v>2.7505245801686229E-2</v>
      </c>
      <c r="F881" s="304">
        <f t="shared" ca="1" si="387"/>
        <v>0.3997573784987915</v>
      </c>
      <c r="G881" s="306">
        <f t="shared" ca="1" si="388"/>
        <v>4.518899203791432</v>
      </c>
      <c r="H881" s="307">
        <f t="shared" ca="1" si="389"/>
        <v>-111.46933345311587</v>
      </c>
      <c r="I881" s="304">
        <f t="shared" ca="1" si="390"/>
        <v>111.56089256767339</v>
      </c>
      <c r="J881" s="306">
        <f t="shared" ca="1" si="391"/>
        <v>864.55711868317792</v>
      </c>
      <c r="K881" s="307">
        <f t="shared" ca="1" si="392"/>
        <v>-9.0773999168816992</v>
      </c>
      <c r="L881" s="304">
        <f t="shared" ca="1" si="377"/>
        <v>864.60477135799431</v>
      </c>
      <c r="M881" s="306">
        <f t="shared" ca="1" si="393"/>
        <v>-1.5302791191906451</v>
      </c>
      <c r="N881" s="304">
        <f t="shared" ca="1" si="394"/>
        <v>-87.678535006621019</v>
      </c>
      <c r="P881" s="310">
        <f t="shared" ca="1" si="395"/>
        <v>23</v>
      </c>
      <c r="Q881" s="304">
        <f t="shared" ca="1" si="396"/>
        <v>0</v>
      </c>
      <c r="R881" s="306">
        <f t="shared" ca="1" si="397"/>
        <v>0</v>
      </c>
      <c r="S881" s="307">
        <f t="shared" ca="1" si="398"/>
        <v>4.7590000000000039</v>
      </c>
      <c r="T881" s="304">
        <f t="shared" ca="1" si="378"/>
        <v>46.68579000000004</v>
      </c>
      <c r="U881" s="311">
        <f t="shared" ca="1" si="379"/>
        <v>0</v>
      </c>
      <c r="V881" s="306">
        <f t="shared" ca="1" si="380"/>
        <v>1.2261124864140223</v>
      </c>
      <c r="W881" s="304">
        <f t="shared" ca="1" si="381"/>
        <v>46.855191177822206</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-4.3637060670022265E-2</v>
      </c>
      <c r="AH881" s="304">
        <f t="shared" ca="1" si="405"/>
        <v>-9.8455857562815083</v>
      </c>
    </row>
    <row r="882" spans="1:34" x14ac:dyDescent="0.2">
      <c r="A882" s="347">
        <f t="shared" ca="1" si="383"/>
        <v>1E-4</v>
      </c>
      <c r="B882" s="304">
        <f t="shared" ca="1" si="384"/>
        <v>42.327500000001244</v>
      </c>
      <c r="D882" s="306">
        <f t="shared" ca="1" si="385"/>
        <v>-0.39880691812750252</v>
      </c>
      <c r="E882" s="307">
        <f t="shared" ca="1" si="386"/>
        <v>2.7515584075402444E-2</v>
      </c>
      <c r="F882" s="304">
        <f t="shared" ca="1" si="387"/>
        <v>0.39975500661451013</v>
      </c>
      <c r="G882" s="306">
        <f t="shared" ca="1" si="388"/>
        <v>4.518859323099619</v>
      </c>
      <c r="H882" s="307">
        <f t="shared" ca="1" si="389"/>
        <v>-111.46933070155745</v>
      </c>
      <c r="I882" s="304">
        <f t="shared" ca="1" si="390"/>
        <v>111.56088820296809</v>
      </c>
      <c r="J882" s="306">
        <f t="shared" ca="1" si="391"/>
        <v>864.55711868317792</v>
      </c>
      <c r="K882" s="307">
        <f t="shared" ca="1" si="392"/>
        <v>-9.0885468500894326</v>
      </c>
      <c r="L882" s="304">
        <f t="shared" ca="1" si="377"/>
        <v>864.60488846039084</v>
      </c>
      <c r="M882" s="306">
        <f t="shared" ca="1" si="393"/>
        <v>-1.5302794753773608</v>
      </c>
      <c r="N882" s="304">
        <f t="shared" ca="1" si="394"/>
        <v>-87.678555414616554</v>
      </c>
      <c r="P882" s="310">
        <f t="shared" ca="1" si="395"/>
        <v>23</v>
      </c>
      <c r="Q882" s="304">
        <f t="shared" ca="1" si="396"/>
        <v>0</v>
      </c>
      <c r="R882" s="306">
        <f t="shared" ca="1" si="397"/>
        <v>0</v>
      </c>
      <c r="S882" s="307">
        <f t="shared" ca="1" si="398"/>
        <v>4.7590000000000039</v>
      </c>
      <c r="T882" s="304">
        <f t="shared" ca="1" si="378"/>
        <v>46.68579000000004</v>
      </c>
      <c r="U882" s="311">
        <f t="shared" ca="1" si="379"/>
        <v>0</v>
      </c>
      <c r="V882" s="306">
        <f t="shared" ca="1" si="380"/>
        <v>1.2261138531544649</v>
      </c>
      <c r="W882" s="304">
        <f t="shared" ca="1" si="381"/>
        <v>46.855239740704292</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-4.364712372928814E-2</v>
      </c>
      <c r="AH882" s="304">
        <f t="shared" ca="1" si="405"/>
        <v>-9.8455959608787911</v>
      </c>
    </row>
    <row r="883" spans="1:34" x14ac:dyDescent="0.2">
      <c r="A883" s="347">
        <f t="shared" ca="1" si="383"/>
        <v>1E-4</v>
      </c>
      <c r="B883" s="304">
        <f t="shared" ca="1" si="384"/>
        <v>42.327600000001247</v>
      </c>
      <c r="D883" s="306">
        <f t="shared" ca="1" si="385"/>
        <v>-0.39880382747337056</v>
      </c>
      <c r="E883" s="307">
        <f t="shared" ca="1" si="386"/>
        <v>2.7525922179718165E-2</v>
      </c>
      <c r="F883" s="304">
        <f t="shared" ca="1" si="387"/>
        <v>0.39975263501227082</v>
      </c>
      <c r="G883" s="306">
        <f t="shared" ca="1" si="388"/>
        <v>4.5188194427168717</v>
      </c>
      <c r="H883" s="307">
        <f t="shared" ca="1" si="389"/>
        <v>-111.46932794896523</v>
      </c>
      <c r="I883" s="304">
        <f t="shared" ca="1" si="390"/>
        <v>111.5608838372565</v>
      </c>
      <c r="J883" s="306">
        <f t="shared" ca="1" si="391"/>
        <v>864.55711868317792</v>
      </c>
      <c r="K883" s="307">
        <f t="shared" ca="1" si="392"/>
        <v>-9.0996937830219586</v>
      </c>
      <c r="L883" s="304">
        <f t="shared" ca="1" si="377"/>
        <v>864.6050057064806</v>
      </c>
      <c r="M883" s="306">
        <f t="shared" ca="1" si="393"/>
        <v>-1.5302798315609609</v>
      </c>
      <c r="N883" s="304">
        <f t="shared" ca="1" si="394"/>
        <v>-87.678575822433572</v>
      </c>
      <c r="P883" s="310">
        <f t="shared" ca="1" si="395"/>
        <v>23</v>
      </c>
      <c r="Q883" s="304">
        <f t="shared" ca="1" si="396"/>
        <v>0</v>
      </c>
      <c r="R883" s="306">
        <f t="shared" ca="1" si="397"/>
        <v>0</v>
      </c>
      <c r="S883" s="307">
        <f t="shared" ca="1" si="398"/>
        <v>4.7590000000000039</v>
      </c>
      <c r="T883" s="304">
        <f t="shared" ca="1" si="378"/>
        <v>46.68579000000004</v>
      </c>
      <c r="U883" s="311">
        <f t="shared" ca="1" si="379"/>
        <v>0</v>
      </c>
      <c r="V883" s="306">
        <f t="shared" ca="1" si="380"/>
        <v>1.226115219896398</v>
      </c>
      <c r="W883" s="304">
        <f t="shared" ca="1" si="381"/>
        <v>46.855288302790022</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-4.3657186623695665E-2</v>
      </c>
      <c r="AH883" s="304">
        <f t="shared" ca="1" si="405"/>
        <v>-9.8456061653087321</v>
      </c>
    </row>
    <row r="884" spans="1:34" x14ac:dyDescent="0.2">
      <c r="A884" s="347">
        <f t="shared" ca="1" si="383"/>
        <v>1E-4</v>
      </c>
      <c r="B884" s="304">
        <f t="shared" ca="1" si="384"/>
        <v>42.327700000001251</v>
      </c>
      <c r="D884" s="306">
        <f t="shared" ca="1" si="385"/>
        <v>-0.39880073683579548</v>
      </c>
      <c r="E884" s="307">
        <f t="shared" ca="1" si="386"/>
        <v>2.7536260114635169E-2</v>
      </c>
      <c r="F884" s="304">
        <f t="shared" ca="1" si="387"/>
        <v>0.3997502636920634</v>
      </c>
      <c r="G884" s="306">
        <f t="shared" ca="1" si="388"/>
        <v>4.5187795626431884</v>
      </c>
      <c r="H884" s="307">
        <f t="shared" ca="1" si="389"/>
        <v>-111.46932519533922</v>
      </c>
      <c r="I884" s="304">
        <f t="shared" ca="1" si="390"/>
        <v>111.56087947053864</v>
      </c>
      <c r="J884" s="306">
        <f t="shared" ca="1" si="391"/>
        <v>864.55711868317792</v>
      </c>
      <c r="K884" s="307">
        <f t="shared" ca="1" si="392"/>
        <v>-9.1108407156791742</v>
      </c>
      <c r="L884" s="304">
        <f t="shared" ca="1" si="377"/>
        <v>864.60512309626358</v>
      </c>
      <c r="M884" s="306">
        <f t="shared" ca="1" si="393"/>
        <v>-1.5302801877414456</v>
      </c>
      <c r="N884" s="304">
        <f t="shared" ca="1" si="394"/>
        <v>-87.678596230072088</v>
      </c>
      <c r="P884" s="310">
        <f t="shared" ca="1" si="395"/>
        <v>23</v>
      </c>
      <c r="Q884" s="304">
        <f t="shared" ca="1" si="396"/>
        <v>0</v>
      </c>
      <c r="R884" s="306">
        <f t="shared" ca="1" si="397"/>
        <v>0</v>
      </c>
      <c r="S884" s="307">
        <f t="shared" ca="1" si="398"/>
        <v>4.7590000000000039</v>
      </c>
      <c r="T884" s="304">
        <f t="shared" ca="1" si="378"/>
        <v>46.68579000000004</v>
      </c>
      <c r="U884" s="311">
        <f t="shared" ca="1" si="379"/>
        <v>0</v>
      </c>
      <c r="V884" s="306">
        <f t="shared" ca="1" si="380"/>
        <v>1.2261165866398218</v>
      </c>
      <c r="W884" s="304">
        <f t="shared" ca="1" si="381"/>
        <v>46.855336864079426</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-4.3667249353244841E-2</v>
      </c>
      <c r="AH884" s="304">
        <f t="shared" ca="1" si="405"/>
        <v>-9.845616369571335</v>
      </c>
    </row>
    <row r="885" spans="1:34" x14ac:dyDescent="0.2">
      <c r="A885" s="347">
        <f t="shared" ca="1" si="383"/>
        <v>1E-4</v>
      </c>
      <c r="B885" s="304">
        <f t="shared" ca="1" si="384"/>
        <v>42.327800000001254</v>
      </c>
      <c r="D885" s="306">
        <f t="shared" ca="1" si="385"/>
        <v>-0.39879764621477781</v>
      </c>
      <c r="E885" s="307">
        <f t="shared" ca="1" si="386"/>
        <v>2.7546597880165891E-2</v>
      </c>
      <c r="F885" s="304">
        <f t="shared" ca="1" si="387"/>
        <v>0.39974789265388089</v>
      </c>
      <c r="G885" s="306">
        <f t="shared" ca="1" si="388"/>
        <v>4.5187396828785671</v>
      </c>
      <c r="H885" s="307">
        <f t="shared" ca="1" si="389"/>
        <v>-111.46932244067943</v>
      </c>
      <c r="I885" s="304">
        <f t="shared" ca="1" si="390"/>
        <v>111.56087510281452</v>
      </c>
      <c r="J885" s="306">
        <f t="shared" ca="1" si="391"/>
        <v>864.55711868317792</v>
      </c>
      <c r="K885" s="307">
        <f t="shared" ca="1" si="392"/>
        <v>-9.1219876480609745</v>
      </c>
      <c r="L885" s="304">
        <f t="shared" ca="1" si="377"/>
        <v>864.60524062973968</v>
      </c>
      <c r="M885" s="306">
        <f t="shared" ca="1" si="393"/>
        <v>-1.5302805439188147</v>
      </c>
      <c r="N885" s="304">
        <f t="shared" ca="1" si="394"/>
        <v>-87.678616637532102</v>
      </c>
      <c r="P885" s="310">
        <f t="shared" ca="1" si="395"/>
        <v>23</v>
      </c>
      <c r="Q885" s="304">
        <f t="shared" ca="1" si="396"/>
        <v>0</v>
      </c>
      <c r="R885" s="306">
        <f t="shared" ca="1" si="397"/>
        <v>0</v>
      </c>
      <c r="S885" s="307">
        <f t="shared" ca="1" si="398"/>
        <v>4.7590000000000039</v>
      </c>
      <c r="T885" s="304">
        <f t="shared" ca="1" si="378"/>
        <v>46.68579000000004</v>
      </c>
      <c r="U885" s="311">
        <f t="shared" ca="1" si="379"/>
        <v>0</v>
      </c>
      <c r="V885" s="306">
        <f t="shared" ca="1" si="380"/>
        <v>1.2261179533847359</v>
      </c>
      <c r="W885" s="304">
        <f t="shared" ca="1" si="381"/>
        <v>46.855385424572503</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-4.367731191794455E-2</v>
      </c>
      <c r="AH885" s="304">
        <f t="shared" ca="1" si="405"/>
        <v>-9.8456265736666086</v>
      </c>
    </row>
    <row r="886" spans="1:34" x14ac:dyDescent="0.2">
      <c r="A886" s="347">
        <f t="shared" ca="1" si="383"/>
        <v>1E-4</v>
      </c>
      <c r="B886" s="304">
        <f t="shared" ca="1" si="384"/>
        <v>42.327900000001257</v>
      </c>
      <c r="D886" s="306">
        <f t="shared" ca="1" si="385"/>
        <v>-0.39879455561031774</v>
      </c>
      <c r="E886" s="307">
        <f t="shared" ca="1" si="386"/>
        <v>2.7556935476305E-2</v>
      </c>
      <c r="F886" s="304">
        <f t="shared" ca="1" si="387"/>
        <v>0.39974552189771434</v>
      </c>
      <c r="G886" s="306">
        <f t="shared" ca="1" si="388"/>
        <v>4.5186998034230061</v>
      </c>
      <c r="H886" s="307">
        <f t="shared" ca="1" si="389"/>
        <v>-111.46931968498589</v>
      </c>
      <c r="I886" s="304">
        <f t="shared" ca="1" si="390"/>
        <v>111.56087073408418</v>
      </c>
      <c r="J886" s="306">
        <f t="shared" ca="1" si="391"/>
        <v>864.55711868317792</v>
      </c>
      <c r="K886" s="307">
        <f t="shared" ca="1" si="392"/>
        <v>-9.1331345801672583</v>
      </c>
      <c r="L886" s="304">
        <f t="shared" ca="1" si="377"/>
        <v>864.60535830690867</v>
      </c>
      <c r="M886" s="306">
        <f t="shared" ca="1" si="393"/>
        <v>-1.5302809000930684</v>
      </c>
      <c r="N886" s="304">
        <f t="shared" ca="1" si="394"/>
        <v>-87.678637044813598</v>
      </c>
      <c r="P886" s="310">
        <f t="shared" ca="1" si="395"/>
        <v>23</v>
      </c>
      <c r="Q886" s="304">
        <f t="shared" ca="1" si="396"/>
        <v>0</v>
      </c>
      <c r="R886" s="306">
        <f t="shared" ca="1" si="397"/>
        <v>0</v>
      </c>
      <c r="S886" s="307">
        <f t="shared" ca="1" si="398"/>
        <v>4.7590000000000039</v>
      </c>
      <c r="T886" s="304">
        <f t="shared" ca="1" si="378"/>
        <v>46.68579000000004</v>
      </c>
      <c r="U886" s="311">
        <f t="shared" ca="1" si="379"/>
        <v>0</v>
      </c>
      <c r="V886" s="306">
        <f t="shared" ca="1" si="380"/>
        <v>1.2261193201311402</v>
      </c>
      <c r="W886" s="304">
        <f t="shared" ca="1" si="381"/>
        <v>46.855433984269247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-4.3687374317794792E-2</v>
      </c>
      <c r="AH886" s="304">
        <f t="shared" ca="1" si="405"/>
        <v>-9.8456367775945495</v>
      </c>
    </row>
    <row r="887" spans="1:34" x14ac:dyDescent="0.2">
      <c r="A887" s="347">
        <f t="shared" ca="1" si="383"/>
        <v>1E-4</v>
      </c>
      <c r="B887" s="304">
        <f t="shared" ca="1" si="384"/>
        <v>42.328000000001261</v>
      </c>
      <c r="D887" s="306">
        <f t="shared" ca="1" si="385"/>
        <v>-0.39879146502241564</v>
      </c>
      <c r="E887" s="307">
        <f t="shared" ca="1" si="386"/>
        <v>2.7567272903054274E-2</v>
      </c>
      <c r="F887" s="304">
        <f t="shared" ca="1" si="387"/>
        <v>0.39974315142355599</v>
      </c>
      <c r="G887" s="306">
        <f t="shared" ca="1" si="388"/>
        <v>4.5186599242765038</v>
      </c>
      <c r="H887" s="307">
        <f t="shared" ca="1" si="389"/>
        <v>-111.46931692825861</v>
      </c>
      <c r="I887" s="304">
        <f t="shared" ca="1" si="390"/>
        <v>111.5608663643476</v>
      </c>
      <c r="J887" s="306">
        <f t="shared" ca="1" si="391"/>
        <v>864.55711868317792</v>
      </c>
      <c r="K887" s="307">
        <f t="shared" ca="1" si="392"/>
        <v>-9.1442815119979208</v>
      </c>
      <c r="L887" s="304">
        <f t="shared" ca="1" si="377"/>
        <v>864.60547612777077</v>
      </c>
      <c r="M887" s="306">
        <f t="shared" ca="1" si="393"/>
        <v>-1.5302812562642065</v>
      </c>
      <c r="N887" s="304">
        <f t="shared" ca="1" si="394"/>
        <v>-87.678657451916607</v>
      </c>
      <c r="P887" s="310">
        <f t="shared" ca="1" si="395"/>
        <v>23</v>
      </c>
      <c r="Q887" s="304">
        <f t="shared" ca="1" si="396"/>
        <v>0</v>
      </c>
      <c r="R887" s="306">
        <f t="shared" ca="1" si="397"/>
        <v>0</v>
      </c>
      <c r="S887" s="307">
        <f t="shared" ca="1" si="398"/>
        <v>4.7590000000000039</v>
      </c>
      <c r="T887" s="304">
        <f t="shared" ca="1" si="378"/>
        <v>46.68579000000004</v>
      </c>
      <c r="U887" s="311">
        <f t="shared" ca="1" si="379"/>
        <v>0</v>
      </c>
      <c r="V887" s="306">
        <f t="shared" ca="1" si="380"/>
        <v>1.2261206868790355</v>
      </c>
      <c r="W887" s="304">
        <f t="shared" ca="1" si="381"/>
        <v>46.855482543169707</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-4.3697436552797342E-2</v>
      </c>
      <c r="AH887" s="304">
        <f t="shared" ca="1" si="405"/>
        <v>-9.845646981355161</v>
      </c>
    </row>
    <row r="888" spans="1:34" x14ac:dyDescent="0.2">
      <c r="A888" s="347">
        <f t="shared" ca="1" si="383"/>
        <v>1E-4</v>
      </c>
      <c r="B888" s="304">
        <f t="shared" ca="1" si="384"/>
        <v>42.328100000001264</v>
      </c>
      <c r="D888" s="306">
        <f t="shared" ca="1" si="385"/>
        <v>-0.39878837445107207</v>
      </c>
      <c r="E888" s="307">
        <f t="shared" ca="1" si="386"/>
        <v>2.7577610160424371E-2</v>
      </c>
      <c r="F888" s="304">
        <f t="shared" ca="1" si="387"/>
        <v>0.3997407812313985</v>
      </c>
      <c r="G888" s="306">
        <f t="shared" ca="1" si="388"/>
        <v>4.518620045439059</v>
      </c>
      <c r="H888" s="307">
        <f t="shared" ca="1" si="389"/>
        <v>-111.4693141704976</v>
      </c>
      <c r="I888" s="304">
        <f t="shared" ca="1" si="390"/>
        <v>111.56086199360483</v>
      </c>
      <c r="J888" s="306">
        <f t="shared" ca="1" si="391"/>
        <v>864.55711868317792</v>
      </c>
      <c r="K888" s="307">
        <f t="shared" ca="1" si="392"/>
        <v>-9.155428443552859</v>
      </c>
      <c r="L888" s="304">
        <f t="shared" ca="1" si="377"/>
        <v>864.60559409232576</v>
      </c>
      <c r="M888" s="306">
        <f t="shared" ca="1" si="393"/>
        <v>-1.5302816124322292</v>
      </c>
      <c r="N888" s="304">
        <f t="shared" ca="1" si="394"/>
        <v>-87.678677858841098</v>
      </c>
      <c r="P888" s="310">
        <f t="shared" ca="1" si="395"/>
        <v>23</v>
      </c>
      <c r="Q888" s="304">
        <f t="shared" ca="1" si="396"/>
        <v>0</v>
      </c>
      <c r="R888" s="306">
        <f t="shared" ca="1" si="397"/>
        <v>0</v>
      </c>
      <c r="S888" s="307">
        <f t="shared" ca="1" si="398"/>
        <v>4.7590000000000039</v>
      </c>
      <c r="T888" s="304">
        <f t="shared" ca="1" si="378"/>
        <v>46.68579000000004</v>
      </c>
      <c r="U888" s="311">
        <f t="shared" ca="1" si="379"/>
        <v>0</v>
      </c>
      <c r="V888" s="306">
        <f t="shared" ca="1" si="380"/>
        <v>1.2261220536284205</v>
      </c>
      <c r="W888" s="304">
        <f t="shared" ca="1" si="381"/>
        <v>46.855531101273847</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-4.370749862295753E-2</v>
      </c>
      <c r="AH888" s="304">
        <f t="shared" ca="1" si="405"/>
        <v>-9.8456571849484487</v>
      </c>
    </row>
    <row r="889" spans="1:34" x14ac:dyDescent="0.2">
      <c r="A889" s="347">
        <f t="shared" ca="1" si="383"/>
        <v>1E-4</v>
      </c>
      <c r="B889" s="304">
        <f t="shared" ca="1" si="384"/>
        <v>42.328200000001267</v>
      </c>
      <c r="D889" s="306">
        <f t="shared" ca="1" si="385"/>
        <v>-0.3987852838962872</v>
      </c>
      <c r="E889" s="307">
        <f t="shared" ca="1" si="386"/>
        <v>2.7587947248406408E-2</v>
      </c>
      <c r="F889" s="304">
        <f t="shared" ca="1" si="387"/>
        <v>0.399738411321233</v>
      </c>
      <c r="G889" s="306">
        <f t="shared" ca="1" si="388"/>
        <v>4.5185801669106693</v>
      </c>
      <c r="H889" s="307">
        <f t="shared" ca="1" si="389"/>
        <v>-111.46931141170288</v>
      </c>
      <c r="I889" s="304">
        <f t="shared" ca="1" si="390"/>
        <v>111.56085762185585</v>
      </c>
      <c r="J889" s="306">
        <f t="shared" ca="1" si="391"/>
        <v>864.55711868317792</v>
      </c>
      <c r="K889" s="307">
        <f t="shared" ca="1" si="392"/>
        <v>-9.1665753748319698</v>
      </c>
      <c r="L889" s="304">
        <f t="shared" ca="1" si="377"/>
        <v>864.60571220057352</v>
      </c>
      <c r="M889" s="306">
        <f t="shared" ca="1" si="393"/>
        <v>-1.5302819685971365</v>
      </c>
      <c r="N889" s="304">
        <f t="shared" ca="1" si="394"/>
        <v>-87.678698265587101</v>
      </c>
      <c r="P889" s="310">
        <f t="shared" ca="1" si="395"/>
        <v>23</v>
      </c>
      <c r="Q889" s="304">
        <f t="shared" ca="1" si="396"/>
        <v>0</v>
      </c>
      <c r="R889" s="306">
        <f t="shared" ca="1" si="397"/>
        <v>0</v>
      </c>
      <c r="S889" s="307">
        <f t="shared" ca="1" si="398"/>
        <v>4.7590000000000039</v>
      </c>
      <c r="T889" s="304">
        <f t="shared" ca="1" si="378"/>
        <v>46.68579000000004</v>
      </c>
      <c r="U889" s="311">
        <f t="shared" ca="1" si="379"/>
        <v>0</v>
      </c>
      <c r="V889" s="306">
        <f t="shared" ca="1" si="380"/>
        <v>1.2261234203792961</v>
      </c>
      <c r="W889" s="304">
        <f t="shared" ca="1" si="381"/>
        <v>46.855579658581696</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-4.3717560528270027E-2</v>
      </c>
      <c r="AH889" s="304">
        <f t="shared" ca="1" si="405"/>
        <v>-9.8456673883744088</v>
      </c>
    </row>
    <row r="890" spans="1:34" x14ac:dyDescent="0.2">
      <c r="A890" s="347">
        <f t="shared" ca="1" si="383"/>
        <v>1E-4</v>
      </c>
      <c r="B890" s="304">
        <f t="shared" ca="1" si="384"/>
        <v>42.328300000001271</v>
      </c>
      <c r="D890" s="306">
        <f t="shared" ca="1" si="385"/>
        <v>-0.39878219335805914</v>
      </c>
      <c r="E890" s="307">
        <f t="shared" ca="1" si="386"/>
        <v>2.7598284167005716E-2</v>
      </c>
      <c r="F890" s="304">
        <f t="shared" ca="1" si="387"/>
        <v>0.39973604169304933</v>
      </c>
      <c r="G890" s="306">
        <f t="shared" ca="1" si="388"/>
        <v>4.5185402886913337</v>
      </c>
      <c r="H890" s="307">
        <f t="shared" ca="1" si="389"/>
        <v>-111.46930865187446</v>
      </c>
      <c r="I890" s="304">
        <f t="shared" ca="1" si="390"/>
        <v>111.5608532491007</v>
      </c>
      <c r="J890" s="306">
        <f t="shared" ca="1" si="391"/>
        <v>864.55711868317792</v>
      </c>
      <c r="K890" s="307">
        <f t="shared" ca="1" si="392"/>
        <v>-9.1777223058351485</v>
      </c>
      <c r="L890" s="304">
        <f t="shared" ca="1" si="377"/>
        <v>864.60583045251417</v>
      </c>
      <c r="M890" s="306">
        <f t="shared" ca="1" si="393"/>
        <v>-1.5302823247589283</v>
      </c>
      <c r="N890" s="304">
        <f t="shared" ca="1" si="394"/>
        <v>-87.678718672154602</v>
      </c>
      <c r="P890" s="310">
        <f t="shared" ca="1" si="395"/>
        <v>23</v>
      </c>
      <c r="Q890" s="304">
        <f t="shared" ca="1" si="396"/>
        <v>0</v>
      </c>
      <c r="R890" s="306">
        <f t="shared" ca="1" si="397"/>
        <v>0</v>
      </c>
      <c r="S890" s="307">
        <f t="shared" ca="1" si="398"/>
        <v>4.7590000000000039</v>
      </c>
      <c r="T890" s="304">
        <f t="shared" ca="1" si="378"/>
        <v>46.68579000000004</v>
      </c>
      <c r="U890" s="311">
        <f t="shared" ca="1" si="379"/>
        <v>0</v>
      </c>
      <c r="V890" s="306">
        <f t="shared" ca="1" si="380"/>
        <v>1.2261247871316621</v>
      </c>
      <c r="W890" s="304">
        <f t="shared" ca="1" si="381"/>
        <v>46.855628215093276</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-4.3727622268741939E-2</v>
      </c>
      <c r="AH890" s="304">
        <f t="shared" ca="1" si="405"/>
        <v>-9.845677591633045</v>
      </c>
    </row>
    <row r="891" spans="1:34" x14ac:dyDescent="0.2">
      <c r="A891" s="347">
        <f t="shared" ca="1" si="383"/>
        <v>1E-4</v>
      </c>
      <c r="B891" s="304">
        <f t="shared" ca="1" si="384"/>
        <v>42.328400000001274</v>
      </c>
      <c r="D891" s="306">
        <f t="shared" ca="1" si="385"/>
        <v>-0.39877910283639062</v>
      </c>
      <c r="E891" s="307">
        <f t="shared" ca="1" si="386"/>
        <v>2.7608620916227622E-2</v>
      </c>
      <c r="F891" s="304">
        <f t="shared" ca="1" si="387"/>
        <v>0.39973367234684215</v>
      </c>
      <c r="G891" s="306">
        <f t="shared" ca="1" si="388"/>
        <v>4.5185004107810505</v>
      </c>
      <c r="H891" s="307">
        <f t="shared" ca="1" si="389"/>
        <v>-111.46930589101237</v>
      </c>
      <c r="I891" s="304">
        <f t="shared" ca="1" si="390"/>
        <v>111.56084887533939</v>
      </c>
      <c r="J891" s="306">
        <f t="shared" ca="1" si="391"/>
        <v>864.55711868317792</v>
      </c>
      <c r="K891" s="307">
        <f t="shared" ca="1" si="392"/>
        <v>-9.1888692365622919</v>
      </c>
      <c r="L891" s="304">
        <f t="shared" ca="1" si="377"/>
        <v>864.60594884814736</v>
      </c>
      <c r="M891" s="306">
        <f t="shared" ca="1" si="393"/>
        <v>-1.5302826809176049</v>
      </c>
      <c r="N891" s="304">
        <f t="shared" ca="1" si="394"/>
        <v>-87.6787390785436</v>
      </c>
      <c r="P891" s="310">
        <f t="shared" ca="1" si="395"/>
        <v>23</v>
      </c>
      <c r="Q891" s="304">
        <f t="shared" ca="1" si="396"/>
        <v>0</v>
      </c>
      <c r="R891" s="306">
        <f t="shared" ca="1" si="397"/>
        <v>0</v>
      </c>
      <c r="S891" s="307">
        <f t="shared" ca="1" si="398"/>
        <v>4.7590000000000039</v>
      </c>
      <c r="T891" s="304">
        <f t="shared" ca="1" si="378"/>
        <v>46.68579000000004</v>
      </c>
      <c r="U891" s="311">
        <f t="shared" ca="1" si="379"/>
        <v>0</v>
      </c>
      <c r="V891" s="306">
        <f t="shared" ca="1" si="380"/>
        <v>1.2261261538855184</v>
      </c>
      <c r="W891" s="304">
        <f t="shared" ca="1" si="381"/>
        <v>46.855676770808572</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-4.3737683844375042E-2</v>
      </c>
      <c r="AH891" s="304">
        <f t="shared" ca="1" si="405"/>
        <v>-9.8456877947243626</v>
      </c>
    </row>
    <row r="892" spans="1:34" x14ac:dyDescent="0.2">
      <c r="A892" s="347">
        <f t="shared" ca="1" si="383"/>
        <v>1E-4</v>
      </c>
      <c r="B892" s="304">
        <f t="shared" ca="1" si="384"/>
        <v>42.328500000001277</v>
      </c>
      <c r="D892" s="306">
        <f t="shared" ca="1" si="385"/>
        <v>-0.39877601233127963</v>
      </c>
      <c r="E892" s="307">
        <f t="shared" ca="1" si="386"/>
        <v>2.7618957496068575E-2</v>
      </c>
      <c r="F892" s="304">
        <f t="shared" ca="1" si="387"/>
        <v>0.39973130328260076</v>
      </c>
      <c r="G892" s="306">
        <f t="shared" ca="1" si="388"/>
        <v>4.5184605331798178</v>
      </c>
      <c r="H892" s="307">
        <f t="shared" ca="1" si="389"/>
        <v>-111.46930312911662</v>
      </c>
      <c r="I892" s="304">
        <f t="shared" ca="1" si="390"/>
        <v>111.56084450057195</v>
      </c>
      <c r="J892" s="306">
        <f t="shared" ca="1" si="391"/>
        <v>864.55711868317792</v>
      </c>
      <c r="K892" s="307">
        <f t="shared" ca="1" si="392"/>
        <v>-9.2000161670132989</v>
      </c>
      <c r="L892" s="304">
        <f t="shared" ca="1" si="377"/>
        <v>864.60606738747322</v>
      </c>
      <c r="M892" s="306">
        <f t="shared" ca="1" si="393"/>
        <v>-1.5302830370731662</v>
      </c>
      <c r="N892" s="304">
        <f t="shared" ca="1" si="394"/>
        <v>-87.67875948475411</v>
      </c>
      <c r="P892" s="310">
        <f t="shared" ca="1" si="395"/>
        <v>23</v>
      </c>
      <c r="Q892" s="304">
        <f t="shared" ca="1" si="396"/>
        <v>0</v>
      </c>
      <c r="R892" s="306">
        <f t="shared" ca="1" si="397"/>
        <v>0</v>
      </c>
      <c r="S892" s="307">
        <f t="shared" ca="1" si="398"/>
        <v>4.7590000000000039</v>
      </c>
      <c r="T892" s="304">
        <f t="shared" ca="1" si="378"/>
        <v>46.68579000000004</v>
      </c>
      <c r="U892" s="311">
        <f t="shared" ca="1" si="379"/>
        <v>0</v>
      </c>
      <c r="V892" s="306">
        <f t="shared" ca="1" si="380"/>
        <v>1.2261275206408655</v>
      </c>
      <c r="W892" s="304">
        <f t="shared" ca="1" si="381"/>
        <v>46.855725325727654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-4.3747745255169335E-2</v>
      </c>
      <c r="AH892" s="304">
        <f t="shared" ca="1" si="405"/>
        <v>-9.8456979976483581</v>
      </c>
    </row>
    <row r="893" spans="1:34" x14ac:dyDescent="0.2">
      <c r="A893" s="347">
        <f t="shared" ca="1" si="383"/>
        <v>1E-4</v>
      </c>
      <c r="B893" s="304">
        <f t="shared" ca="1" si="384"/>
        <v>42.328600000001281</v>
      </c>
      <c r="D893" s="306">
        <f t="shared" ca="1" si="385"/>
        <v>-0.39877292184272695</v>
      </c>
      <c r="E893" s="307">
        <f t="shared" ca="1" si="386"/>
        <v>2.7629293906542784E-2</v>
      </c>
      <c r="F893" s="304">
        <f t="shared" ca="1" si="387"/>
        <v>0.39972893450031827</v>
      </c>
      <c r="G893" s="306">
        <f t="shared" ca="1" si="388"/>
        <v>4.5184206558876339</v>
      </c>
      <c r="H893" s="307">
        <f t="shared" ca="1" si="389"/>
        <v>-111.46930036618724</v>
      </c>
      <c r="I893" s="304">
        <f t="shared" ca="1" si="390"/>
        <v>111.56084012479837</v>
      </c>
      <c r="J893" s="306">
        <f t="shared" ca="1" si="391"/>
        <v>864.55711868317792</v>
      </c>
      <c r="K893" s="307">
        <f t="shared" ca="1" si="392"/>
        <v>-9.2111630971880647</v>
      </c>
      <c r="L893" s="304">
        <f t="shared" ca="1" si="377"/>
        <v>864.60618607049162</v>
      </c>
      <c r="M893" s="306">
        <f t="shared" ca="1" si="393"/>
        <v>-1.5302833932256124</v>
      </c>
      <c r="N893" s="304">
        <f t="shared" ca="1" si="394"/>
        <v>-87.678779890786146</v>
      </c>
      <c r="P893" s="310">
        <f t="shared" ca="1" si="395"/>
        <v>23</v>
      </c>
      <c r="Q893" s="304">
        <f t="shared" ca="1" si="396"/>
        <v>0</v>
      </c>
      <c r="R893" s="306">
        <f t="shared" ca="1" si="397"/>
        <v>0</v>
      </c>
      <c r="S893" s="307">
        <f t="shared" ca="1" si="398"/>
        <v>4.7590000000000039</v>
      </c>
      <c r="T893" s="304">
        <f t="shared" ca="1" si="378"/>
        <v>46.68579000000004</v>
      </c>
      <c r="U893" s="311">
        <f t="shared" ca="1" si="379"/>
        <v>0</v>
      </c>
      <c r="V893" s="306">
        <f t="shared" ca="1" si="380"/>
        <v>1.2261288873977025</v>
      </c>
      <c r="W893" s="304">
        <f t="shared" ca="1" si="381"/>
        <v>46.85577387985046</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-4.3757806501135477E-2</v>
      </c>
      <c r="AH893" s="304">
        <f t="shared" ca="1" si="405"/>
        <v>-9.8457082004050456</v>
      </c>
    </row>
    <row r="894" spans="1:34" x14ac:dyDescent="0.2">
      <c r="A894" s="347">
        <f t="shared" ca="1" si="383"/>
        <v>1E-4</v>
      </c>
      <c r="B894" s="304">
        <f t="shared" ca="1" si="384"/>
        <v>42.328700000001284</v>
      </c>
      <c r="D894" s="306">
        <f t="shared" ca="1" si="385"/>
        <v>-0.3987698313707303</v>
      </c>
      <c r="E894" s="307">
        <f t="shared" ca="1" si="386"/>
        <v>2.763963014764137E-2</v>
      </c>
      <c r="F894" s="304">
        <f t="shared" ca="1" si="387"/>
        <v>0.39972656599998341</v>
      </c>
      <c r="G894" s="306">
        <f t="shared" ca="1" si="388"/>
        <v>4.518380778904497</v>
      </c>
      <c r="H894" s="307">
        <f t="shared" ca="1" si="389"/>
        <v>-111.46929760222423</v>
      </c>
      <c r="I894" s="304">
        <f t="shared" ca="1" si="390"/>
        <v>111.5608357480187</v>
      </c>
      <c r="J894" s="306">
        <f t="shared" ca="1" si="391"/>
        <v>864.55711868317792</v>
      </c>
      <c r="K894" s="307">
        <f t="shared" ca="1" si="392"/>
        <v>-9.2223100270864844</v>
      </c>
      <c r="L894" s="304">
        <f t="shared" ca="1" si="377"/>
        <v>864.60630489720245</v>
      </c>
      <c r="M894" s="306">
        <f t="shared" ca="1" si="393"/>
        <v>-1.530283749374943</v>
      </c>
      <c r="N894" s="304">
        <f t="shared" ca="1" si="394"/>
        <v>-87.678800296639665</v>
      </c>
      <c r="P894" s="310">
        <f t="shared" ca="1" si="395"/>
        <v>23</v>
      </c>
      <c r="Q894" s="304">
        <f t="shared" ca="1" si="396"/>
        <v>0</v>
      </c>
      <c r="R894" s="306">
        <f t="shared" ca="1" si="397"/>
        <v>0</v>
      </c>
      <c r="S894" s="307">
        <f t="shared" ca="1" si="398"/>
        <v>4.7590000000000039</v>
      </c>
      <c r="T894" s="304">
        <f t="shared" ca="1" si="378"/>
        <v>46.68579000000004</v>
      </c>
      <c r="U894" s="311">
        <f t="shared" ca="1" si="379"/>
        <v>0</v>
      </c>
      <c r="V894" s="306">
        <f t="shared" ca="1" si="380"/>
        <v>1.2261302541560299</v>
      </c>
      <c r="W894" s="304">
        <f t="shared" ca="1" si="381"/>
        <v>46.855822433177053</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-4.3767867582262809E-2</v>
      </c>
      <c r="AH894" s="304">
        <f t="shared" ca="1" si="405"/>
        <v>-9.8457184029944145</v>
      </c>
    </row>
    <row r="895" spans="1:34" x14ac:dyDescent="0.2">
      <c r="A895" s="347">
        <f t="shared" ca="1" si="383"/>
        <v>1E-4</v>
      </c>
      <c r="B895" s="304">
        <f t="shared" ca="1" si="384"/>
        <v>42.328800000001287</v>
      </c>
      <c r="D895" s="306">
        <f t="shared" ca="1" si="385"/>
        <v>-0.39876674091529479</v>
      </c>
      <c r="E895" s="307">
        <f t="shared" ca="1" si="386"/>
        <v>2.7649966219374988E-2</v>
      </c>
      <c r="F895" s="304">
        <f t="shared" ca="1" si="387"/>
        <v>0.3997241977815934</v>
      </c>
      <c r="G895" s="306">
        <f t="shared" ca="1" si="388"/>
        <v>4.5183409022304053</v>
      </c>
      <c r="H895" s="307">
        <f t="shared" ca="1" si="389"/>
        <v>-111.46929483722761</v>
      </c>
      <c r="I895" s="304">
        <f t="shared" ca="1" si="390"/>
        <v>111.56083137023293</v>
      </c>
      <c r="J895" s="306">
        <f t="shared" ca="1" si="391"/>
        <v>864.55711868317792</v>
      </c>
      <c r="K895" s="307">
        <f t="shared" ca="1" si="392"/>
        <v>-9.2334569567084568</v>
      </c>
      <c r="L895" s="304">
        <f t="shared" ca="1" si="377"/>
        <v>864.60642386760571</v>
      </c>
      <c r="M895" s="306">
        <f t="shared" ca="1" si="393"/>
        <v>-1.5302841055211585</v>
      </c>
      <c r="N895" s="304">
        <f t="shared" ca="1" si="394"/>
        <v>-87.678820702314695</v>
      </c>
      <c r="P895" s="310">
        <f t="shared" ca="1" si="395"/>
        <v>23</v>
      </c>
      <c r="Q895" s="304">
        <f t="shared" ca="1" si="396"/>
        <v>0</v>
      </c>
      <c r="R895" s="306">
        <f t="shared" ca="1" si="397"/>
        <v>0</v>
      </c>
      <c r="S895" s="307">
        <f t="shared" ca="1" si="398"/>
        <v>4.7590000000000039</v>
      </c>
      <c r="T895" s="304">
        <f t="shared" ca="1" si="378"/>
        <v>46.68579000000004</v>
      </c>
      <c r="U895" s="311">
        <f t="shared" ca="1" si="379"/>
        <v>0</v>
      </c>
      <c r="V895" s="306">
        <f t="shared" ca="1" si="380"/>
        <v>1.2261316209158479</v>
      </c>
      <c r="W895" s="304">
        <f t="shared" ca="1" si="381"/>
        <v>46.855870985707412</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-4.3777928498565544E-2</v>
      </c>
      <c r="AH895" s="304">
        <f t="shared" ca="1" si="405"/>
        <v>-9.8457286054164772</v>
      </c>
    </row>
    <row r="896" spans="1:34" x14ac:dyDescent="0.2">
      <c r="A896" s="347">
        <f t="shared" ca="1" si="383"/>
        <v>1E-4</v>
      </c>
      <c r="B896" s="304">
        <f t="shared" ca="1" si="384"/>
        <v>42.32890000000129</v>
      </c>
      <c r="D896" s="306">
        <f t="shared" ca="1" si="385"/>
        <v>-0.39876365047641832</v>
      </c>
      <c r="E896" s="307">
        <f t="shared" ca="1" si="386"/>
        <v>2.7660302121738312E-2</v>
      </c>
      <c r="F896" s="304">
        <f t="shared" ca="1" si="387"/>
        <v>0.39972182984513738</v>
      </c>
      <c r="G896" s="306">
        <f t="shared" ca="1" si="388"/>
        <v>4.518301025865358</v>
      </c>
      <c r="H896" s="307">
        <f t="shared" ca="1" si="389"/>
        <v>-111.4692920711974</v>
      </c>
      <c r="I896" s="304">
        <f t="shared" ca="1" si="390"/>
        <v>111.56082699144108</v>
      </c>
      <c r="J896" s="306">
        <f t="shared" ca="1" si="391"/>
        <v>864.55711868317792</v>
      </c>
      <c r="K896" s="307">
        <f t="shared" ca="1" si="392"/>
        <v>-9.2446038860538788</v>
      </c>
      <c r="L896" s="304">
        <f t="shared" ca="1" si="377"/>
        <v>864.60654298170141</v>
      </c>
      <c r="M896" s="306">
        <f t="shared" ca="1" si="393"/>
        <v>-1.5302844616642588</v>
      </c>
      <c r="N896" s="304">
        <f t="shared" ca="1" si="394"/>
        <v>-87.678841107811252</v>
      </c>
      <c r="P896" s="310">
        <f t="shared" ca="1" si="395"/>
        <v>23</v>
      </c>
      <c r="Q896" s="304">
        <f t="shared" ca="1" si="396"/>
        <v>0</v>
      </c>
      <c r="R896" s="306">
        <f t="shared" ca="1" si="397"/>
        <v>0</v>
      </c>
      <c r="S896" s="307">
        <f t="shared" ca="1" si="398"/>
        <v>4.7590000000000039</v>
      </c>
      <c r="T896" s="304">
        <f t="shared" ca="1" si="378"/>
        <v>46.68579000000004</v>
      </c>
      <c r="U896" s="311">
        <f t="shared" ca="1" si="379"/>
        <v>0</v>
      </c>
      <c r="V896" s="306">
        <f t="shared" ca="1" si="380"/>
        <v>1.2261329876771561</v>
      </c>
      <c r="W896" s="304">
        <f t="shared" ca="1" si="381"/>
        <v>46.855919537441551</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-4.3787989250038351E-2</v>
      </c>
      <c r="AH896" s="304">
        <f t="shared" ca="1" si="405"/>
        <v>-9.8457388076712284</v>
      </c>
    </row>
    <row r="897" spans="1:34" x14ac:dyDescent="0.2">
      <c r="A897" s="347">
        <f t="shared" ca="1" si="383"/>
        <v>1E-4</v>
      </c>
      <c r="B897" s="304">
        <f t="shared" ca="1" si="384"/>
        <v>42.329000000001294</v>
      </c>
      <c r="D897" s="306">
        <f t="shared" ca="1" si="385"/>
        <v>-0.39876056005409899</v>
      </c>
      <c r="E897" s="307">
        <f t="shared" ca="1" si="386"/>
        <v>2.7670637854734892E-2</v>
      </c>
      <c r="F897" s="304">
        <f t="shared" ca="1" si="387"/>
        <v>0.39971946219060506</v>
      </c>
      <c r="G897" s="306">
        <f t="shared" ca="1" si="388"/>
        <v>4.5182611498093523</v>
      </c>
      <c r="H897" s="307">
        <f t="shared" ca="1" si="389"/>
        <v>-111.46928930413361</v>
      </c>
      <c r="I897" s="304">
        <f t="shared" ca="1" si="390"/>
        <v>111.56082261164316</v>
      </c>
      <c r="J897" s="306">
        <f t="shared" ca="1" si="391"/>
        <v>864.55711868317792</v>
      </c>
      <c r="K897" s="307">
        <f t="shared" ca="1" si="392"/>
        <v>-9.2557508151226457</v>
      </c>
      <c r="L897" s="304">
        <f t="shared" ca="1" si="377"/>
        <v>864.6066622394892</v>
      </c>
      <c r="M897" s="306">
        <f t="shared" ca="1" si="393"/>
        <v>-1.5302848178042441</v>
      </c>
      <c r="N897" s="304">
        <f t="shared" ca="1" si="394"/>
        <v>-87.67886151312932</v>
      </c>
      <c r="P897" s="310">
        <f t="shared" ca="1" si="395"/>
        <v>23</v>
      </c>
      <c r="Q897" s="304">
        <f t="shared" ca="1" si="396"/>
        <v>0</v>
      </c>
      <c r="R897" s="306">
        <f t="shared" ca="1" si="397"/>
        <v>0</v>
      </c>
      <c r="S897" s="307">
        <f t="shared" ca="1" si="398"/>
        <v>4.7590000000000039</v>
      </c>
      <c r="T897" s="304">
        <f t="shared" ca="1" si="378"/>
        <v>46.68579000000004</v>
      </c>
      <c r="U897" s="311">
        <f t="shared" ca="1" si="379"/>
        <v>0</v>
      </c>
      <c r="V897" s="306">
        <f t="shared" ca="1" si="380"/>
        <v>1.2261343544399541</v>
      </c>
      <c r="W897" s="304">
        <f t="shared" ca="1" si="381"/>
        <v>46.85596808837947</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-4.3798049836683006E-2</v>
      </c>
      <c r="AH897" s="304">
        <f t="shared" ca="1" si="405"/>
        <v>-9.84574900975867</v>
      </c>
    </row>
    <row r="898" spans="1:34" x14ac:dyDescent="0.2">
      <c r="A898" s="347">
        <f t="shared" ca="1" si="383"/>
        <v>1E-4</v>
      </c>
      <c r="B898" s="304">
        <f t="shared" ca="1" si="384"/>
        <v>42.329100000001297</v>
      </c>
      <c r="D898" s="306">
        <f t="shared" ca="1" si="385"/>
        <v>-0.3987574696483373</v>
      </c>
      <c r="E898" s="307">
        <f t="shared" ca="1" si="386"/>
        <v>2.7680973418364729E-2</v>
      </c>
      <c r="F898" s="304">
        <f t="shared" ca="1" si="387"/>
        <v>0.39971709481798856</v>
      </c>
      <c r="G898" s="306">
        <f t="shared" ca="1" si="388"/>
        <v>4.5182212740623875</v>
      </c>
      <c r="H898" s="307">
        <f t="shared" ca="1" si="389"/>
        <v>-111.46928653603626</v>
      </c>
      <c r="I898" s="304">
        <f t="shared" ca="1" si="390"/>
        <v>111.5608182308392</v>
      </c>
      <c r="J898" s="306">
        <f t="shared" ca="1" si="391"/>
        <v>864.55711868317792</v>
      </c>
      <c r="K898" s="307">
        <f t="shared" ca="1" si="392"/>
        <v>-9.2668977439146545</v>
      </c>
      <c r="L898" s="304">
        <f t="shared" ca="1" si="377"/>
        <v>864.6067816409693</v>
      </c>
      <c r="M898" s="306">
        <f t="shared" ca="1" si="393"/>
        <v>-1.5302851739411141</v>
      </c>
      <c r="N898" s="304">
        <f t="shared" ca="1" si="394"/>
        <v>-87.6788819182689</v>
      </c>
      <c r="P898" s="310">
        <f t="shared" ca="1" si="395"/>
        <v>23</v>
      </c>
      <c r="Q898" s="304">
        <f t="shared" ca="1" si="396"/>
        <v>0</v>
      </c>
      <c r="R898" s="306">
        <f t="shared" ca="1" si="397"/>
        <v>0</v>
      </c>
      <c r="S898" s="307">
        <f t="shared" ca="1" si="398"/>
        <v>4.7590000000000039</v>
      </c>
      <c r="T898" s="304">
        <f t="shared" ca="1" si="378"/>
        <v>46.68579000000004</v>
      </c>
      <c r="U898" s="311">
        <f t="shared" ca="1" si="379"/>
        <v>0</v>
      </c>
      <c r="V898" s="306">
        <f t="shared" ca="1" si="380"/>
        <v>1.2261357212042427</v>
      </c>
      <c r="W898" s="304">
        <f t="shared" ca="1" si="381"/>
        <v>46.856016638521211</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-4.3808110258503064E-2</v>
      </c>
      <c r="AH898" s="304">
        <f t="shared" ca="1" si="405"/>
        <v>-9.8457592116788053</v>
      </c>
    </row>
    <row r="899" spans="1:34" x14ac:dyDescent="0.2">
      <c r="A899" s="347">
        <f t="shared" ca="1" si="383"/>
        <v>1E-4</v>
      </c>
      <c r="B899" s="304">
        <f t="shared" ca="1" si="384"/>
        <v>42.3292000000013</v>
      </c>
      <c r="D899" s="306">
        <f t="shared" ca="1" si="385"/>
        <v>-0.39875437925913593</v>
      </c>
      <c r="E899" s="307">
        <f t="shared" ca="1" si="386"/>
        <v>2.7691308812636706E-2</v>
      </c>
      <c r="F899" s="304">
        <f t="shared" ca="1" si="387"/>
        <v>0.3997147277272825</v>
      </c>
      <c r="G899" s="306">
        <f t="shared" ca="1" si="388"/>
        <v>4.5181813986244617</v>
      </c>
      <c r="H899" s="307">
        <f t="shared" ca="1" si="389"/>
        <v>-111.46928376690538</v>
      </c>
      <c r="I899" s="304">
        <f t="shared" ca="1" si="390"/>
        <v>111.56081384902923</v>
      </c>
      <c r="J899" s="306">
        <f t="shared" ca="1" si="391"/>
        <v>864.55711868317792</v>
      </c>
      <c r="K899" s="307">
        <f t="shared" ca="1" si="392"/>
        <v>-9.278044672429802</v>
      </c>
      <c r="L899" s="304">
        <f t="shared" ca="1" si="377"/>
        <v>864.6069011861415</v>
      </c>
      <c r="M899" s="306">
        <f t="shared" ca="1" si="393"/>
        <v>-1.530285530074869</v>
      </c>
      <c r="N899" s="304">
        <f t="shared" ca="1" si="394"/>
        <v>-87.678902323230005</v>
      </c>
      <c r="P899" s="310">
        <f t="shared" ca="1" si="395"/>
        <v>23</v>
      </c>
      <c r="Q899" s="304">
        <f t="shared" ca="1" si="396"/>
        <v>0</v>
      </c>
      <c r="R899" s="306">
        <f t="shared" ca="1" si="397"/>
        <v>0</v>
      </c>
      <c r="S899" s="307">
        <f t="shared" ca="1" si="398"/>
        <v>4.7590000000000039</v>
      </c>
      <c r="T899" s="304">
        <f t="shared" ca="1" si="378"/>
        <v>46.68579000000004</v>
      </c>
      <c r="U899" s="311">
        <f t="shared" ca="1" si="379"/>
        <v>0</v>
      </c>
      <c r="V899" s="306">
        <f t="shared" ca="1" si="380"/>
        <v>1.2261370879700217</v>
      </c>
      <c r="W899" s="304">
        <f t="shared" ca="1" si="381"/>
        <v>46.85606518786679</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-4.3818170515500299E-2</v>
      </c>
      <c r="AH899" s="304">
        <f t="shared" ca="1" si="405"/>
        <v>-9.8457694134316398</v>
      </c>
    </row>
    <row r="900" spans="1:34" x14ac:dyDescent="0.2">
      <c r="A900" s="347">
        <f t="shared" ca="1" si="383"/>
        <v>1E-4</v>
      </c>
      <c r="B900" s="304">
        <f t="shared" ca="1" si="384"/>
        <v>42.329300000001304</v>
      </c>
      <c r="D900" s="306">
        <f t="shared" ca="1" si="385"/>
        <v>-0.39875128888649314</v>
      </c>
      <c r="E900" s="307">
        <f t="shared" ca="1" si="386"/>
        <v>2.7701644037552597E-2</v>
      </c>
      <c r="F900" s="304">
        <f t="shared" ca="1" si="387"/>
        <v>0.39971236091847695</v>
      </c>
      <c r="G900" s="306">
        <f t="shared" ca="1" si="388"/>
        <v>4.5181415234955731</v>
      </c>
      <c r="H900" s="307">
        <f t="shared" ca="1" si="389"/>
        <v>-111.46928099674098</v>
      </c>
      <c r="I900" s="304">
        <f t="shared" ca="1" si="390"/>
        <v>111.56080946621324</v>
      </c>
      <c r="J900" s="306">
        <f t="shared" ca="1" si="391"/>
        <v>864.55711868317792</v>
      </c>
      <c r="K900" s="307">
        <f t="shared" ca="1" si="392"/>
        <v>-9.2891916006679836</v>
      </c>
      <c r="L900" s="304">
        <f t="shared" ref="L900:L963" ca="1" si="406">SQRT(pos_x^2+pos_z^2)</f>
        <v>864.60702087500567</v>
      </c>
      <c r="M900" s="306">
        <f t="shared" ca="1" si="393"/>
        <v>-1.5302858862055089</v>
      </c>
      <c r="N900" s="304">
        <f t="shared" ca="1" si="394"/>
        <v>-87.678922728012623</v>
      </c>
      <c r="P900" s="310">
        <f t="shared" ca="1" si="395"/>
        <v>23</v>
      </c>
      <c r="Q900" s="304">
        <f t="shared" ca="1" si="396"/>
        <v>0</v>
      </c>
      <c r="R900" s="306">
        <f t="shared" ca="1" si="397"/>
        <v>0</v>
      </c>
      <c r="S900" s="307">
        <f t="shared" ca="1" si="398"/>
        <v>4.7590000000000039</v>
      </c>
      <c r="T900" s="304">
        <f t="shared" ref="T900:T963" ca="1" si="407">m*g</f>
        <v>46.68579000000004</v>
      </c>
      <c r="U900" s="311">
        <f t="shared" ref="U900:U963" ca="1" si="408">IF(pos_xz&lt;L_rampe,Poids*COS(Beta),0)</f>
        <v>0</v>
      </c>
      <c r="V900" s="306">
        <f t="shared" ref="V900:V963" ca="1" si="409">Rho_moyen*(20000-Alt_rampe-pos_z)/(20000+Alt_rampe+pos_z)</f>
        <v>1.2261384547372909</v>
      </c>
      <c r="W900" s="304">
        <f t="shared" ref="W900:W963" ca="1" si="410">1/2*Rho*Sref*Cx*vit_xz^2</f>
        <v>46.856113736416177</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-4.382823060768537E-2</v>
      </c>
      <c r="AH900" s="304">
        <f t="shared" ca="1" si="405"/>
        <v>-9.8457796150171788</v>
      </c>
    </row>
    <row r="901" spans="1:34" x14ac:dyDescent="0.2">
      <c r="A901" s="347">
        <f t="shared" ref="A901:A964" ca="1" si="412">IF(B900+0.01&lt;=T_ini+ROUNDUP(Temps_fin_propu,0), 0.01, IF(K900&gt;0, 0.1, 0.0001))</f>
        <v>1E-4</v>
      </c>
      <c r="B901" s="304">
        <f t="shared" ref="B901:B964" ca="1" si="413">B900+pas</f>
        <v>42.329400000001307</v>
      </c>
      <c r="D901" s="306">
        <f t="shared" ref="D901:D964" ca="1" si="414">IF(AND(L900&lt;L_rampe,Poussee&lt;Poids*SIN(M900)),0,(-W900+Poussee)/m*COS(M900)-U900/m*SIN(M900))</f>
        <v>-0.39874819853040894</v>
      </c>
      <c r="E901" s="307">
        <f t="shared" ref="E901:E964" ca="1" si="415">IF(AND(L900&lt;L_rampe,Poussee&lt;Poids*SIN(M900)),0,(-W900+Poussee)/m*SIN(M900)+U900/m*COS(M900)-Poids/m)</f>
        <v>2.7711979093108852E-2</v>
      </c>
      <c r="F901" s="304">
        <f t="shared" ref="F901:F964" ca="1" si="416">SQRT(acc_x^2+acc_z^2)</f>
        <v>0.39970999439156302</v>
      </c>
      <c r="G901" s="306">
        <f t="shared" ref="G901:G964" ca="1" si="417">G900+acc_x*pas</f>
        <v>4.51810164867572</v>
      </c>
      <c r="H901" s="307">
        <f t="shared" ref="H901:H964" ca="1" si="418">H900+acc_z*pas</f>
        <v>-111.46927822554306</v>
      </c>
      <c r="I901" s="304">
        <f t="shared" ref="I901:I964" ca="1" si="419">SQRT(vit_x^2+vit_z^2)</f>
        <v>111.56080508239125</v>
      </c>
      <c r="J901" s="306">
        <f t="shared" ref="J901:J964" ca="1" si="420">J900+0.5*(vit_x+G900)*pas*(K900&gt;=0)</f>
        <v>864.55711868317792</v>
      </c>
      <c r="K901" s="307">
        <f t="shared" ref="K901:K964" ca="1" si="421">K900+0.5*(vit_z+H900)*pas</f>
        <v>-9.3003385286290978</v>
      </c>
      <c r="L901" s="304">
        <f t="shared" ca="1" si="406"/>
        <v>864.60714070756183</v>
      </c>
      <c r="M901" s="306">
        <f t="shared" ref="M901:M964" ca="1" si="422">IF(AND(L900&gt;L_rampe,G901&gt;0),ATAN2(G901,H901),$M$4)</f>
        <v>-1.5302862423330337</v>
      </c>
      <c r="N901" s="304">
        <f t="shared" ref="N901:N964" ca="1" si="423">DEGREES(Beta)</f>
        <v>-87.678943132616766</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4.7590000000000039</v>
      </c>
      <c r="T901" s="304">
        <f t="shared" ca="1" si="407"/>
        <v>46.68579000000004</v>
      </c>
      <c r="U901" s="311">
        <f t="shared" ca="1" si="408"/>
        <v>0</v>
      </c>
      <c r="V901" s="306">
        <f t="shared" ca="1" si="409"/>
        <v>1.2261398215060504</v>
      </c>
      <c r="W901" s="304">
        <f t="shared" ca="1" si="410"/>
        <v>46.856162284169422</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-4.3838290535049396E-2</v>
      </c>
      <c r="AH901" s="304">
        <f t="shared" ref="AH901:AH964" ca="1" si="434">IF(AND(L900&lt;L_rampe,Poussee&lt;Poids*SIN(M900)), g*SIN(M900), (-W900+Poussee)/m)</f>
        <v>-9.8457898164354152</v>
      </c>
    </row>
    <row r="902" spans="1:34" x14ac:dyDescent="0.2">
      <c r="A902" s="347">
        <f t="shared" ca="1" si="412"/>
        <v>1E-4</v>
      </c>
      <c r="B902" s="304">
        <f t="shared" ca="1" si="413"/>
        <v>42.32950000000131</v>
      </c>
      <c r="D902" s="306">
        <f t="shared" ca="1" si="414"/>
        <v>-0.39874510819088399</v>
      </c>
      <c r="E902" s="307">
        <f t="shared" ca="1" si="415"/>
        <v>2.7722313979316127E-2</v>
      </c>
      <c r="F902" s="304">
        <f t="shared" ca="1" si="416"/>
        <v>0.3997076281465336</v>
      </c>
      <c r="G902" s="306">
        <f t="shared" ca="1" si="417"/>
        <v>4.5180617741649005</v>
      </c>
      <c r="H902" s="307">
        <f t="shared" ca="1" si="418"/>
        <v>-111.46927545331167</v>
      </c>
      <c r="I902" s="304">
        <f t="shared" ca="1" si="419"/>
        <v>111.56080069756331</v>
      </c>
      <c r="J902" s="306">
        <f t="shared" ca="1" si="420"/>
        <v>864.55711868317792</v>
      </c>
      <c r="K902" s="307">
        <f t="shared" ca="1" si="421"/>
        <v>-9.31148545631304</v>
      </c>
      <c r="L902" s="304">
        <f t="shared" ca="1" si="406"/>
        <v>864.60726068380995</v>
      </c>
      <c r="M902" s="306">
        <f t="shared" ca="1" si="422"/>
        <v>-1.5302865984574436</v>
      </c>
      <c r="N902" s="304">
        <f t="shared" ca="1" si="423"/>
        <v>-87.678963537042435</v>
      </c>
      <c r="P902" s="310">
        <f t="shared" ca="1" si="424"/>
        <v>23</v>
      </c>
      <c r="Q902" s="304">
        <f t="shared" ca="1" si="425"/>
        <v>0</v>
      </c>
      <c r="R902" s="306">
        <f t="shared" ca="1" si="426"/>
        <v>0</v>
      </c>
      <c r="S902" s="307">
        <f t="shared" ca="1" si="427"/>
        <v>4.7590000000000039</v>
      </c>
      <c r="T902" s="304">
        <f t="shared" ca="1" si="407"/>
        <v>46.68579000000004</v>
      </c>
      <c r="U902" s="311">
        <f t="shared" ca="1" si="408"/>
        <v>0</v>
      </c>
      <c r="V902" s="306">
        <f t="shared" ca="1" si="409"/>
        <v>1.2261411882763005</v>
      </c>
      <c r="W902" s="304">
        <f t="shared" ca="1" si="410"/>
        <v>46.856210831126532</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-4.3848350297597705E-2</v>
      </c>
      <c r="AH902" s="304">
        <f t="shared" ca="1" si="434"/>
        <v>-9.8458000176863596</v>
      </c>
    </row>
    <row r="903" spans="1:34" x14ac:dyDescent="0.2">
      <c r="A903" s="347">
        <f t="shared" ca="1" si="412"/>
        <v>1E-4</v>
      </c>
      <c r="B903" s="304">
        <f t="shared" ca="1" si="413"/>
        <v>42.329600000001314</v>
      </c>
      <c r="D903" s="306">
        <f t="shared" ca="1" si="414"/>
        <v>-0.39874201786791652</v>
      </c>
      <c r="E903" s="307">
        <f t="shared" ca="1" si="415"/>
        <v>2.7732648696174422E-2</v>
      </c>
      <c r="F903" s="304">
        <f t="shared" ca="1" si="416"/>
        <v>0.39970526218337843</v>
      </c>
      <c r="G903" s="306">
        <f t="shared" ca="1" si="417"/>
        <v>4.5180218999631139</v>
      </c>
      <c r="H903" s="307">
        <f t="shared" ca="1" si="418"/>
        <v>-111.4692726800468</v>
      </c>
      <c r="I903" s="304">
        <f t="shared" ca="1" si="419"/>
        <v>111.56079631172939</v>
      </c>
      <c r="J903" s="306">
        <f t="shared" ca="1" si="420"/>
        <v>864.55711868317792</v>
      </c>
      <c r="K903" s="307">
        <f t="shared" ca="1" si="421"/>
        <v>-9.3226323837197071</v>
      </c>
      <c r="L903" s="304">
        <f t="shared" ca="1" si="406"/>
        <v>864.60738080374983</v>
      </c>
      <c r="M903" s="306">
        <f t="shared" ca="1" si="422"/>
        <v>-1.5302869545787383</v>
      </c>
      <c r="N903" s="304">
        <f t="shared" ca="1" si="423"/>
        <v>-87.678983941289616</v>
      </c>
      <c r="P903" s="310">
        <f t="shared" ca="1" si="424"/>
        <v>23</v>
      </c>
      <c r="Q903" s="304">
        <f t="shared" ca="1" si="425"/>
        <v>0</v>
      </c>
      <c r="R903" s="306">
        <f t="shared" ca="1" si="426"/>
        <v>0</v>
      </c>
      <c r="S903" s="307">
        <f t="shared" ca="1" si="427"/>
        <v>4.7590000000000039</v>
      </c>
      <c r="T903" s="304">
        <f t="shared" ca="1" si="407"/>
        <v>46.68579000000004</v>
      </c>
      <c r="U903" s="311">
        <f t="shared" ca="1" si="408"/>
        <v>0</v>
      </c>
      <c r="V903" s="306">
        <f t="shared" ca="1" si="409"/>
        <v>1.2261425550480403</v>
      </c>
      <c r="W903" s="304">
        <f t="shared" ca="1" si="410"/>
        <v>46.856259377287472</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-4.3858409895340955E-2</v>
      </c>
      <c r="AH903" s="304">
        <f t="shared" ca="1" si="434"/>
        <v>-9.8458102187700138</v>
      </c>
    </row>
    <row r="904" spans="1:34" x14ac:dyDescent="0.2">
      <c r="A904" s="347">
        <f t="shared" ca="1" si="412"/>
        <v>1E-4</v>
      </c>
      <c r="B904" s="304">
        <f t="shared" ca="1" si="413"/>
        <v>42.329700000001317</v>
      </c>
      <c r="D904" s="306">
        <f t="shared" ca="1" si="414"/>
        <v>-0.3987389275615108</v>
      </c>
      <c r="E904" s="307">
        <f t="shared" ca="1" si="415"/>
        <v>2.7742983243674857E-2</v>
      </c>
      <c r="F904" s="304">
        <f t="shared" ca="1" si="416"/>
        <v>0.39970289650209262</v>
      </c>
      <c r="G904" s="306">
        <f t="shared" ca="1" si="417"/>
        <v>4.5179820260703574</v>
      </c>
      <c r="H904" s="307">
        <f t="shared" ca="1" si="418"/>
        <v>-111.46926990574848</v>
      </c>
      <c r="I904" s="304">
        <f t="shared" ca="1" si="419"/>
        <v>111.56079192488953</v>
      </c>
      <c r="J904" s="306">
        <f t="shared" ca="1" si="420"/>
        <v>864.55711868317792</v>
      </c>
      <c r="K904" s="307">
        <f t="shared" ca="1" si="421"/>
        <v>-9.3337793108489961</v>
      </c>
      <c r="L904" s="304">
        <f t="shared" ca="1" si="406"/>
        <v>864.60750106738158</v>
      </c>
      <c r="M904" s="306">
        <f t="shared" ca="1" si="422"/>
        <v>-1.5302873106969184</v>
      </c>
      <c r="N904" s="304">
        <f t="shared" ca="1" si="423"/>
        <v>-87.679004345358337</v>
      </c>
      <c r="P904" s="310">
        <f t="shared" ca="1" si="424"/>
        <v>23</v>
      </c>
      <c r="Q904" s="304">
        <f t="shared" ca="1" si="425"/>
        <v>0</v>
      </c>
      <c r="R904" s="306">
        <f t="shared" ca="1" si="426"/>
        <v>0</v>
      </c>
      <c r="S904" s="307">
        <f t="shared" ca="1" si="427"/>
        <v>4.7590000000000039</v>
      </c>
      <c r="T904" s="304">
        <f t="shared" ca="1" si="407"/>
        <v>46.68579000000004</v>
      </c>
      <c r="U904" s="311">
        <f t="shared" ca="1" si="408"/>
        <v>0</v>
      </c>
      <c r="V904" s="306">
        <f t="shared" ca="1" si="409"/>
        <v>1.2261439218212704</v>
      </c>
      <c r="W904" s="304">
        <f t="shared" ca="1" si="410"/>
        <v>46.856307922652292</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-4.3868469328264936E-2</v>
      </c>
      <c r="AH904" s="304">
        <f t="shared" ca="1" si="434"/>
        <v>-9.845820419686369</v>
      </c>
    </row>
    <row r="905" spans="1:34" x14ac:dyDescent="0.2">
      <c r="A905" s="347">
        <f t="shared" ca="1" si="412"/>
        <v>1E-4</v>
      </c>
      <c r="B905" s="304">
        <f t="shared" ca="1" si="413"/>
        <v>42.32980000000132</v>
      </c>
      <c r="D905" s="306">
        <f t="shared" ca="1" si="414"/>
        <v>-0.39873583727166106</v>
      </c>
      <c r="E905" s="307">
        <f t="shared" ca="1" si="415"/>
        <v>2.7753317621831641E-2</v>
      </c>
      <c r="F905" s="304">
        <f t="shared" ca="1" si="416"/>
        <v>0.3997005311026629</v>
      </c>
      <c r="G905" s="306">
        <f t="shared" ca="1" si="417"/>
        <v>4.5179421524866301</v>
      </c>
      <c r="H905" s="307">
        <f t="shared" ca="1" si="418"/>
        <v>-111.46926713041671</v>
      </c>
      <c r="I905" s="304">
        <f t="shared" ca="1" si="419"/>
        <v>111.56078753704375</v>
      </c>
      <c r="J905" s="306">
        <f t="shared" ca="1" si="420"/>
        <v>864.55711868317792</v>
      </c>
      <c r="K905" s="307">
        <f t="shared" ca="1" si="421"/>
        <v>-9.344926237700804</v>
      </c>
      <c r="L905" s="304">
        <f t="shared" ca="1" si="406"/>
        <v>864.60762147470496</v>
      </c>
      <c r="M905" s="306">
        <f t="shared" ca="1" si="422"/>
        <v>-1.5302876668119834</v>
      </c>
      <c r="N905" s="304">
        <f t="shared" ca="1" si="423"/>
        <v>-87.679024749248583</v>
      </c>
      <c r="P905" s="310">
        <f t="shared" ca="1" si="424"/>
        <v>23</v>
      </c>
      <c r="Q905" s="304">
        <f t="shared" ca="1" si="425"/>
        <v>0</v>
      </c>
      <c r="R905" s="306">
        <f t="shared" ca="1" si="426"/>
        <v>0</v>
      </c>
      <c r="S905" s="307">
        <f t="shared" ca="1" si="427"/>
        <v>4.7590000000000039</v>
      </c>
      <c r="T905" s="304">
        <f t="shared" ca="1" si="407"/>
        <v>46.68579000000004</v>
      </c>
      <c r="U905" s="311">
        <f t="shared" ca="1" si="408"/>
        <v>0</v>
      </c>
      <c r="V905" s="306">
        <f t="shared" ca="1" si="409"/>
        <v>1.2261452885959909</v>
      </c>
      <c r="W905" s="304">
        <f t="shared" ca="1" si="410"/>
        <v>46.856356467221019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-4.3878528596383859E-2</v>
      </c>
      <c r="AH905" s="304">
        <f t="shared" ca="1" si="434"/>
        <v>-9.8458306204354393</v>
      </c>
    </row>
    <row r="906" spans="1:34" x14ac:dyDescent="0.2">
      <c r="A906" s="347">
        <f t="shared" ca="1" si="412"/>
        <v>1E-4</v>
      </c>
      <c r="B906" s="304">
        <f t="shared" ca="1" si="413"/>
        <v>42.329900000001324</v>
      </c>
      <c r="D906" s="306">
        <f t="shared" ca="1" si="414"/>
        <v>-0.39873274699837208</v>
      </c>
      <c r="E906" s="307">
        <f t="shared" ca="1" si="415"/>
        <v>2.7763651830648328E-2</v>
      </c>
      <c r="F906" s="304">
        <f t="shared" ca="1" si="416"/>
        <v>0.3996981659850859</v>
      </c>
      <c r="G906" s="306">
        <f t="shared" ca="1" si="417"/>
        <v>4.5179022792119303</v>
      </c>
      <c r="H906" s="307">
        <f t="shared" ca="1" si="418"/>
        <v>-111.46926435405153</v>
      </c>
      <c r="I906" s="304">
        <f t="shared" ca="1" si="419"/>
        <v>111.56078314819204</v>
      </c>
      <c r="J906" s="306">
        <f t="shared" ca="1" si="420"/>
        <v>864.55711868317792</v>
      </c>
      <c r="K906" s="307">
        <f t="shared" ca="1" si="421"/>
        <v>-9.3560731642750277</v>
      </c>
      <c r="L906" s="304">
        <f t="shared" ca="1" si="406"/>
        <v>864.60774202571986</v>
      </c>
      <c r="M906" s="306">
        <f t="shared" ca="1" si="422"/>
        <v>-1.5302880229239333</v>
      </c>
      <c r="N906" s="304">
        <f t="shared" ca="1" si="423"/>
        <v>-87.679045152960356</v>
      </c>
      <c r="P906" s="310">
        <f t="shared" ca="1" si="424"/>
        <v>23</v>
      </c>
      <c r="Q906" s="304">
        <f t="shared" ca="1" si="425"/>
        <v>0</v>
      </c>
      <c r="R906" s="306">
        <f t="shared" ca="1" si="426"/>
        <v>0</v>
      </c>
      <c r="S906" s="307">
        <f t="shared" ca="1" si="427"/>
        <v>4.7590000000000039</v>
      </c>
      <c r="T906" s="304">
        <f t="shared" ca="1" si="407"/>
        <v>46.68579000000004</v>
      </c>
      <c r="U906" s="311">
        <f t="shared" ca="1" si="408"/>
        <v>0</v>
      </c>
      <c r="V906" s="306">
        <f t="shared" ca="1" si="409"/>
        <v>1.2261466553722016</v>
      </c>
      <c r="W906" s="304">
        <f t="shared" ca="1" si="410"/>
        <v>46.856405010993612</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-4.3888587699699499E-2</v>
      </c>
      <c r="AH906" s="304">
        <f t="shared" ca="1" si="434"/>
        <v>-9.8458408210172266</v>
      </c>
    </row>
    <row r="907" spans="1:34" x14ac:dyDescent="0.2">
      <c r="A907" s="347">
        <f t="shared" ca="1" si="412"/>
        <v>1E-4</v>
      </c>
      <c r="B907" s="304">
        <f t="shared" ca="1" si="413"/>
        <v>42.330000000001327</v>
      </c>
      <c r="D907" s="306">
        <f t="shared" ca="1" si="414"/>
        <v>-0.39872965674164385</v>
      </c>
      <c r="E907" s="307">
        <f t="shared" ca="1" si="415"/>
        <v>2.7773985870116036E-2</v>
      </c>
      <c r="F907" s="304">
        <f t="shared" ca="1" si="416"/>
        <v>0.39969580114935221</v>
      </c>
      <c r="G907" s="306">
        <f t="shared" ca="1" si="417"/>
        <v>4.5178624062462562</v>
      </c>
      <c r="H907" s="307">
        <f t="shared" ca="1" si="418"/>
        <v>-111.46926157665294</v>
      </c>
      <c r="I907" s="304">
        <f t="shared" ca="1" si="419"/>
        <v>111.56077875833445</v>
      </c>
      <c r="J907" s="306">
        <f t="shared" ca="1" si="420"/>
        <v>864.55711868317792</v>
      </c>
      <c r="K907" s="307">
        <f t="shared" ca="1" si="421"/>
        <v>-9.3672200905715624</v>
      </c>
      <c r="L907" s="304">
        <f t="shared" ca="1" si="406"/>
        <v>864.6078627204264</v>
      </c>
      <c r="M907" s="306">
        <f t="shared" ca="1" si="422"/>
        <v>-1.5302883790327686</v>
      </c>
      <c r="N907" s="304">
        <f t="shared" ca="1" si="423"/>
        <v>-87.679065556493654</v>
      </c>
      <c r="P907" s="310">
        <f t="shared" ca="1" si="424"/>
        <v>23</v>
      </c>
      <c r="Q907" s="304">
        <f t="shared" ca="1" si="425"/>
        <v>0</v>
      </c>
      <c r="R907" s="306">
        <f t="shared" ca="1" si="426"/>
        <v>0</v>
      </c>
      <c r="S907" s="307">
        <f t="shared" ca="1" si="427"/>
        <v>4.7590000000000039</v>
      </c>
      <c r="T907" s="304">
        <f t="shared" ca="1" si="407"/>
        <v>46.68579000000004</v>
      </c>
      <c r="U907" s="311">
        <f t="shared" ca="1" si="408"/>
        <v>0</v>
      </c>
      <c r="V907" s="306">
        <f t="shared" ca="1" si="409"/>
        <v>1.2261480221499024</v>
      </c>
      <c r="W907" s="304">
        <f t="shared" ca="1" si="410"/>
        <v>46.856453553970113</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-4.3898646638208305E-2</v>
      </c>
      <c r="AH907" s="304">
        <f t="shared" ca="1" si="434"/>
        <v>-9.8458510214317236</v>
      </c>
    </row>
    <row r="908" spans="1:34" x14ac:dyDescent="0.2">
      <c r="A908" s="347">
        <f t="shared" ca="1" si="412"/>
        <v>1E-4</v>
      </c>
      <c r="B908" s="304">
        <f t="shared" ca="1" si="413"/>
        <v>42.33010000000133</v>
      </c>
      <c r="D908" s="306">
        <f t="shared" ca="1" si="414"/>
        <v>-0.39872656650147259</v>
      </c>
      <c r="E908" s="307">
        <f t="shared" ca="1" si="415"/>
        <v>2.7784319740245422E-2</v>
      </c>
      <c r="F908" s="304">
        <f t="shared" ca="1" si="416"/>
        <v>0.39969343659545054</v>
      </c>
      <c r="G908" s="306">
        <f t="shared" ca="1" si="417"/>
        <v>4.5178225335896061</v>
      </c>
      <c r="H908" s="307">
        <f t="shared" ca="1" si="418"/>
        <v>-111.46925879822096</v>
      </c>
      <c r="I908" s="304">
        <f t="shared" ca="1" si="419"/>
        <v>111.56077436747098</v>
      </c>
      <c r="J908" s="306">
        <f t="shared" ca="1" si="420"/>
        <v>864.55711868317792</v>
      </c>
      <c r="K908" s="307">
        <f t="shared" ca="1" si="421"/>
        <v>-9.3783670165903068</v>
      </c>
      <c r="L908" s="304">
        <f t="shared" ca="1" si="406"/>
        <v>864.60798355882446</v>
      </c>
      <c r="M908" s="306">
        <f t="shared" ca="1" si="422"/>
        <v>-1.5302887351384891</v>
      </c>
      <c r="N908" s="304">
        <f t="shared" ca="1" si="423"/>
        <v>-87.679085959848507</v>
      </c>
      <c r="P908" s="310">
        <f t="shared" ca="1" si="424"/>
        <v>23</v>
      </c>
      <c r="Q908" s="304">
        <f t="shared" ca="1" si="425"/>
        <v>0</v>
      </c>
      <c r="R908" s="306">
        <f t="shared" ca="1" si="426"/>
        <v>0</v>
      </c>
      <c r="S908" s="307">
        <f t="shared" ca="1" si="427"/>
        <v>4.7590000000000039</v>
      </c>
      <c r="T908" s="304">
        <f t="shared" ca="1" si="407"/>
        <v>46.68579000000004</v>
      </c>
      <c r="U908" s="311">
        <f t="shared" ca="1" si="408"/>
        <v>0</v>
      </c>
      <c r="V908" s="306">
        <f t="shared" ca="1" si="409"/>
        <v>1.2261493889290935</v>
      </c>
      <c r="W908" s="304">
        <f t="shared" ca="1" si="410"/>
        <v>46.85650209615055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-4.3908705411913829E-2</v>
      </c>
      <c r="AH908" s="304">
        <f t="shared" ca="1" si="434"/>
        <v>-9.8458612216789394</v>
      </c>
    </row>
    <row r="909" spans="1:34" x14ac:dyDescent="0.2">
      <c r="A909" s="347">
        <f t="shared" ca="1" si="412"/>
        <v>1E-4</v>
      </c>
      <c r="B909" s="304">
        <f t="shared" ca="1" si="413"/>
        <v>42.330200000001334</v>
      </c>
      <c r="D909" s="306">
        <f t="shared" ca="1" si="414"/>
        <v>-0.39872347627786114</v>
      </c>
      <c r="E909" s="307">
        <f t="shared" ca="1" si="415"/>
        <v>2.779465344104004E-2</v>
      </c>
      <c r="F909" s="304">
        <f t="shared" ca="1" si="416"/>
        <v>0.39969107232337525</v>
      </c>
      <c r="G909" s="306">
        <f t="shared" ca="1" si="417"/>
        <v>4.517782661241978</v>
      </c>
      <c r="H909" s="307">
        <f t="shared" ca="1" si="418"/>
        <v>-111.46925601875562</v>
      </c>
      <c r="I909" s="304">
        <f t="shared" ca="1" si="419"/>
        <v>111.56076997560166</v>
      </c>
      <c r="J909" s="306">
        <f t="shared" ca="1" si="420"/>
        <v>864.55711868317792</v>
      </c>
      <c r="K909" s="307">
        <f t="shared" ca="1" si="421"/>
        <v>-9.3895139423311562</v>
      </c>
      <c r="L909" s="304">
        <f t="shared" ca="1" si="406"/>
        <v>864.60810454091381</v>
      </c>
      <c r="M909" s="306">
        <f t="shared" ca="1" si="422"/>
        <v>-1.5302890912410947</v>
      </c>
      <c r="N909" s="304">
        <f t="shared" ca="1" si="423"/>
        <v>-87.679106363024886</v>
      </c>
      <c r="P909" s="310">
        <f t="shared" ca="1" si="424"/>
        <v>23</v>
      </c>
      <c r="Q909" s="304">
        <f t="shared" ca="1" si="425"/>
        <v>0</v>
      </c>
      <c r="R909" s="306">
        <f t="shared" ca="1" si="426"/>
        <v>0</v>
      </c>
      <c r="S909" s="307">
        <f t="shared" ca="1" si="427"/>
        <v>4.7590000000000039</v>
      </c>
      <c r="T909" s="304">
        <f t="shared" ca="1" si="407"/>
        <v>46.68579000000004</v>
      </c>
      <c r="U909" s="311">
        <f t="shared" ca="1" si="408"/>
        <v>0</v>
      </c>
      <c r="V909" s="306">
        <f t="shared" ca="1" si="409"/>
        <v>1.2261507557097746</v>
      </c>
      <c r="W909" s="304">
        <f t="shared" ca="1" si="410"/>
        <v>46.856550637534902</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-4.3918764020826728E-2</v>
      </c>
      <c r="AH909" s="304">
        <f t="shared" ca="1" si="434"/>
        <v>-9.845871421758881</v>
      </c>
    </row>
    <row r="910" spans="1:34" x14ac:dyDescent="0.2">
      <c r="A910" s="347">
        <f t="shared" ca="1" si="412"/>
        <v>1E-4</v>
      </c>
      <c r="B910" s="304">
        <f t="shared" ca="1" si="413"/>
        <v>42.330300000001337</v>
      </c>
      <c r="D910" s="306">
        <f t="shared" ca="1" si="414"/>
        <v>-0.39872038607080945</v>
      </c>
      <c r="E910" s="307">
        <f t="shared" ca="1" si="415"/>
        <v>2.7804986972498114E-2</v>
      </c>
      <c r="F910" s="304">
        <f t="shared" ca="1" si="416"/>
        <v>0.39968870833311781</v>
      </c>
      <c r="G910" s="306">
        <f t="shared" ca="1" si="417"/>
        <v>4.5177427892033712</v>
      </c>
      <c r="H910" s="307">
        <f t="shared" ca="1" si="418"/>
        <v>-111.46925323825691</v>
      </c>
      <c r="I910" s="304">
        <f t="shared" ca="1" si="419"/>
        <v>111.56076558272648</v>
      </c>
      <c r="J910" s="306">
        <f t="shared" ca="1" si="420"/>
        <v>864.55711868317792</v>
      </c>
      <c r="K910" s="307">
        <f t="shared" ca="1" si="421"/>
        <v>-9.4006608677940076</v>
      </c>
      <c r="L910" s="304">
        <f t="shared" ca="1" si="406"/>
        <v>864.60822566669458</v>
      </c>
      <c r="M910" s="306">
        <f t="shared" ca="1" si="422"/>
        <v>-1.5302894473405855</v>
      </c>
      <c r="N910" s="304">
        <f t="shared" ca="1" si="423"/>
        <v>-87.67912676602279</v>
      </c>
      <c r="P910" s="310">
        <f t="shared" ca="1" si="424"/>
        <v>23</v>
      </c>
      <c r="Q910" s="304">
        <f t="shared" ca="1" si="425"/>
        <v>0</v>
      </c>
      <c r="R910" s="306">
        <f t="shared" ca="1" si="426"/>
        <v>0</v>
      </c>
      <c r="S910" s="307">
        <f t="shared" ca="1" si="427"/>
        <v>4.7590000000000039</v>
      </c>
      <c r="T910" s="304">
        <f t="shared" ca="1" si="407"/>
        <v>46.68579000000004</v>
      </c>
      <c r="U910" s="311">
        <f t="shared" ca="1" si="408"/>
        <v>0</v>
      </c>
      <c r="V910" s="306">
        <f t="shared" ca="1" si="409"/>
        <v>1.2261521224919463</v>
      </c>
      <c r="W910" s="304">
        <f t="shared" ca="1" si="410"/>
        <v>46.856599178123197</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-4.3928822464938122E-2</v>
      </c>
      <c r="AH910" s="304">
        <f t="shared" ca="1" si="434"/>
        <v>-9.8458816216715412</v>
      </c>
    </row>
    <row r="911" spans="1:34" x14ac:dyDescent="0.2">
      <c r="A911" s="347">
        <f t="shared" ca="1" si="412"/>
        <v>1E-4</v>
      </c>
      <c r="B911" s="304">
        <f t="shared" ca="1" si="413"/>
        <v>42.33040000000134</v>
      </c>
      <c r="D911" s="306">
        <f t="shared" ca="1" si="414"/>
        <v>-0.39871729588031801</v>
      </c>
      <c r="E911" s="307">
        <f t="shared" ca="1" si="415"/>
        <v>2.7815320334623195E-2</v>
      </c>
      <c r="F911" s="304">
        <f t="shared" ca="1" si="416"/>
        <v>0.39968634462467034</v>
      </c>
      <c r="G911" s="306">
        <f t="shared" ca="1" si="417"/>
        <v>4.5177029174737831</v>
      </c>
      <c r="H911" s="307">
        <f t="shared" ca="1" si="418"/>
        <v>-111.46925045672488</v>
      </c>
      <c r="I911" s="304">
        <f t="shared" ca="1" si="419"/>
        <v>111.56076118884548</v>
      </c>
      <c r="J911" s="306">
        <f t="shared" ca="1" si="420"/>
        <v>864.55711868317792</v>
      </c>
      <c r="K911" s="307">
        <f t="shared" ca="1" si="421"/>
        <v>-9.411807792978756</v>
      </c>
      <c r="L911" s="304">
        <f t="shared" ca="1" si="406"/>
        <v>864.60834693616653</v>
      </c>
      <c r="M911" s="306">
        <f t="shared" ca="1" si="422"/>
        <v>-1.5302898034369616</v>
      </c>
      <c r="N911" s="304">
        <f t="shared" ca="1" si="423"/>
        <v>-87.679147168842235</v>
      </c>
      <c r="P911" s="310">
        <f t="shared" ca="1" si="424"/>
        <v>23</v>
      </c>
      <c r="Q911" s="304">
        <f t="shared" ca="1" si="425"/>
        <v>0</v>
      </c>
      <c r="R911" s="306">
        <f t="shared" ca="1" si="426"/>
        <v>0</v>
      </c>
      <c r="S911" s="307">
        <f t="shared" ca="1" si="427"/>
        <v>4.7590000000000039</v>
      </c>
      <c r="T911" s="304">
        <f t="shared" ca="1" si="407"/>
        <v>46.68579000000004</v>
      </c>
      <c r="U911" s="311">
        <f t="shared" ca="1" si="408"/>
        <v>0</v>
      </c>
      <c r="V911" s="306">
        <f t="shared" ca="1" si="409"/>
        <v>1.2261534892756074</v>
      </c>
      <c r="W911" s="304">
        <f t="shared" ca="1" si="410"/>
        <v>46.856647717915415</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-4.3938880744256892E-2</v>
      </c>
      <c r="AH911" s="304">
        <f t="shared" ca="1" si="434"/>
        <v>-9.8458918214169273</v>
      </c>
    </row>
    <row r="912" spans="1:34" x14ac:dyDescent="0.2">
      <c r="A912" s="347">
        <f t="shared" ca="1" si="412"/>
        <v>1E-4</v>
      </c>
      <c r="B912" s="304">
        <f t="shared" ca="1" si="413"/>
        <v>42.330500000001344</v>
      </c>
      <c r="D912" s="306">
        <f t="shared" ca="1" si="414"/>
        <v>-0.39871420570638477</v>
      </c>
      <c r="E912" s="307">
        <f t="shared" ca="1" si="415"/>
        <v>2.7825653527411731E-2</v>
      </c>
      <c r="F912" s="304">
        <f t="shared" ca="1" si="416"/>
        <v>0.39968398119802212</v>
      </c>
      <c r="G912" s="306">
        <f t="shared" ca="1" si="417"/>
        <v>4.5176630460532126</v>
      </c>
      <c r="H912" s="307">
        <f t="shared" ca="1" si="418"/>
        <v>-111.46924767415953</v>
      </c>
      <c r="I912" s="304">
        <f t="shared" ca="1" si="419"/>
        <v>111.56075679395867</v>
      </c>
      <c r="J912" s="306">
        <f t="shared" ca="1" si="420"/>
        <v>864.55711868317792</v>
      </c>
      <c r="K912" s="307">
        <f t="shared" ca="1" si="421"/>
        <v>-9.4229547178853004</v>
      </c>
      <c r="L912" s="304">
        <f t="shared" ca="1" si="406"/>
        <v>864.60846834932966</v>
      </c>
      <c r="M912" s="306">
        <f t="shared" ca="1" si="422"/>
        <v>-1.530290159530223</v>
      </c>
      <c r="N912" s="304">
        <f t="shared" ca="1" si="423"/>
        <v>-87.679167571483234</v>
      </c>
      <c r="P912" s="310">
        <f t="shared" ca="1" si="424"/>
        <v>23</v>
      </c>
      <c r="Q912" s="304">
        <f t="shared" ca="1" si="425"/>
        <v>0</v>
      </c>
      <c r="R912" s="306">
        <f t="shared" ca="1" si="426"/>
        <v>0</v>
      </c>
      <c r="S912" s="307">
        <f t="shared" ca="1" si="427"/>
        <v>4.7590000000000039</v>
      </c>
      <c r="T912" s="304">
        <f t="shared" ca="1" si="407"/>
        <v>46.68579000000004</v>
      </c>
      <c r="U912" s="311">
        <f t="shared" ca="1" si="408"/>
        <v>0</v>
      </c>
      <c r="V912" s="306">
        <f t="shared" ca="1" si="409"/>
        <v>1.2261548560607591</v>
      </c>
      <c r="W912" s="304">
        <f t="shared" ca="1" si="410"/>
        <v>46.856696256911633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-4.3948938858775932E-2</v>
      </c>
      <c r="AH912" s="304">
        <f t="shared" ca="1" si="434"/>
        <v>-9.8459020209950356</v>
      </c>
    </row>
    <row r="913" spans="1:34" x14ac:dyDescent="0.2">
      <c r="A913" s="347">
        <f t="shared" ca="1" si="412"/>
        <v>1E-4</v>
      </c>
      <c r="B913" s="304">
        <f t="shared" ca="1" si="413"/>
        <v>42.330600000001347</v>
      </c>
      <c r="D913" s="306">
        <f t="shared" ca="1" si="414"/>
        <v>-0.39871111554901301</v>
      </c>
      <c r="E913" s="307">
        <f t="shared" ca="1" si="415"/>
        <v>2.7835986550881486E-2</v>
      </c>
      <c r="F913" s="304">
        <f t="shared" ca="1" si="416"/>
        <v>0.39968161805316899</v>
      </c>
      <c r="G913" s="306">
        <f t="shared" ca="1" si="417"/>
        <v>4.517623174941658</v>
      </c>
      <c r="H913" s="307">
        <f t="shared" ca="1" si="418"/>
        <v>-111.46924489056087</v>
      </c>
      <c r="I913" s="304">
        <f t="shared" ca="1" si="419"/>
        <v>111.56075239806606</v>
      </c>
      <c r="J913" s="306">
        <f t="shared" ca="1" si="420"/>
        <v>864.55711868317792</v>
      </c>
      <c r="K913" s="307">
        <f t="shared" ca="1" si="421"/>
        <v>-9.4341016425135358</v>
      </c>
      <c r="L913" s="304">
        <f t="shared" ca="1" si="406"/>
        <v>864.60858990618397</v>
      </c>
      <c r="M913" s="306">
        <f t="shared" ca="1" si="422"/>
        <v>-1.5302905156203697</v>
      </c>
      <c r="N913" s="304">
        <f t="shared" ca="1" si="423"/>
        <v>-87.679187973945758</v>
      </c>
      <c r="P913" s="310">
        <f t="shared" ca="1" si="424"/>
        <v>23</v>
      </c>
      <c r="Q913" s="304">
        <f t="shared" ca="1" si="425"/>
        <v>0</v>
      </c>
      <c r="R913" s="306">
        <f t="shared" ca="1" si="426"/>
        <v>0</v>
      </c>
      <c r="S913" s="307">
        <f t="shared" ca="1" si="427"/>
        <v>4.7590000000000039</v>
      </c>
      <c r="T913" s="304">
        <f t="shared" ca="1" si="407"/>
        <v>46.68579000000004</v>
      </c>
      <c r="U913" s="311">
        <f t="shared" ca="1" si="408"/>
        <v>0</v>
      </c>
      <c r="V913" s="306">
        <f t="shared" ca="1" si="409"/>
        <v>1.226156222847401</v>
      </c>
      <c r="W913" s="304">
        <f t="shared" ca="1" si="410"/>
        <v>46.856744795111787</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-4.3958996808514783E-2</v>
      </c>
      <c r="AH913" s="304">
        <f t="shared" ca="1" si="434"/>
        <v>-9.8459122204058822</v>
      </c>
    </row>
    <row r="914" spans="1:34" x14ac:dyDescent="0.2">
      <c r="A914" s="347">
        <f t="shared" ca="1" si="412"/>
        <v>1E-4</v>
      </c>
      <c r="B914" s="304">
        <f t="shared" ca="1" si="413"/>
        <v>42.33070000000135</v>
      </c>
      <c r="D914" s="306">
        <f t="shared" ca="1" si="414"/>
        <v>-0.3987080254082</v>
      </c>
      <c r="E914" s="307">
        <f t="shared" ca="1" si="415"/>
        <v>2.7846319405016473E-2</v>
      </c>
      <c r="F914" s="304">
        <f t="shared" ca="1" si="416"/>
        <v>0.39967925519009867</v>
      </c>
      <c r="G914" s="306">
        <f t="shared" ca="1" si="417"/>
        <v>4.5175833041391176</v>
      </c>
      <c r="H914" s="307">
        <f t="shared" ca="1" si="418"/>
        <v>-111.46924210592893</v>
      </c>
      <c r="I914" s="304">
        <f t="shared" ca="1" si="419"/>
        <v>111.56074800116767</v>
      </c>
      <c r="J914" s="306">
        <f t="shared" ca="1" si="420"/>
        <v>864.55711868317792</v>
      </c>
      <c r="K914" s="307">
        <f t="shared" ca="1" si="421"/>
        <v>-9.445248566863361</v>
      </c>
      <c r="L914" s="304">
        <f t="shared" ca="1" si="406"/>
        <v>864.60871160672934</v>
      </c>
      <c r="M914" s="306">
        <f t="shared" ca="1" si="422"/>
        <v>-1.5302908717074017</v>
      </c>
      <c r="N914" s="304">
        <f t="shared" ca="1" si="423"/>
        <v>-87.679208376229838</v>
      </c>
      <c r="P914" s="310">
        <f t="shared" ca="1" si="424"/>
        <v>23</v>
      </c>
      <c r="Q914" s="304">
        <f t="shared" ca="1" si="425"/>
        <v>0</v>
      </c>
      <c r="R914" s="306">
        <f t="shared" ca="1" si="426"/>
        <v>0</v>
      </c>
      <c r="S914" s="307">
        <f t="shared" ca="1" si="427"/>
        <v>4.7590000000000039</v>
      </c>
      <c r="T914" s="304">
        <f t="shared" ca="1" si="407"/>
        <v>46.68579000000004</v>
      </c>
      <c r="U914" s="311">
        <f t="shared" ca="1" si="408"/>
        <v>0</v>
      </c>
      <c r="V914" s="306">
        <f t="shared" ca="1" si="409"/>
        <v>1.226157589635533</v>
      </c>
      <c r="W914" s="304">
        <f t="shared" ca="1" si="410"/>
        <v>46.856793332515934</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-4.3969054593459234E-2</v>
      </c>
      <c r="AH914" s="304">
        <f t="shared" ca="1" si="434"/>
        <v>-9.8459224196494528</v>
      </c>
    </row>
    <row r="915" spans="1:34" x14ac:dyDescent="0.2">
      <c r="A915" s="347">
        <f t="shared" ca="1" si="412"/>
        <v>1E-4</v>
      </c>
      <c r="B915" s="304">
        <f t="shared" ca="1" si="413"/>
        <v>42.330800000001354</v>
      </c>
      <c r="D915" s="306">
        <f t="shared" ca="1" si="414"/>
        <v>-0.39870493528394685</v>
      </c>
      <c r="E915" s="307">
        <f t="shared" ca="1" si="415"/>
        <v>2.7856652089830902E-2</v>
      </c>
      <c r="F915" s="304">
        <f t="shared" ca="1" si="416"/>
        <v>0.39967689260880485</v>
      </c>
      <c r="G915" s="306">
        <f t="shared" ca="1" si="417"/>
        <v>4.5175434336455895</v>
      </c>
      <c r="H915" s="307">
        <f t="shared" ca="1" si="418"/>
        <v>-111.46923932026372</v>
      </c>
      <c r="I915" s="304">
        <f t="shared" ca="1" si="419"/>
        <v>111.56074360326353</v>
      </c>
      <c r="J915" s="306">
        <f t="shared" ca="1" si="420"/>
        <v>864.55711868317792</v>
      </c>
      <c r="K915" s="307">
        <f t="shared" ca="1" si="421"/>
        <v>-9.4563954909346712</v>
      </c>
      <c r="L915" s="304">
        <f t="shared" ca="1" si="406"/>
        <v>864.60883345096556</v>
      </c>
      <c r="M915" s="306">
        <f t="shared" ca="1" si="422"/>
        <v>-1.5302912277913192</v>
      </c>
      <c r="N915" s="304">
        <f t="shared" ca="1" si="423"/>
        <v>-87.679228778335457</v>
      </c>
      <c r="P915" s="310">
        <f t="shared" ca="1" si="424"/>
        <v>23</v>
      </c>
      <c r="Q915" s="304">
        <f t="shared" ca="1" si="425"/>
        <v>0</v>
      </c>
      <c r="R915" s="306">
        <f t="shared" ca="1" si="426"/>
        <v>0</v>
      </c>
      <c r="S915" s="307">
        <f t="shared" ca="1" si="427"/>
        <v>4.7590000000000039</v>
      </c>
      <c r="T915" s="304">
        <f t="shared" ca="1" si="407"/>
        <v>46.68579000000004</v>
      </c>
      <c r="U915" s="311">
        <f t="shared" ca="1" si="408"/>
        <v>0</v>
      </c>
      <c r="V915" s="306">
        <f t="shared" ca="1" si="409"/>
        <v>1.2261589564251554</v>
      </c>
      <c r="W915" s="304">
        <f t="shared" ca="1" si="410"/>
        <v>46.856841869124096</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-4.3979112213619942E-2</v>
      </c>
      <c r="AH915" s="304">
        <f t="shared" ca="1" si="434"/>
        <v>-9.8459326187257616</v>
      </c>
    </row>
    <row r="916" spans="1:34" x14ac:dyDescent="0.2">
      <c r="A916" s="347">
        <f t="shared" ca="1" si="412"/>
        <v>1E-4</v>
      </c>
      <c r="B916" s="304">
        <f t="shared" ca="1" si="413"/>
        <v>42.330900000001357</v>
      </c>
      <c r="D916" s="306">
        <f t="shared" ca="1" si="414"/>
        <v>-0.39870184517625357</v>
      </c>
      <c r="E916" s="307">
        <f t="shared" ca="1" si="415"/>
        <v>2.786698460532655E-2</v>
      </c>
      <c r="F916" s="304">
        <f t="shared" ca="1" si="416"/>
        <v>0.39967453030927896</v>
      </c>
      <c r="G916" s="306">
        <f t="shared" ca="1" si="417"/>
        <v>4.5175035634610721</v>
      </c>
      <c r="H916" s="307">
        <f t="shared" ca="1" si="418"/>
        <v>-111.46923653356527</v>
      </c>
      <c r="I916" s="304">
        <f t="shared" ca="1" si="419"/>
        <v>111.56073920435362</v>
      </c>
      <c r="J916" s="306">
        <f t="shared" ca="1" si="420"/>
        <v>864.55711868317792</v>
      </c>
      <c r="K916" s="307">
        <f t="shared" ca="1" si="421"/>
        <v>-9.4675424147273635</v>
      </c>
      <c r="L916" s="304">
        <f t="shared" ca="1" si="406"/>
        <v>864.60895543889274</v>
      </c>
      <c r="M916" s="306">
        <f t="shared" ca="1" si="422"/>
        <v>-1.5302915838721221</v>
      </c>
      <c r="N916" s="304">
        <f t="shared" ca="1" si="423"/>
        <v>-87.67924918026263</v>
      </c>
      <c r="P916" s="310">
        <f t="shared" ca="1" si="424"/>
        <v>23</v>
      </c>
      <c r="Q916" s="304">
        <f t="shared" ca="1" si="425"/>
        <v>0</v>
      </c>
      <c r="R916" s="306">
        <f t="shared" ca="1" si="426"/>
        <v>0</v>
      </c>
      <c r="S916" s="307">
        <f t="shared" ca="1" si="427"/>
        <v>4.7590000000000039</v>
      </c>
      <c r="T916" s="304">
        <f t="shared" ca="1" si="407"/>
        <v>46.68579000000004</v>
      </c>
      <c r="U916" s="311">
        <f t="shared" ca="1" si="408"/>
        <v>0</v>
      </c>
      <c r="V916" s="306">
        <f t="shared" ca="1" si="409"/>
        <v>1.2261603232162674</v>
      </c>
      <c r="W916" s="304">
        <f t="shared" ca="1" si="410"/>
        <v>46.856890404936223</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-4.3989169669000461E-2</v>
      </c>
      <c r="AH916" s="304">
        <f t="shared" ca="1" si="434"/>
        <v>-9.8459428176348087</v>
      </c>
    </row>
    <row r="917" spans="1:34" x14ac:dyDescent="0.2">
      <c r="A917" s="347">
        <f t="shared" ca="1" si="412"/>
        <v>1E-4</v>
      </c>
      <c r="B917" s="304">
        <f t="shared" ca="1" si="413"/>
        <v>42.33100000000136</v>
      </c>
      <c r="D917" s="306">
        <f t="shared" ca="1" si="414"/>
        <v>-0.39869875508512043</v>
      </c>
      <c r="E917" s="307">
        <f t="shared" ca="1" si="415"/>
        <v>2.7877316951498088E-2</v>
      </c>
      <c r="F917" s="304">
        <f t="shared" ca="1" si="416"/>
        <v>0.39967216829151253</v>
      </c>
      <c r="G917" s="306">
        <f t="shared" ca="1" si="417"/>
        <v>4.5174636935855634</v>
      </c>
      <c r="H917" s="307">
        <f t="shared" ca="1" si="418"/>
        <v>-111.46923374583358</v>
      </c>
      <c r="I917" s="304">
        <f t="shared" ca="1" si="419"/>
        <v>111.56073480443801</v>
      </c>
      <c r="J917" s="306">
        <f t="shared" ca="1" si="420"/>
        <v>864.55711868317792</v>
      </c>
      <c r="K917" s="307">
        <f t="shared" ca="1" si="421"/>
        <v>-9.4786893382413329</v>
      </c>
      <c r="L917" s="304">
        <f t="shared" ca="1" si="406"/>
        <v>864.60907757051075</v>
      </c>
      <c r="M917" s="306">
        <f t="shared" ca="1" si="422"/>
        <v>-1.5302919399498105</v>
      </c>
      <c r="N917" s="304">
        <f t="shared" ca="1" si="423"/>
        <v>-87.679269582011358</v>
      </c>
      <c r="P917" s="310">
        <f t="shared" ca="1" si="424"/>
        <v>23</v>
      </c>
      <c r="Q917" s="304">
        <f t="shared" ca="1" si="425"/>
        <v>0</v>
      </c>
      <c r="R917" s="306">
        <f t="shared" ca="1" si="426"/>
        <v>0</v>
      </c>
      <c r="S917" s="307">
        <f t="shared" ca="1" si="427"/>
        <v>4.7590000000000039</v>
      </c>
      <c r="T917" s="304">
        <f t="shared" ca="1" si="407"/>
        <v>46.68579000000004</v>
      </c>
      <c r="U917" s="311">
        <f t="shared" ca="1" si="408"/>
        <v>0</v>
      </c>
      <c r="V917" s="306">
        <f t="shared" ca="1" si="409"/>
        <v>1.2261616900088697</v>
      </c>
      <c r="W917" s="304">
        <f t="shared" ca="1" si="410"/>
        <v>46.856938939952386</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-4.3999226959591908E-2</v>
      </c>
      <c r="AH917" s="304">
        <f t="shared" ca="1" si="434"/>
        <v>-9.8459530163765887</v>
      </c>
    </row>
    <row r="918" spans="1:34" x14ac:dyDescent="0.2">
      <c r="A918" s="347">
        <f t="shared" ca="1" si="412"/>
        <v>1E-4</v>
      </c>
      <c r="B918" s="304">
        <f t="shared" ca="1" si="413"/>
        <v>42.331100000001364</v>
      </c>
      <c r="D918" s="306">
        <f t="shared" ca="1" si="414"/>
        <v>-0.39869566501054582</v>
      </c>
      <c r="E918" s="307">
        <f t="shared" ca="1" si="415"/>
        <v>2.7887649128354397E-2</v>
      </c>
      <c r="F918" s="304">
        <f t="shared" ca="1" si="416"/>
        <v>0.399669806555496</v>
      </c>
      <c r="G918" s="306">
        <f t="shared" ca="1" si="417"/>
        <v>4.5174238240190627</v>
      </c>
      <c r="H918" s="307">
        <f t="shared" ca="1" si="418"/>
        <v>-111.46923095706866</v>
      </c>
      <c r="I918" s="304">
        <f t="shared" ca="1" si="419"/>
        <v>111.56073040351667</v>
      </c>
      <c r="J918" s="306">
        <f t="shared" ca="1" si="420"/>
        <v>864.55711868317792</v>
      </c>
      <c r="K918" s="307">
        <f t="shared" ca="1" si="421"/>
        <v>-9.4898362614764782</v>
      </c>
      <c r="L918" s="304">
        <f t="shared" ca="1" si="406"/>
        <v>864.60919984581949</v>
      </c>
      <c r="M918" s="306">
        <f t="shared" ca="1" si="422"/>
        <v>-1.5302922960243841</v>
      </c>
      <c r="N918" s="304">
        <f t="shared" ca="1" si="423"/>
        <v>-87.679289983581612</v>
      </c>
      <c r="P918" s="310">
        <f t="shared" ca="1" si="424"/>
        <v>23</v>
      </c>
      <c r="Q918" s="304">
        <f t="shared" ca="1" si="425"/>
        <v>0</v>
      </c>
      <c r="R918" s="306">
        <f t="shared" ca="1" si="426"/>
        <v>0</v>
      </c>
      <c r="S918" s="307">
        <f t="shared" ca="1" si="427"/>
        <v>4.7590000000000039</v>
      </c>
      <c r="T918" s="304">
        <f t="shared" ca="1" si="407"/>
        <v>46.68579000000004</v>
      </c>
      <c r="U918" s="311">
        <f t="shared" ca="1" si="408"/>
        <v>0</v>
      </c>
      <c r="V918" s="306">
        <f t="shared" ca="1" si="409"/>
        <v>1.2261630568029622</v>
      </c>
      <c r="W918" s="304">
        <f t="shared" ca="1" si="410"/>
        <v>46.85698747417257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-4.4009284085408495E-2</v>
      </c>
      <c r="AH918" s="304">
        <f t="shared" ca="1" si="434"/>
        <v>-9.8459632149511123</v>
      </c>
    </row>
    <row r="919" spans="1:34" x14ac:dyDescent="0.2">
      <c r="A919" s="347">
        <f t="shared" ca="1" si="412"/>
        <v>1E-4</v>
      </c>
      <c r="B919" s="304">
        <f t="shared" ca="1" si="413"/>
        <v>42.331200000001367</v>
      </c>
      <c r="D919" s="306">
        <f t="shared" ca="1" si="414"/>
        <v>-0.39869257495253435</v>
      </c>
      <c r="E919" s="307">
        <f t="shared" ca="1" si="415"/>
        <v>2.7897981135897254E-2</v>
      </c>
      <c r="F919" s="304">
        <f t="shared" ca="1" si="416"/>
        <v>0.39966744510122548</v>
      </c>
      <c r="G919" s="306">
        <f t="shared" ca="1" si="417"/>
        <v>4.5173839547615673</v>
      </c>
      <c r="H919" s="307">
        <f t="shared" ca="1" si="418"/>
        <v>-111.46922816727054</v>
      </c>
      <c r="I919" s="304">
        <f t="shared" ca="1" si="419"/>
        <v>111.56072600158963</v>
      </c>
      <c r="J919" s="306">
        <f t="shared" ca="1" si="420"/>
        <v>864.55711868317792</v>
      </c>
      <c r="K919" s="307">
        <f t="shared" ca="1" si="421"/>
        <v>-9.5009831844326946</v>
      </c>
      <c r="L919" s="304">
        <f t="shared" ca="1" si="406"/>
        <v>864.60932226481884</v>
      </c>
      <c r="M919" s="306">
        <f t="shared" ca="1" si="422"/>
        <v>-1.5302926520958435</v>
      </c>
      <c r="N919" s="304">
        <f t="shared" ca="1" si="423"/>
        <v>-87.679310384973448</v>
      </c>
      <c r="P919" s="310">
        <f t="shared" ca="1" si="424"/>
        <v>23</v>
      </c>
      <c r="Q919" s="304">
        <f t="shared" ca="1" si="425"/>
        <v>0</v>
      </c>
      <c r="R919" s="306">
        <f t="shared" ca="1" si="426"/>
        <v>0</v>
      </c>
      <c r="S919" s="307">
        <f t="shared" ca="1" si="427"/>
        <v>4.7590000000000039</v>
      </c>
      <c r="T919" s="304">
        <f t="shared" ca="1" si="407"/>
        <v>46.68579000000004</v>
      </c>
      <c r="U919" s="311">
        <f t="shared" ca="1" si="408"/>
        <v>0</v>
      </c>
      <c r="V919" s="306">
        <f t="shared" ca="1" si="409"/>
        <v>1.2261644235985445</v>
      </c>
      <c r="W919" s="304">
        <f t="shared" ca="1" si="410"/>
        <v>46.857036007596754</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-4.4019341046450222E-2</v>
      </c>
      <c r="AH919" s="304">
        <f t="shared" ca="1" si="434"/>
        <v>-9.8459734133583794</v>
      </c>
    </row>
    <row r="920" spans="1:34" x14ac:dyDescent="0.2">
      <c r="A920" s="347">
        <f t="shared" ca="1" si="412"/>
        <v>1E-4</v>
      </c>
      <c r="B920" s="304">
        <f t="shared" ca="1" si="413"/>
        <v>42.33130000000137</v>
      </c>
      <c r="D920" s="306">
        <f t="shared" ca="1" si="414"/>
        <v>-0.39868948491107975</v>
      </c>
      <c r="E920" s="307">
        <f t="shared" ca="1" si="415"/>
        <v>2.790831297412133E-2</v>
      </c>
      <c r="F920" s="304">
        <f t="shared" ca="1" si="416"/>
        <v>0.39966508392868594</v>
      </c>
      <c r="G920" s="306">
        <f t="shared" ca="1" si="417"/>
        <v>4.5173440858130762</v>
      </c>
      <c r="H920" s="307">
        <f t="shared" ca="1" si="418"/>
        <v>-111.46922537643924</v>
      </c>
      <c r="I920" s="304">
        <f t="shared" ca="1" si="419"/>
        <v>111.56072159865691</v>
      </c>
      <c r="J920" s="306">
        <f t="shared" ca="1" si="420"/>
        <v>864.55711868317792</v>
      </c>
      <c r="K920" s="307">
        <f t="shared" ca="1" si="421"/>
        <v>-9.5121301071098809</v>
      </c>
      <c r="L920" s="304">
        <f t="shared" ca="1" si="406"/>
        <v>864.60944482750881</v>
      </c>
      <c r="M920" s="306">
        <f t="shared" ca="1" si="422"/>
        <v>-1.5302930081641883</v>
      </c>
      <c r="N920" s="304">
        <f t="shared" ca="1" si="423"/>
        <v>-87.679330786186824</v>
      </c>
      <c r="P920" s="310">
        <f t="shared" ca="1" si="424"/>
        <v>23</v>
      </c>
      <c r="Q920" s="304">
        <f t="shared" ca="1" si="425"/>
        <v>0</v>
      </c>
      <c r="R920" s="306">
        <f t="shared" ca="1" si="426"/>
        <v>0</v>
      </c>
      <c r="S920" s="307">
        <f t="shared" ca="1" si="427"/>
        <v>4.7590000000000039</v>
      </c>
      <c r="T920" s="304">
        <f t="shared" ca="1" si="407"/>
        <v>46.68579000000004</v>
      </c>
      <c r="U920" s="311">
        <f t="shared" ca="1" si="408"/>
        <v>0</v>
      </c>
      <c r="V920" s="306">
        <f t="shared" ca="1" si="409"/>
        <v>1.2261657903956169</v>
      </c>
      <c r="W920" s="304">
        <f t="shared" ca="1" si="410"/>
        <v>46.85708454022501</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-4.4029397842708207E-2</v>
      </c>
      <c r="AH920" s="304">
        <f t="shared" ca="1" si="434"/>
        <v>-9.8459836115983848</v>
      </c>
    </row>
    <row r="921" spans="1:34" x14ac:dyDescent="0.2">
      <c r="A921" s="347">
        <f t="shared" ca="1" si="412"/>
        <v>1E-4</v>
      </c>
      <c r="B921" s="304">
        <f t="shared" ca="1" si="413"/>
        <v>42.331400000001373</v>
      </c>
      <c r="D921" s="306">
        <f t="shared" ca="1" si="414"/>
        <v>-0.39868639488618707</v>
      </c>
      <c r="E921" s="307">
        <f t="shared" ca="1" si="415"/>
        <v>2.7918644643037283E-2</v>
      </c>
      <c r="F921" s="304">
        <f t="shared" ca="1" si="416"/>
        <v>0.39966272303787465</v>
      </c>
      <c r="G921" s="306">
        <f t="shared" ca="1" si="417"/>
        <v>4.5173042171735878</v>
      </c>
      <c r="H921" s="307">
        <f t="shared" ca="1" si="418"/>
        <v>-111.46922258457478</v>
      </c>
      <c r="I921" s="304">
        <f t="shared" ca="1" si="419"/>
        <v>111.56071719471855</v>
      </c>
      <c r="J921" s="306">
        <f t="shared" ca="1" si="420"/>
        <v>864.55711868317792</v>
      </c>
      <c r="K921" s="307">
        <f t="shared" ca="1" si="421"/>
        <v>-9.5232770295079323</v>
      </c>
      <c r="L921" s="304">
        <f t="shared" ca="1" si="406"/>
        <v>864.6095675338895</v>
      </c>
      <c r="M921" s="306">
        <f t="shared" ca="1" si="422"/>
        <v>-1.5302933642294188</v>
      </c>
      <c r="N921" s="304">
        <f t="shared" ca="1" si="423"/>
        <v>-87.679351187221755</v>
      </c>
      <c r="P921" s="310">
        <f t="shared" ca="1" si="424"/>
        <v>23</v>
      </c>
      <c r="Q921" s="304">
        <f t="shared" ca="1" si="425"/>
        <v>0</v>
      </c>
      <c r="R921" s="306">
        <f t="shared" ca="1" si="426"/>
        <v>0</v>
      </c>
      <c r="S921" s="307">
        <f t="shared" ca="1" si="427"/>
        <v>4.7590000000000039</v>
      </c>
      <c r="T921" s="304">
        <f t="shared" ca="1" si="407"/>
        <v>46.68579000000004</v>
      </c>
      <c r="U921" s="311">
        <f t="shared" ca="1" si="408"/>
        <v>0</v>
      </c>
      <c r="V921" s="306">
        <f t="shared" ca="1" si="409"/>
        <v>1.2261671571941797</v>
      </c>
      <c r="W921" s="304">
        <f t="shared" ca="1" si="410"/>
        <v>46.857133072057344</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-4.4039454474198436E-2</v>
      </c>
      <c r="AH921" s="304">
        <f t="shared" ca="1" si="434"/>
        <v>-9.8459938096711426</v>
      </c>
    </row>
    <row r="922" spans="1:34" x14ac:dyDescent="0.2">
      <c r="A922" s="347">
        <f t="shared" ca="1" si="412"/>
        <v>1E-4</v>
      </c>
      <c r="B922" s="304">
        <f t="shared" ca="1" si="413"/>
        <v>42.331500000001377</v>
      </c>
      <c r="D922" s="306">
        <f t="shared" ca="1" si="414"/>
        <v>-0.39868330487785453</v>
      </c>
      <c r="E922" s="307">
        <f t="shared" ca="1" si="415"/>
        <v>2.7928976142653994E-2</v>
      </c>
      <c r="F922" s="304">
        <f t="shared" ca="1" si="416"/>
        <v>0.39966036242878183</v>
      </c>
      <c r="G922" s="306">
        <f t="shared" ca="1" si="417"/>
        <v>4.5172643488431001</v>
      </c>
      <c r="H922" s="307">
        <f t="shared" ca="1" si="418"/>
        <v>-111.46921979167716</v>
      </c>
      <c r="I922" s="304">
        <f t="shared" ca="1" si="419"/>
        <v>111.56071278977453</v>
      </c>
      <c r="J922" s="306">
        <f t="shared" ca="1" si="420"/>
        <v>864.55711868317792</v>
      </c>
      <c r="K922" s="307">
        <f t="shared" ca="1" si="421"/>
        <v>-9.5344239516267457</v>
      </c>
      <c r="L922" s="304">
        <f t="shared" ca="1" si="406"/>
        <v>864.60969038396047</v>
      </c>
      <c r="M922" s="306">
        <f t="shared" ca="1" si="422"/>
        <v>-1.5302937202915348</v>
      </c>
      <c r="N922" s="304">
        <f t="shared" ca="1" si="423"/>
        <v>-87.679371588078254</v>
      </c>
      <c r="P922" s="310">
        <f t="shared" ca="1" si="424"/>
        <v>23</v>
      </c>
      <c r="Q922" s="304">
        <f t="shared" ca="1" si="425"/>
        <v>0</v>
      </c>
      <c r="R922" s="306">
        <f t="shared" ca="1" si="426"/>
        <v>0</v>
      </c>
      <c r="S922" s="307">
        <f t="shared" ca="1" si="427"/>
        <v>4.7590000000000039</v>
      </c>
      <c r="T922" s="304">
        <f t="shared" ca="1" si="407"/>
        <v>46.68579000000004</v>
      </c>
      <c r="U922" s="311">
        <f t="shared" ca="1" si="408"/>
        <v>0</v>
      </c>
      <c r="V922" s="306">
        <f t="shared" ca="1" si="409"/>
        <v>1.2261685239942324</v>
      </c>
      <c r="W922" s="304">
        <f t="shared" ca="1" si="410"/>
        <v>46.857181603093714</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-4.404951094092624E-2</v>
      </c>
      <c r="AH922" s="304">
        <f t="shared" ca="1" si="434"/>
        <v>-9.8460040075766564</v>
      </c>
    </row>
    <row r="923" spans="1:34" x14ac:dyDescent="0.2">
      <c r="A923" s="347">
        <f t="shared" ca="1" si="412"/>
        <v>1E-4</v>
      </c>
      <c r="B923" s="304">
        <f t="shared" ca="1" si="413"/>
        <v>42.33160000000138</v>
      </c>
      <c r="D923" s="306">
        <f t="shared" ca="1" si="414"/>
        <v>-0.39868021488608202</v>
      </c>
      <c r="E923" s="307">
        <f t="shared" ca="1" si="415"/>
        <v>2.7939307472955477E-2</v>
      </c>
      <c r="F923" s="304">
        <f t="shared" ca="1" si="416"/>
        <v>0.39965800210139779</v>
      </c>
      <c r="G923" s="306">
        <f t="shared" ca="1" si="417"/>
        <v>4.5172244808216115</v>
      </c>
      <c r="H923" s="307">
        <f t="shared" ca="1" si="418"/>
        <v>-111.46921699774641</v>
      </c>
      <c r="I923" s="304">
        <f t="shared" ca="1" si="419"/>
        <v>111.56070838382487</v>
      </c>
      <c r="J923" s="306">
        <f t="shared" ca="1" si="420"/>
        <v>864.55711868317792</v>
      </c>
      <c r="K923" s="307">
        <f t="shared" ca="1" si="421"/>
        <v>-9.5455708734662164</v>
      </c>
      <c r="L923" s="304">
        <f t="shared" ca="1" si="406"/>
        <v>864.60981337772182</v>
      </c>
      <c r="M923" s="306">
        <f t="shared" ca="1" si="422"/>
        <v>-1.5302940763505364</v>
      </c>
      <c r="N923" s="304">
        <f t="shared" ca="1" si="423"/>
        <v>-87.679391988756294</v>
      </c>
      <c r="P923" s="310">
        <f t="shared" ca="1" si="424"/>
        <v>23</v>
      </c>
      <c r="Q923" s="304">
        <f t="shared" ca="1" si="425"/>
        <v>0</v>
      </c>
      <c r="R923" s="306">
        <f t="shared" ca="1" si="426"/>
        <v>0</v>
      </c>
      <c r="S923" s="307">
        <f t="shared" ca="1" si="427"/>
        <v>4.7590000000000039</v>
      </c>
      <c r="T923" s="304">
        <f t="shared" ca="1" si="407"/>
        <v>46.68579000000004</v>
      </c>
      <c r="U923" s="311">
        <f t="shared" ca="1" si="408"/>
        <v>0</v>
      </c>
      <c r="V923" s="306">
        <f t="shared" ca="1" si="409"/>
        <v>1.226169890795775</v>
      </c>
      <c r="W923" s="304">
        <f t="shared" ca="1" si="410"/>
        <v>46.85723013333417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-4.405956724287563E-2</v>
      </c>
      <c r="AH923" s="304">
        <f t="shared" ca="1" si="434"/>
        <v>-9.8460142053149138</v>
      </c>
    </row>
    <row r="924" spans="1:34" x14ac:dyDescent="0.2">
      <c r="A924" s="347">
        <f t="shared" ca="1" si="412"/>
        <v>1E-4</v>
      </c>
      <c r="B924" s="304">
        <f t="shared" ca="1" si="413"/>
        <v>42.331700000001383</v>
      </c>
      <c r="D924" s="306">
        <f t="shared" ca="1" si="414"/>
        <v>-0.39867712491087015</v>
      </c>
      <c r="E924" s="307">
        <f t="shared" ca="1" si="415"/>
        <v>2.7949638633955942E-2</v>
      </c>
      <c r="F924" s="304">
        <f t="shared" ca="1" si="416"/>
        <v>0.39965564205571563</v>
      </c>
      <c r="G924" s="306">
        <f t="shared" ca="1" si="417"/>
        <v>4.5171846131091202</v>
      </c>
      <c r="H924" s="307">
        <f t="shared" ca="1" si="418"/>
        <v>-111.46921420278255</v>
      </c>
      <c r="I924" s="304">
        <f t="shared" ca="1" si="419"/>
        <v>111.5607039768696</v>
      </c>
      <c r="J924" s="306">
        <f t="shared" ca="1" si="420"/>
        <v>864.55711868317792</v>
      </c>
      <c r="K924" s="307">
        <f t="shared" ca="1" si="421"/>
        <v>-9.556717795026243</v>
      </c>
      <c r="L924" s="304">
        <f t="shared" ca="1" si="406"/>
        <v>864.60993651517356</v>
      </c>
      <c r="M924" s="306">
        <f t="shared" ca="1" si="422"/>
        <v>-1.5302944324064236</v>
      </c>
      <c r="N924" s="304">
        <f t="shared" ca="1" si="423"/>
        <v>-87.679412389255901</v>
      </c>
      <c r="P924" s="310">
        <f t="shared" ca="1" si="424"/>
        <v>23</v>
      </c>
      <c r="Q924" s="304">
        <f t="shared" ca="1" si="425"/>
        <v>0</v>
      </c>
      <c r="R924" s="306">
        <f t="shared" ca="1" si="426"/>
        <v>0</v>
      </c>
      <c r="S924" s="307">
        <f t="shared" ca="1" si="427"/>
        <v>4.7590000000000039</v>
      </c>
      <c r="T924" s="304">
        <f t="shared" ca="1" si="407"/>
        <v>46.68579000000004</v>
      </c>
      <c r="U924" s="311">
        <f t="shared" ca="1" si="408"/>
        <v>0</v>
      </c>
      <c r="V924" s="306">
        <f t="shared" ca="1" si="409"/>
        <v>1.2261712575988075</v>
      </c>
      <c r="W924" s="304">
        <f t="shared" ca="1" si="410"/>
        <v>46.857278662778697</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-4.4069623380060818E-2</v>
      </c>
      <c r="AH924" s="304">
        <f t="shared" ca="1" si="434"/>
        <v>-9.8460244028859272</v>
      </c>
    </row>
    <row r="925" spans="1:34" x14ac:dyDescent="0.2">
      <c r="A925" s="347">
        <f t="shared" ca="1" si="412"/>
        <v>1E-4</v>
      </c>
      <c r="B925" s="304">
        <f t="shared" ca="1" si="413"/>
        <v>42.331800000001387</v>
      </c>
      <c r="D925" s="306">
        <f t="shared" ca="1" si="414"/>
        <v>-0.39867403495221926</v>
      </c>
      <c r="E925" s="307">
        <f t="shared" ca="1" si="415"/>
        <v>2.7959969625651837E-2</v>
      </c>
      <c r="F925" s="304">
        <f t="shared" ca="1" si="416"/>
        <v>0.39965328229172686</v>
      </c>
      <c r="G925" s="306">
        <f t="shared" ca="1" si="417"/>
        <v>4.5171447457056253</v>
      </c>
      <c r="H925" s="307">
        <f t="shared" ca="1" si="418"/>
        <v>-111.46921140678559</v>
      </c>
      <c r="I925" s="304">
        <f t="shared" ca="1" si="419"/>
        <v>111.56069956890873</v>
      </c>
      <c r="J925" s="306">
        <f t="shared" ca="1" si="420"/>
        <v>864.55711868317792</v>
      </c>
      <c r="K925" s="307">
        <f t="shared" ca="1" si="421"/>
        <v>-9.5678647163067208</v>
      </c>
      <c r="L925" s="304">
        <f t="shared" ca="1" si="406"/>
        <v>864.61005979631545</v>
      </c>
      <c r="M925" s="306">
        <f t="shared" ca="1" si="422"/>
        <v>-1.5302947884591966</v>
      </c>
      <c r="N925" s="304">
        <f t="shared" ca="1" si="423"/>
        <v>-87.679432789577092</v>
      </c>
      <c r="P925" s="310">
        <f t="shared" ca="1" si="424"/>
        <v>23</v>
      </c>
      <c r="Q925" s="304">
        <f t="shared" ca="1" si="425"/>
        <v>0</v>
      </c>
      <c r="R925" s="306">
        <f t="shared" ca="1" si="426"/>
        <v>0</v>
      </c>
      <c r="S925" s="307">
        <f t="shared" ca="1" si="427"/>
        <v>4.7590000000000039</v>
      </c>
      <c r="T925" s="304">
        <f t="shared" ca="1" si="407"/>
        <v>46.68579000000004</v>
      </c>
      <c r="U925" s="311">
        <f t="shared" ca="1" si="408"/>
        <v>0</v>
      </c>
      <c r="V925" s="306">
        <f t="shared" ca="1" si="409"/>
        <v>1.2261726244033304</v>
      </c>
      <c r="W925" s="304">
        <f t="shared" ca="1" si="410"/>
        <v>46.857327191427338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-4.4079679352480028E-2</v>
      </c>
      <c r="AH925" s="304">
        <f t="shared" ca="1" si="434"/>
        <v>-9.8460346002896948</v>
      </c>
    </row>
    <row r="926" spans="1:34" x14ac:dyDescent="0.2">
      <c r="A926" s="347">
        <f t="shared" ca="1" si="412"/>
        <v>1E-4</v>
      </c>
      <c r="B926" s="304">
        <f t="shared" ca="1" si="413"/>
        <v>42.33190000000139</v>
      </c>
      <c r="D926" s="306">
        <f t="shared" ca="1" si="414"/>
        <v>-0.39867094501012768</v>
      </c>
      <c r="E926" s="307">
        <f t="shared" ca="1" si="415"/>
        <v>2.7970300448052043E-2</v>
      </c>
      <c r="F926" s="304">
        <f t="shared" ca="1" si="416"/>
        <v>0.39965092280942194</v>
      </c>
      <c r="G926" s="306">
        <f t="shared" ca="1" si="417"/>
        <v>4.5171048786111241</v>
      </c>
      <c r="H926" s="307">
        <f t="shared" ca="1" si="418"/>
        <v>-111.46920860975554</v>
      </c>
      <c r="I926" s="304">
        <f t="shared" ca="1" si="419"/>
        <v>111.56069515994228</v>
      </c>
      <c r="J926" s="306">
        <f t="shared" ca="1" si="420"/>
        <v>864.55711868317792</v>
      </c>
      <c r="K926" s="307">
        <f t="shared" ca="1" si="421"/>
        <v>-9.5790116373075485</v>
      </c>
      <c r="L926" s="304">
        <f t="shared" ca="1" si="406"/>
        <v>864.61018322114751</v>
      </c>
      <c r="M926" s="306">
        <f t="shared" ca="1" si="422"/>
        <v>-1.5302951445088553</v>
      </c>
      <c r="N926" s="304">
        <f t="shared" ca="1" si="423"/>
        <v>-87.679453189719823</v>
      </c>
      <c r="P926" s="310">
        <f t="shared" ca="1" si="424"/>
        <v>23</v>
      </c>
      <c r="Q926" s="304">
        <f t="shared" ca="1" si="425"/>
        <v>0</v>
      </c>
      <c r="R926" s="306">
        <f t="shared" ca="1" si="426"/>
        <v>0</v>
      </c>
      <c r="S926" s="307">
        <f t="shared" ca="1" si="427"/>
        <v>4.7590000000000039</v>
      </c>
      <c r="T926" s="304">
        <f t="shared" ca="1" si="407"/>
        <v>46.68579000000004</v>
      </c>
      <c r="U926" s="311">
        <f t="shared" ca="1" si="408"/>
        <v>0</v>
      </c>
      <c r="V926" s="306">
        <f t="shared" ca="1" si="409"/>
        <v>1.226173991209343</v>
      </c>
      <c r="W926" s="304">
        <f t="shared" ca="1" si="410"/>
        <v>46.857375719280085</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-4.4089735160140364E-2</v>
      </c>
      <c r="AH926" s="304">
        <f t="shared" ca="1" si="434"/>
        <v>-9.8460447975262237</v>
      </c>
    </row>
    <row r="927" spans="1:34" x14ac:dyDescent="0.2">
      <c r="A927" s="347">
        <f t="shared" ca="1" si="412"/>
        <v>1E-4</v>
      </c>
      <c r="B927" s="304">
        <f t="shared" ca="1" si="413"/>
        <v>42.332000000001393</v>
      </c>
      <c r="D927" s="306">
        <f t="shared" ca="1" si="414"/>
        <v>-0.39866785508459796</v>
      </c>
      <c r="E927" s="307">
        <f t="shared" ca="1" si="415"/>
        <v>2.7980631101156561E-2</v>
      </c>
      <c r="F927" s="304">
        <f t="shared" ca="1" si="416"/>
        <v>0.39964856360879492</v>
      </c>
      <c r="G927" s="306">
        <f t="shared" ca="1" si="417"/>
        <v>4.5170650118256157</v>
      </c>
      <c r="H927" s="307">
        <f t="shared" ca="1" si="418"/>
        <v>-111.46920581169243</v>
      </c>
      <c r="I927" s="304">
        <f t="shared" ca="1" si="419"/>
        <v>111.56069074997029</v>
      </c>
      <c r="J927" s="306">
        <f t="shared" ca="1" si="420"/>
        <v>864.55711868317792</v>
      </c>
      <c r="K927" s="307">
        <f t="shared" ca="1" si="421"/>
        <v>-9.5901585580286213</v>
      </c>
      <c r="L927" s="304">
        <f t="shared" ca="1" si="406"/>
        <v>864.61030678966972</v>
      </c>
      <c r="M927" s="306">
        <f t="shared" ca="1" si="422"/>
        <v>-1.5302955005553998</v>
      </c>
      <c r="N927" s="304">
        <f t="shared" ca="1" si="423"/>
        <v>-87.679473589684136</v>
      </c>
      <c r="P927" s="310">
        <f t="shared" ca="1" si="424"/>
        <v>23</v>
      </c>
      <c r="Q927" s="304">
        <f t="shared" ca="1" si="425"/>
        <v>0</v>
      </c>
      <c r="R927" s="306">
        <f t="shared" ca="1" si="426"/>
        <v>0</v>
      </c>
      <c r="S927" s="307">
        <f t="shared" ca="1" si="427"/>
        <v>4.7590000000000039</v>
      </c>
      <c r="T927" s="304">
        <f t="shared" ca="1" si="407"/>
        <v>46.68579000000004</v>
      </c>
      <c r="U927" s="311">
        <f t="shared" ca="1" si="408"/>
        <v>0</v>
      </c>
      <c r="V927" s="306">
        <f t="shared" ca="1" si="409"/>
        <v>1.2261753580168457</v>
      </c>
      <c r="W927" s="304">
        <f t="shared" ca="1" si="410"/>
        <v>46.857424246336969</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-4.4099790803041827E-2</v>
      </c>
      <c r="AH927" s="304">
        <f t="shared" ca="1" si="434"/>
        <v>-9.846054994595514</v>
      </c>
    </row>
    <row r="928" spans="1:34" x14ac:dyDescent="0.2">
      <c r="A928" s="347">
        <f t="shared" ca="1" si="412"/>
        <v>1E-4</v>
      </c>
      <c r="B928" s="304">
        <f t="shared" ca="1" si="413"/>
        <v>42.332100000001397</v>
      </c>
      <c r="D928" s="306">
        <f t="shared" ca="1" si="414"/>
        <v>-0.39866476517562821</v>
      </c>
      <c r="E928" s="307">
        <f t="shared" ca="1" si="415"/>
        <v>2.7990961584967167E-2</v>
      </c>
      <c r="F928" s="304">
        <f t="shared" ca="1" si="416"/>
        <v>0.39964620468983547</v>
      </c>
      <c r="G928" s="306">
        <f t="shared" ca="1" si="417"/>
        <v>4.5170251453490984</v>
      </c>
      <c r="H928" s="307">
        <f t="shared" ca="1" si="418"/>
        <v>-111.46920301259627</v>
      </c>
      <c r="I928" s="304">
        <f t="shared" ca="1" si="419"/>
        <v>111.56068633899272</v>
      </c>
      <c r="J928" s="306">
        <f t="shared" ca="1" si="420"/>
        <v>864.55711868317792</v>
      </c>
      <c r="K928" s="307">
        <f t="shared" ca="1" si="421"/>
        <v>-9.6013054784698362</v>
      </c>
      <c r="L928" s="304">
        <f t="shared" ca="1" si="406"/>
        <v>864.61043050188186</v>
      </c>
      <c r="M928" s="306">
        <f t="shared" ca="1" si="422"/>
        <v>-1.5302958565988301</v>
      </c>
      <c r="N928" s="304">
        <f t="shared" ca="1" si="423"/>
        <v>-87.679493989470018</v>
      </c>
      <c r="P928" s="310">
        <f t="shared" ca="1" si="424"/>
        <v>23</v>
      </c>
      <c r="Q928" s="304">
        <f t="shared" ca="1" si="425"/>
        <v>0</v>
      </c>
      <c r="R928" s="306">
        <f t="shared" ca="1" si="426"/>
        <v>0</v>
      </c>
      <c r="S928" s="307">
        <f t="shared" ca="1" si="427"/>
        <v>4.7590000000000039</v>
      </c>
      <c r="T928" s="304">
        <f t="shared" ca="1" si="407"/>
        <v>46.68579000000004</v>
      </c>
      <c r="U928" s="311">
        <f t="shared" ca="1" si="408"/>
        <v>0</v>
      </c>
      <c r="V928" s="306">
        <f t="shared" ca="1" si="409"/>
        <v>1.2261767248258386</v>
      </c>
      <c r="W928" s="304">
        <f t="shared" ca="1" si="410"/>
        <v>46.857472772597959</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-4.410984628118797E-2</v>
      </c>
      <c r="AH928" s="304">
        <f t="shared" ca="1" si="434"/>
        <v>-9.8460651914975692</v>
      </c>
    </row>
    <row r="929" spans="1:34" x14ac:dyDescent="0.2">
      <c r="A929" s="347">
        <f t="shared" ca="1" si="412"/>
        <v>1E-4</v>
      </c>
      <c r="B929" s="304">
        <f t="shared" ca="1" si="413"/>
        <v>42.3322000000014</v>
      </c>
      <c r="D929" s="306">
        <f t="shared" ca="1" si="414"/>
        <v>-0.39866167528321855</v>
      </c>
      <c r="E929" s="307">
        <f t="shared" ca="1" si="415"/>
        <v>2.8001291899482084E-2</v>
      </c>
      <c r="F929" s="304">
        <f t="shared" ca="1" si="416"/>
        <v>0.39964384605253511</v>
      </c>
      <c r="G929" s="306">
        <f t="shared" ca="1" si="417"/>
        <v>4.5169852791815703</v>
      </c>
      <c r="H929" s="307">
        <f t="shared" ca="1" si="418"/>
        <v>-111.46920021246707</v>
      </c>
      <c r="I929" s="304">
        <f t="shared" ca="1" si="419"/>
        <v>111.56068192700963</v>
      </c>
      <c r="J929" s="306">
        <f t="shared" ca="1" si="420"/>
        <v>864.55711868317792</v>
      </c>
      <c r="K929" s="307">
        <f t="shared" ca="1" si="421"/>
        <v>-9.6124523986310901</v>
      </c>
      <c r="L929" s="304">
        <f t="shared" ca="1" si="406"/>
        <v>864.61055435778394</v>
      </c>
      <c r="M929" s="306">
        <f t="shared" ca="1" si="422"/>
        <v>-1.5302962126391459</v>
      </c>
      <c r="N929" s="304">
        <f t="shared" ca="1" si="423"/>
        <v>-87.679514389077454</v>
      </c>
      <c r="P929" s="310">
        <f t="shared" ca="1" si="424"/>
        <v>23</v>
      </c>
      <c r="Q929" s="304">
        <f t="shared" ca="1" si="425"/>
        <v>0</v>
      </c>
      <c r="R929" s="306">
        <f t="shared" ca="1" si="426"/>
        <v>0</v>
      </c>
      <c r="S929" s="307">
        <f t="shared" ca="1" si="427"/>
        <v>4.7590000000000039</v>
      </c>
      <c r="T929" s="304">
        <f t="shared" ca="1" si="407"/>
        <v>46.68579000000004</v>
      </c>
      <c r="U929" s="311">
        <f t="shared" ca="1" si="408"/>
        <v>0</v>
      </c>
      <c r="V929" s="306">
        <f t="shared" ca="1" si="409"/>
        <v>1.2261780916363214</v>
      </c>
      <c r="W929" s="304">
        <f t="shared" ca="1" si="410"/>
        <v>46.857521298063098</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-4.4119901594577016E-2</v>
      </c>
      <c r="AH929" s="304">
        <f t="shared" ca="1" si="434"/>
        <v>-9.8460753882323857</v>
      </c>
    </row>
    <row r="930" spans="1:34" x14ac:dyDescent="0.2">
      <c r="A930" s="347">
        <f t="shared" ca="1" si="412"/>
        <v>1E-4</v>
      </c>
      <c r="B930" s="304">
        <f t="shared" ca="1" si="413"/>
        <v>42.332300000001403</v>
      </c>
      <c r="D930" s="306">
        <f t="shared" ca="1" si="414"/>
        <v>-0.39865858540737181</v>
      </c>
      <c r="E930" s="307">
        <f t="shared" ca="1" si="415"/>
        <v>2.8011622044708417E-2</v>
      </c>
      <c r="F930" s="304">
        <f t="shared" ca="1" si="416"/>
        <v>0.39964148769688856</v>
      </c>
      <c r="G930" s="306">
        <f t="shared" ca="1" si="417"/>
        <v>4.5169454133230298</v>
      </c>
      <c r="H930" s="307">
        <f t="shared" ca="1" si="418"/>
        <v>-111.46919741130486</v>
      </c>
      <c r="I930" s="304">
        <f t="shared" ca="1" si="419"/>
        <v>111.56067751402101</v>
      </c>
      <c r="J930" s="306">
        <f t="shared" ca="1" si="420"/>
        <v>864.55711868317792</v>
      </c>
      <c r="K930" s="307">
        <f t="shared" ca="1" si="421"/>
        <v>-9.6235993185122783</v>
      </c>
      <c r="L930" s="304">
        <f t="shared" ca="1" si="406"/>
        <v>864.61067835737595</v>
      </c>
      <c r="M930" s="306">
        <f t="shared" ca="1" si="422"/>
        <v>-1.5302965686763479</v>
      </c>
      <c r="N930" s="304">
        <f t="shared" ca="1" si="423"/>
        <v>-87.679534788506473</v>
      </c>
      <c r="P930" s="310">
        <f t="shared" ca="1" si="424"/>
        <v>23</v>
      </c>
      <c r="Q930" s="304">
        <f t="shared" ca="1" si="425"/>
        <v>0</v>
      </c>
      <c r="R930" s="306">
        <f t="shared" ca="1" si="426"/>
        <v>0</v>
      </c>
      <c r="S930" s="307">
        <f t="shared" ca="1" si="427"/>
        <v>4.7590000000000039</v>
      </c>
      <c r="T930" s="304">
        <f t="shared" ca="1" si="407"/>
        <v>46.68579000000004</v>
      </c>
      <c r="U930" s="311">
        <f t="shared" ca="1" si="408"/>
        <v>0</v>
      </c>
      <c r="V930" s="306">
        <f t="shared" ca="1" si="409"/>
        <v>1.2261794584482937</v>
      </c>
      <c r="W930" s="304">
        <f t="shared" ca="1" si="410"/>
        <v>46.857569822732373</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-4.4129956743210741E-2</v>
      </c>
      <c r="AH930" s="304">
        <f t="shared" ca="1" si="434"/>
        <v>-9.8460855847999706</v>
      </c>
    </row>
    <row r="931" spans="1:34" x14ac:dyDescent="0.2">
      <c r="A931" s="347">
        <f t="shared" ca="1" si="412"/>
        <v>1E-4</v>
      </c>
      <c r="B931" s="304">
        <f t="shared" ca="1" si="413"/>
        <v>42.332400000001407</v>
      </c>
      <c r="D931" s="306">
        <f t="shared" ca="1" si="414"/>
        <v>-0.39865549554808372</v>
      </c>
      <c r="E931" s="307">
        <f t="shared" ca="1" si="415"/>
        <v>2.8021952020644392E-2</v>
      </c>
      <c r="F931" s="304">
        <f t="shared" ca="1" si="416"/>
        <v>0.399639129622883</v>
      </c>
      <c r="G931" s="306">
        <f t="shared" ca="1" si="417"/>
        <v>4.516905547773475</v>
      </c>
      <c r="H931" s="307">
        <f t="shared" ca="1" si="418"/>
        <v>-111.46919460910966</v>
      </c>
      <c r="I931" s="304">
        <f t="shared" ca="1" si="419"/>
        <v>111.56067310002692</v>
      </c>
      <c r="J931" s="306">
        <f t="shared" ca="1" si="420"/>
        <v>864.55711868317792</v>
      </c>
      <c r="K931" s="307">
        <f t="shared" ca="1" si="421"/>
        <v>-9.6347462381132996</v>
      </c>
      <c r="L931" s="304">
        <f t="shared" ca="1" si="406"/>
        <v>864.61080250065777</v>
      </c>
      <c r="M931" s="306">
        <f t="shared" ca="1" si="422"/>
        <v>-1.5302969247104357</v>
      </c>
      <c r="N931" s="304">
        <f t="shared" ca="1" si="423"/>
        <v>-87.67955518775706</v>
      </c>
      <c r="P931" s="310">
        <f t="shared" ca="1" si="424"/>
        <v>23</v>
      </c>
      <c r="Q931" s="304">
        <f t="shared" ca="1" si="425"/>
        <v>0</v>
      </c>
      <c r="R931" s="306">
        <f t="shared" ca="1" si="426"/>
        <v>0</v>
      </c>
      <c r="S931" s="307">
        <f t="shared" ca="1" si="427"/>
        <v>4.7590000000000039</v>
      </c>
      <c r="T931" s="304">
        <f t="shared" ca="1" si="407"/>
        <v>46.68579000000004</v>
      </c>
      <c r="U931" s="311">
        <f t="shared" ca="1" si="408"/>
        <v>0</v>
      </c>
      <c r="V931" s="306">
        <f t="shared" ca="1" si="409"/>
        <v>1.2261808252617563</v>
      </c>
      <c r="W931" s="304">
        <f t="shared" ca="1" si="410"/>
        <v>46.857618346605832</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-4.4140011727092698E-2</v>
      </c>
      <c r="AH931" s="304">
        <f t="shared" ca="1" si="434"/>
        <v>-9.8460957812003223</v>
      </c>
    </row>
    <row r="932" spans="1:34" x14ac:dyDescent="0.2">
      <c r="A932" s="347">
        <f t="shared" ca="1" si="412"/>
        <v>1E-4</v>
      </c>
      <c r="B932" s="304">
        <f t="shared" ca="1" si="413"/>
        <v>42.33250000000141</v>
      </c>
      <c r="D932" s="306">
        <f t="shared" ca="1" si="414"/>
        <v>-0.39865240570535737</v>
      </c>
      <c r="E932" s="307">
        <f t="shared" ca="1" si="415"/>
        <v>2.8032281827298888E-2</v>
      </c>
      <c r="F932" s="304">
        <f t="shared" ca="1" si="416"/>
        <v>0.3996367718305136</v>
      </c>
      <c r="G932" s="306">
        <f t="shared" ca="1" si="417"/>
        <v>4.5168656825329041</v>
      </c>
      <c r="H932" s="307">
        <f t="shared" ca="1" si="418"/>
        <v>-111.46919180588148</v>
      </c>
      <c r="I932" s="304">
        <f t="shared" ca="1" si="419"/>
        <v>111.56066868502734</v>
      </c>
      <c r="J932" s="306">
        <f t="shared" ca="1" si="420"/>
        <v>864.55711868317792</v>
      </c>
      <c r="K932" s="307">
        <f t="shared" ca="1" si="421"/>
        <v>-9.645893157434049</v>
      </c>
      <c r="L932" s="304">
        <f t="shared" ca="1" si="406"/>
        <v>864.6109267876293</v>
      </c>
      <c r="M932" s="306">
        <f t="shared" ca="1" si="422"/>
        <v>-1.5302972807414092</v>
      </c>
      <c r="N932" s="304">
        <f t="shared" ca="1" si="423"/>
        <v>-87.67957558682923</v>
      </c>
      <c r="P932" s="310">
        <f t="shared" ca="1" si="424"/>
        <v>23</v>
      </c>
      <c r="Q932" s="304">
        <f t="shared" ca="1" si="425"/>
        <v>0</v>
      </c>
      <c r="R932" s="306">
        <f t="shared" ca="1" si="426"/>
        <v>0</v>
      </c>
      <c r="S932" s="307">
        <f t="shared" ca="1" si="427"/>
        <v>4.7590000000000039</v>
      </c>
      <c r="T932" s="304">
        <f t="shared" ca="1" si="407"/>
        <v>46.68579000000004</v>
      </c>
      <c r="U932" s="311">
        <f t="shared" ca="1" si="408"/>
        <v>0</v>
      </c>
      <c r="V932" s="306">
        <f t="shared" ca="1" si="409"/>
        <v>1.2261821920767091</v>
      </c>
      <c r="W932" s="304">
        <f t="shared" ca="1" si="410"/>
        <v>46.85766686968347</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-4.4150066546229993E-2</v>
      </c>
      <c r="AH932" s="304">
        <f t="shared" ca="1" si="434"/>
        <v>-9.8461059774334512</v>
      </c>
    </row>
    <row r="933" spans="1:34" x14ac:dyDescent="0.2">
      <c r="A933" s="347">
        <f t="shared" ca="1" si="412"/>
        <v>1E-4</v>
      </c>
      <c r="B933" s="304">
        <f t="shared" ca="1" si="413"/>
        <v>42.332600000001413</v>
      </c>
      <c r="D933" s="306">
        <f t="shared" ca="1" si="414"/>
        <v>-0.39864931587919272</v>
      </c>
      <c r="E933" s="307">
        <f t="shared" ca="1" si="415"/>
        <v>2.8042611464671907E-2</v>
      </c>
      <c r="F933" s="304">
        <f t="shared" ca="1" si="416"/>
        <v>0.3996344143197717</v>
      </c>
      <c r="G933" s="306">
        <f t="shared" ca="1" si="417"/>
        <v>4.5168258176013163</v>
      </c>
      <c r="H933" s="307">
        <f t="shared" ca="1" si="418"/>
        <v>-111.46918900162034</v>
      </c>
      <c r="I933" s="304">
        <f t="shared" ca="1" si="419"/>
        <v>111.56066426902228</v>
      </c>
      <c r="J933" s="306">
        <f t="shared" ca="1" si="420"/>
        <v>864.55711868317792</v>
      </c>
      <c r="K933" s="307">
        <f t="shared" ca="1" si="421"/>
        <v>-9.6570400764744235</v>
      </c>
      <c r="L933" s="304">
        <f t="shared" ca="1" si="406"/>
        <v>864.61105121829041</v>
      </c>
      <c r="M933" s="306">
        <f t="shared" ca="1" si="422"/>
        <v>-1.5302976367692689</v>
      </c>
      <c r="N933" s="304">
        <f t="shared" ca="1" si="423"/>
        <v>-87.679595985722969</v>
      </c>
      <c r="P933" s="310">
        <f t="shared" ca="1" si="424"/>
        <v>23</v>
      </c>
      <c r="Q933" s="304">
        <f t="shared" ca="1" si="425"/>
        <v>0</v>
      </c>
      <c r="R933" s="306">
        <f t="shared" ca="1" si="426"/>
        <v>0</v>
      </c>
      <c r="S933" s="307">
        <f t="shared" ca="1" si="427"/>
        <v>4.7590000000000039</v>
      </c>
      <c r="T933" s="304">
        <f t="shared" ca="1" si="407"/>
        <v>46.68579000000004</v>
      </c>
      <c r="U933" s="311">
        <f t="shared" ca="1" si="408"/>
        <v>0</v>
      </c>
      <c r="V933" s="306">
        <f t="shared" ca="1" si="409"/>
        <v>1.2261835588931516</v>
      </c>
      <c r="W933" s="304">
        <f t="shared" ca="1" si="410"/>
        <v>46.857715391965279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-4.4160121200622626E-2</v>
      </c>
      <c r="AH933" s="304">
        <f t="shared" ca="1" si="434"/>
        <v>-9.8461161734993556</v>
      </c>
    </row>
    <row r="934" spans="1:34" x14ac:dyDescent="0.2">
      <c r="A934" s="347">
        <f t="shared" ca="1" si="412"/>
        <v>1E-4</v>
      </c>
      <c r="B934" s="304">
        <f t="shared" ca="1" si="413"/>
        <v>42.332700000001417</v>
      </c>
      <c r="D934" s="306">
        <f t="shared" ca="1" si="414"/>
        <v>-0.39864622606958805</v>
      </c>
      <c r="E934" s="307">
        <f t="shared" ca="1" si="415"/>
        <v>2.8052940932761672E-2</v>
      </c>
      <c r="F934" s="304">
        <f t="shared" ca="1" si="416"/>
        <v>0.39963205709064697</v>
      </c>
      <c r="G934" s="306">
        <f t="shared" ca="1" si="417"/>
        <v>4.5167859529787098</v>
      </c>
      <c r="H934" s="307">
        <f t="shared" ca="1" si="418"/>
        <v>-111.46918619632625</v>
      </c>
      <c r="I934" s="304">
        <f t="shared" ca="1" si="419"/>
        <v>111.5606598520118</v>
      </c>
      <c r="J934" s="306">
        <f t="shared" ca="1" si="420"/>
        <v>864.55711868317792</v>
      </c>
      <c r="K934" s="307">
        <f t="shared" ca="1" si="421"/>
        <v>-9.6681869952343202</v>
      </c>
      <c r="L934" s="304">
        <f t="shared" ca="1" si="406"/>
        <v>864.61117579264112</v>
      </c>
      <c r="M934" s="306">
        <f t="shared" ca="1" si="422"/>
        <v>-1.5302979927940144</v>
      </c>
      <c r="N934" s="304">
        <f t="shared" ca="1" si="423"/>
        <v>-87.67961638443829</v>
      </c>
      <c r="P934" s="310">
        <f t="shared" ca="1" si="424"/>
        <v>23</v>
      </c>
      <c r="Q934" s="304">
        <f t="shared" ca="1" si="425"/>
        <v>0</v>
      </c>
      <c r="R934" s="306">
        <f t="shared" ca="1" si="426"/>
        <v>0</v>
      </c>
      <c r="S934" s="307">
        <f t="shared" ca="1" si="427"/>
        <v>4.7590000000000039</v>
      </c>
      <c r="T934" s="304">
        <f t="shared" ca="1" si="407"/>
        <v>46.68579000000004</v>
      </c>
      <c r="U934" s="311">
        <f t="shared" ca="1" si="408"/>
        <v>0</v>
      </c>
      <c r="V934" s="306">
        <f t="shared" ca="1" si="409"/>
        <v>1.2261849257110837</v>
      </c>
      <c r="W934" s="304">
        <f t="shared" ca="1" si="410"/>
        <v>46.857763913451286</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-4.417017569026882E-2</v>
      </c>
      <c r="AH934" s="304">
        <f t="shared" ca="1" si="434"/>
        <v>-9.8461263693980339</v>
      </c>
    </row>
    <row r="935" spans="1:34" x14ac:dyDescent="0.2">
      <c r="A935" s="347">
        <f t="shared" ca="1" si="412"/>
        <v>1E-4</v>
      </c>
      <c r="B935" s="304">
        <f t="shared" ca="1" si="413"/>
        <v>42.33280000000142</v>
      </c>
      <c r="D935" s="306">
        <f t="shared" ca="1" si="414"/>
        <v>-0.3986431362765458</v>
      </c>
      <c r="E935" s="307">
        <f t="shared" ca="1" si="415"/>
        <v>2.8063270231573512E-2</v>
      </c>
      <c r="F935" s="304">
        <f t="shared" ca="1" si="416"/>
        <v>0.39962970014313376</v>
      </c>
      <c r="G935" s="306">
        <f t="shared" ca="1" si="417"/>
        <v>4.5167460886650819</v>
      </c>
      <c r="H935" s="307">
        <f t="shared" ca="1" si="418"/>
        <v>-111.46918338999923</v>
      </c>
      <c r="I935" s="304">
        <f t="shared" ca="1" si="419"/>
        <v>111.56065543399586</v>
      </c>
      <c r="J935" s="306">
        <f t="shared" ca="1" si="420"/>
        <v>864.55711868317792</v>
      </c>
      <c r="K935" s="307">
        <f t="shared" ca="1" si="421"/>
        <v>-9.6793339137136361</v>
      </c>
      <c r="L935" s="304">
        <f t="shared" ca="1" si="406"/>
        <v>864.6113005106813</v>
      </c>
      <c r="M935" s="306">
        <f t="shared" ca="1" si="422"/>
        <v>-1.5302983488156459</v>
      </c>
      <c r="N935" s="304">
        <f t="shared" ca="1" si="423"/>
        <v>-87.679636782975194</v>
      </c>
      <c r="P935" s="310">
        <f t="shared" ca="1" si="424"/>
        <v>23</v>
      </c>
      <c r="Q935" s="304">
        <f t="shared" ca="1" si="425"/>
        <v>0</v>
      </c>
      <c r="R935" s="306">
        <f t="shared" ca="1" si="426"/>
        <v>0</v>
      </c>
      <c r="S935" s="307">
        <f t="shared" ca="1" si="427"/>
        <v>4.7590000000000039</v>
      </c>
      <c r="T935" s="304">
        <f t="shared" ca="1" si="407"/>
        <v>46.68579000000004</v>
      </c>
      <c r="U935" s="311">
        <f t="shared" ca="1" si="408"/>
        <v>0</v>
      </c>
      <c r="V935" s="306">
        <f t="shared" ca="1" si="409"/>
        <v>1.2261862925305063</v>
      </c>
      <c r="W935" s="304">
        <f t="shared" ca="1" si="410"/>
        <v>46.857812434141493</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-4.4180230015172128E-2</v>
      </c>
      <c r="AH935" s="304">
        <f t="shared" ca="1" si="434"/>
        <v>-9.8461365651294912</v>
      </c>
    </row>
    <row r="936" spans="1:34" x14ac:dyDescent="0.2">
      <c r="A936" s="347">
        <f t="shared" ca="1" si="412"/>
        <v>1E-4</v>
      </c>
      <c r="B936" s="304">
        <f t="shared" ca="1" si="413"/>
        <v>42.332900000001423</v>
      </c>
      <c r="D936" s="306">
        <f t="shared" ca="1" si="414"/>
        <v>-0.39864004650006418</v>
      </c>
      <c r="E936" s="307">
        <f t="shared" ca="1" si="415"/>
        <v>2.8073599361109203E-2</v>
      </c>
      <c r="F936" s="304">
        <f t="shared" ca="1" si="416"/>
        <v>0.39962734347722179</v>
      </c>
      <c r="G936" s="306">
        <f t="shared" ca="1" si="417"/>
        <v>4.5167062246604317</v>
      </c>
      <c r="H936" s="307">
        <f t="shared" ca="1" si="418"/>
        <v>-111.4691805826393</v>
      </c>
      <c r="I936" s="304">
        <f t="shared" ca="1" si="419"/>
        <v>111.56065101497451</v>
      </c>
      <c r="J936" s="306">
        <f t="shared" ca="1" si="420"/>
        <v>864.55711868317792</v>
      </c>
      <c r="K936" s="307">
        <f t="shared" ca="1" si="421"/>
        <v>-9.6904808319122679</v>
      </c>
      <c r="L936" s="304">
        <f t="shared" ca="1" si="406"/>
        <v>864.61142537241096</v>
      </c>
      <c r="M936" s="306">
        <f t="shared" ca="1" si="422"/>
        <v>-1.5302987048341634</v>
      </c>
      <c r="N936" s="304">
        <f t="shared" ca="1" si="423"/>
        <v>-87.679657181333667</v>
      </c>
      <c r="P936" s="310">
        <f t="shared" ca="1" si="424"/>
        <v>23</v>
      </c>
      <c r="Q936" s="304">
        <f t="shared" ca="1" si="425"/>
        <v>0</v>
      </c>
      <c r="R936" s="306">
        <f t="shared" ca="1" si="426"/>
        <v>0</v>
      </c>
      <c r="S936" s="307">
        <f t="shared" ca="1" si="427"/>
        <v>4.7590000000000039</v>
      </c>
      <c r="T936" s="304">
        <f t="shared" ca="1" si="407"/>
        <v>46.68579000000004</v>
      </c>
      <c r="U936" s="311">
        <f t="shared" ca="1" si="408"/>
        <v>0</v>
      </c>
      <c r="V936" s="306">
        <f t="shared" ca="1" si="409"/>
        <v>1.2261876593514183</v>
      </c>
      <c r="W936" s="304">
        <f t="shared" ca="1" si="410"/>
        <v>46.857860954035914</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-4.4190284175337879E-2</v>
      </c>
      <c r="AH936" s="304">
        <f t="shared" ca="1" si="434"/>
        <v>-9.8461467606937294</v>
      </c>
    </row>
    <row r="937" spans="1:34" x14ac:dyDescent="0.2">
      <c r="A937" s="347">
        <f t="shared" ca="1" si="412"/>
        <v>1E-4</v>
      </c>
      <c r="B937" s="304">
        <f t="shared" ca="1" si="413"/>
        <v>42.333000000001427</v>
      </c>
      <c r="D937" s="306">
        <f t="shared" ca="1" si="414"/>
        <v>-0.3986369567401436</v>
      </c>
      <c r="E937" s="307">
        <f t="shared" ca="1" si="415"/>
        <v>2.8083928321366969E-2</v>
      </c>
      <c r="F937" s="304">
        <f t="shared" ca="1" si="416"/>
        <v>0.39962498709290289</v>
      </c>
      <c r="G937" s="306">
        <f t="shared" ca="1" si="417"/>
        <v>4.5166663609647575</v>
      </c>
      <c r="H937" s="307">
        <f t="shared" ca="1" si="418"/>
        <v>-111.46917777424646</v>
      </c>
      <c r="I937" s="304">
        <f t="shared" ca="1" si="419"/>
        <v>111.56064659494777</v>
      </c>
      <c r="J937" s="306">
        <f t="shared" ca="1" si="420"/>
        <v>864.55711868317792</v>
      </c>
      <c r="K937" s="307">
        <f t="shared" ca="1" si="421"/>
        <v>-9.7016277498301129</v>
      </c>
      <c r="L937" s="304">
        <f t="shared" ca="1" si="406"/>
        <v>864.61155037782999</v>
      </c>
      <c r="M937" s="306">
        <f t="shared" ca="1" si="422"/>
        <v>-1.530299060849567</v>
      </c>
      <c r="N937" s="304">
        <f t="shared" ca="1" si="423"/>
        <v>-87.679677579513736</v>
      </c>
      <c r="P937" s="310">
        <f t="shared" ca="1" si="424"/>
        <v>23</v>
      </c>
      <c r="Q937" s="304">
        <f t="shared" ca="1" si="425"/>
        <v>0</v>
      </c>
      <c r="R937" s="306">
        <f t="shared" ca="1" si="426"/>
        <v>0</v>
      </c>
      <c r="S937" s="307">
        <f t="shared" ca="1" si="427"/>
        <v>4.7590000000000039</v>
      </c>
      <c r="T937" s="304">
        <f t="shared" ca="1" si="407"/>
        <v>46.68579000000004</v>
      </c>
      <c r="U937" s="311">
        <f t="shared" ca="1" si="408"/>
        <v>0</v>
      </c>
      <c r="V937" s="306">
        <f t="shared" ca="1" si="409"/>
        <v>1.2261890261738204</v>
      </c>
      <c r="W937" s="304">
        <f t="shared" ca="1" si="410"/>
        <v>46.857909473134576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-4.4200338170762521E-2</v>
      </c>
      <c r="AH937" s="304">
        <f t="shared" ca="1" si="434"/>
        <v>-9.8461569560907485</v>
      </c>
    </row>
    <row r="938" spans="1:34" x14ac:dyDescent="0.2">
      <c r="A938" s="347">
        <f t="shared" ca="1" si="412"/>
        <v>1E-4</v>
      </c>
      <c r="B938" s="304">
        <f t="shared" ca="1" si="413"/>
        <v>42.33310000000143</v>
      </c>
      <c r="D938" s="306">
        <f t="shared" ca="1" si="414"/>
        <v>-0.39863386699678471</v>
      </c>
      <c r="E938" s="307">
        <f t="shared" ca="1" si="415"/>
        <v>2.8094257112359244E-2</v>
      </c>
      <c r="F938" s="304">
        <f t="shared" ca="1" si="416"/>
        <v>0.39962263099017004</v>
      </c>
      <c r="G938" s="306">
        <f t="shared" ca="1" si="417"/>
        <v>4.5166264975780575</v>
      </c>
      <c r="H938" s="307">
        <f t="shared" ca="1" si="418"/>
        <v>-111.46917496482075</v>
      </c>
      <c r="I938" s="304">
        <f t="shared" ca="1" si="419"/>
        <v>111.56064217391564</v>
      </c>
      <c r="J938" s="306">
        <f t="shared" ca="1" si="420"/>
        <v>864.55711868317792</v>
      </c>
      <c r="K938" s="307">
        <f t="shared" ca="1" si="421"/>
        <v>-9.7127746674670661</v>
      </c>
      <c r="L938" s="304">
        <f t="shared" ca="1" si="406"/>
        <v>864.61167552693826</v>
      </c>
      <c r="M938" s="306">
        <f t="shared" ca="1" si="422"/>
        <v>-1.5302994168618567</v>
      </c>
      <c r="N938" s="304">
        <f t="shared" ca="1" si="423"/>
        <v>-87.679697977515389</v>
      </c>
      <c r="P938" s="310">
        <f t="shared" ca="1" si="424"/>
        <v>23</v>
      </c>
      <c r="Q938" s="304">
        <f t="shared" ca="1" si="425"/>
        <v>0</v>
      </c>
      <c r="R938" s="306">
        <f t="shared" ca="1" si="426"/>
        <v>0</v>
      </c>
      <c r="S938" s="307">
        <f t="shared" ca="1" si="427"/>
        <v>4.7590000000000039</v>
      </c>
      <c r="T938" s="304">
        <f t="shared" ca="1" si="407"/>
        <v>46.68579000000004</v>
      </c>
      <c r="U938" s="311">
        <f t="shared" ca="1" si="408"/>
        <v>0</v>
      </c>
      <c r="V938" s="306">
        <f t="shared" ca="1" si="409"/>
        <v>1.2261903929977123</v>
      </c>
      <c r="W938" s="304">
        <f t="shared" ca="1" si="410"/>
        <v>46.857957991437459</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-4.4210392001458487E-2</v>
      </c>
      <c r="AH938" s="304">
        <f t="shared" ca="1" si="434"/>
        <v>-9.8461671513205591</v>
      </c>
    </row>
    <row r="939" spans="1:34" x14ac:dyDescent="0.2">
      <c r="A939" s="347">
        <f t="shared" ca="1" si="412"/>
        <v>1E-4</v>
      </c>
      <c r="B939" s="304">
        <f t="shared" ca="1" si="413"/>
        <v>42.333200000001433</v>
      </c>
      <c r="D939" s="306">
        <f t="shared" ca="1" si="414"/>
        <v>-0.3986307772699873</v>
      </c>
      <c r="E939" s="307">
        <f t="shared" ca="1" si="415"/>
        <v>2.8104585734077148E-2</v>
      </c>
      <c r="F939" s="304">
        <f t="shared" ca="1" si="416"/>
        <v>0.39962027516901383</v>
      </c>
      <c r="G939" s="306">
        <f t="shared" ca="1" si="417"/>
        <v>4.5165866345003307</v>
      </c>
      <c r="H939" s="307">
        <f t="shared" ca="1" si="418"/>
        <v>-111.46917215436218</v>
      </c>
      <c r="I939" s="304">
        <f t="shared" ca="1" si="419"/>
        <v>111.56063775187815</v>
      </c>
      <c r="J939" s="306">
        <f t="shared" ca="1" si="420"/>
        <v>864.55711868317792</v>
      </c>
      <c r="K939" s="307">
        <f t="shared" ca="1" si="421"/>
        <v>-9.7239215848230245</v>
      </c>
      <c r="L939" s="304">
        <f t="shared" ca="1" si="406"/>
        <v>864.61180081973566</v>
      </c>
      <c r="M939" s="306">
        <f t="shared" ca="1" si="422"/>
        <v>-1.5302997728710324</v>
      </c>
      <c r="N939" s="304">
        <f t="shared" ca="1" si="423"/>
        <v>-87.679718375338624</v>
      </c>
      <c r="P939" s="310">
        <f t="shared" ca="1" si="424"/>
        <v>23</v>
      </c>
      <c r="Q939" s="304">
        <f t="shared" ca="1" si="425"/>
        <v>0</v>
      </c>
      <c r="R939" s="306">
        <f t="shared" ca="1" si="426"/>
        <v>0</v>
      </c>
      <c r="S939" s="307">
        <f t="shared" ca="1" si="427"/>
        <v>4.7590000000000039</v>
      </c>
      <c r="T939" s="304">
        <f t="shared" ca="1" si="407"/>
        <v>46.68579000000004</v>
      </c>
      <c r="U939" s="311">
        <f t="shared" ca="1" si="408"/>
        <v>0</v>
      </c>
      <c r="V939" s="306">
        <f t="shared" ca="1" si="409"/>
        <v>1.2261917598230943</v>
      </c>
      <c r="W939" s="304">
        <f t="shared" ca="1" si="410"/>
        <v>46.858006508944605</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-4.422044566741512E-2</v>
      </c>
      <c r="AH939" s="304">
        <f t="shared" ca="1" si="434"/>
        <v>-9.8461773463831523</v>
      </c>
    </row>
    <row r="940" spans="1:34" x14ac:dyDescent="0.2">
      <c r="A940" s="347">
        <f t="shared" ca="1" si="412"/>
        <v>1E-4</v>
      </c>
      <c r="B940" s="304">
        <f t="shared" ca="1" si="413"/>
        <v>42.333300000001437</v>
      </c>
      <c r="D940" s="306">
        <f t="shared" ca="1" si="414"/>
        <v>-0.3986276875597522</v>
      </c>
      <c r="E940" s="307">
        <f t="shared" ca="1" si="415"/>
        <v>2.8114914186531337E-2</v>
      </c>
      <c r="F940" s="304">
        <f t="shared" ca="1" si="416"/>
        <v>0.39961791962942733</v>
      </c>
      <c r="G940" s="306">
        <f t="shared" ca="1" si="417"/>
        <v>4.5165467717315746</v>
      </c>
      <c r="H940" s="307">
        <f t="shared" ca="1" si="418"/>
        <v>-111.46916934287077</v>
      </c>
      <c r="I940" s="304">
        <f t="shared" ca="1" si="419"/>
        <v>111.56063332883531</v>
      </c>
      <c r="J940" s="306">
        <f t="shared" ca="1" si="420"/>
        <v>864.55711868317792</v>
      </c>
      <c r="K940" s="307">
        <f t="shared" ca="1" si="421"/>
        <v>-9.7350685018978869</v>
      </c>
      <c r="L940" s="304">
        <f t="shared" ca="1" si="406"/>
        <v>864.61192625622232</v>
      </c>
      <c r="M940" s="306">
        <f t="shared" ca="1" si="422"/>
        <v>-1.5303001288770943</v>
      </c>
      <c r="N940" s="304">
        <f t="shared" ca="1" si="423"/>
        <v>-87.679738772983455</v>
      </c>
      <c r="P940" s="310">
        <f t="shared" ca="1" si="424"/>
        <v>23</v>
      </c>
      <c r="Q940" s="304">
        <f t="shared" ca="1" si="425"/>
        <v>0</v>
      </c>
      <c r="R940" s="306">
        <f t="shared" ca="1" si="426"/>
        <v>0</v>
      </c>
      <c r="S940" s="307">
        <f t="shared" ca="1" si="427"/>
        <v>4.7590000000000039</v>
      </c>
      <c r="T940" s="304">
        <f t="shared" ca="1" si="407"/>
        <v>46.68579000000004</v>
      </c>
      <c r="U940" s="311">
        <f t="shared" ca="1" si="408"/>
        <v>0</v>
      </c>
      <c r="V940" s="306">
        <f t="shared" ca="1" si="409"/>
        <v>1.2261931266499659</v>
      </c>
      <c r="W940" s="304">
        <f t="shared" ca="1" si="410"/>
        <v>46.858055025656014</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-4.4230499168644855E-2</v>
      </c>
      <c r="AH940" s="304">
        <f t="shared" ca="1" si="434"/>
        <v>-9.8461875412785389</v>
      </c>
    </row>
    <row r="941" spans="1:34" x14ac:dyDescent="0.2">
      <c r="A941" s="347">
        <f t="shared" ca="1" si="412"/>
        <v>1E-4</v>
      </c>
      <c r="B941" s="304">
        <f t="shared" ca="1" si="413"/>
        <v>42.33340000000144</v>
      </c>
      <c r="D941" s="306">
        <f t="shared" ca="1" si="414"/>
        <v>-0.39862459786607746</v>
      </c>
      <c r="E941" s="307">
        <f t="shared" ca="1" si="415"/>
        <v>2.8125242469721812E-2</v>
      </c>
      <c r="F941" s="304">
        <f t="shared" ca="1" si="416"/>
        <v>0.39961556437140011</v>
      </c>
      <c r="G941" s="306">
        <f t="shared" ca="1" si="417"/>
        <v>4.5165069092717882</v>
      </c>
      <c r="H941" s="307">
        <f t="shared" ca="1" si="418"/>
        <v>-111.46916653034653</v>
      </c>
      <c r="I941" s="304">
        <f t="shared" ca="1" si="419"/>
        <v>111.56062890478714</v>
      </c>
      <c r="J941" s="306">
        <f t="shared" ca="1" si="420"/>
        <v>864.55711868317792</v>
      </c>
      <c r="K941" s="307">
        <f t="shared" ca="1" si="421"/>
        <v>-9.7462154186915484</v>
      </c>
      <c r="L941" s="304">
        <f t="shared" ca="1" si="406"/>
        <v>864.612051836398</v>
      </c>
      <c r="M941" s="306">
        <f t="shared" ca="1" si="422"/>
        <v>-1.5303004848800423</v>
      </c>
      <c r="N941" s="304">
        <f t="shared" ca="1" si="423"/>
        <v>-87.67975917044987</v>
      </c>
      <c r="P941" s="310">
        <f t="shared" ca="1" si="424"/>
        <v>23</v>
      </c>
      <c r="Q941" s="304">
        <f t="shared" ca="1" si="425"/>
        <v>0</v>
      </c>
      <c r="R941" s="306">
        <f t="shared" ca="1" si="426"/>
        <v>0</v>
      </c>
      <c r="S941" s="307">
        <f t="shared" ca="1" si="427"/>
        <v>4.7590000000000039</v>
      </c>
      <c r="T941" s="304">
        <f t="shared" ca="1" si="407"/>
        <v>46.68579000000004</v>
      </c>
      <c r="U941" s="311">
        <f t="shared" ca="1" si="408"/>
        <v>0</v>
      </c>
      <c r="V941" s="306">
        <f t="shared" ca="1" si="409"/>
        <v>1.2261944934783273</v>
      </c>
      <c r="W941" s="304">
        <f t="shared" ca="1" si="410"/>
        <v>46.858103541571673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-4.4240552505145914E-2</v>
      </c>
      <c r="AH941" s="304">
        <f t="shared" ca="1" si="434"/>
        <v>-9.8461977360067188</v>
      </c>
    </row>
    <row r="942" spans="1:34" x14ac:dyDescent="0.2">
      <c r="A942" s="347">
        <f t="shared" ca="1" si="412"/>
        <v>1E-4</v>
      </c>
      <c r="B942" s="304">
        <f t="shared" ca="1" si="413"/>
        <v>42.333500000001443</v>
      </c>
      <c r="D942" s="306">
        <f t="shared" ca="1" si="414"/>
        <v>-0.39862150818896552</v>
      </c>
      <c r="E942" s="307">
        <f t="shared" ca="1" si="415"/>
        <v>2.8135570583646796E-2</v>
      </c>
      <c r="F942" s="304">
        <f t="shared" ca="1" si="416"/>
        <v>0.39961320939492589</v>
      </c>
      <c r="G942" s="306">
        <f t="shared" ca="1" si="417"/>
        <v>4.5164670471209689</v>
      </c>
      <c r="H942" s="307">
        <f t="shared" ca="1" si="418"/>
        <v>-111.46916371678947</v>
      </c>
      <c r="I942" s="304">
        <f t="shared" ca="1" si="419"/>
        <v>111.56062447973363</v>
      </c>
      <c r="J942" s="306">
        <f t="shared" ca="1" si="420"/>
        <v>864.55711868317792</v>
      </c>
      <c r="K942" s="307">
        <f t="shared" ca="1" si="421"/>
        <v>-9.7573623352039061</v>
      </c>
      <c r="L942" s="304">
        <f t="shared" ca="1" si="406"/>
        <v>864.61217756026258</v>
      </c>
      <c r="M942" s="306">
        <f t="shared" ca="1" si="422"/>
        <v>-1.5303008408798766</v>
      </c>
      <c r="N942" s="304">
        <f t="shared" ca="1" si="423"/>
        <v>-87.679779567737882</v>
      </c>
      <c r="P942" s="310">
        <f t="shared" ca="1" si="424"/>
        <v>23</v>
      </c>
      <c r="Q942" s="304">
        <f t="shared" ca="1" si="425"/>
        <v>0</v>
      </c>
      <c r="R942" s="306">
        <f t="shared" ca="1" si="426"/>
        <v>0</v>
      </c>
      <c r="S942" s="307">
        <f t="shared" ca="1" si="427"/>
        <v>4.7590000000000039</v>
      </c>
      <c r="T942" s="304">
        <f t="shared" ca="1" si="407"/>
        <v>46.68579000000004</v>
      </c>
      <c r="U942" s="311">
        <f t="shared" ca="1" si="408"/>
        <v>0</v>
      </c>
      <c r="V942" s="306">
        <f t="shared" ca="1" si="409"/>
        <v>1.2261958603081788</v>
      </c>
      <c r="W942" s="304">
        <f t="shared" ca="1" si="410"/>
        <v>46.858152056691623</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-4.4250605676916521E-2</v>
      </c>
      <c r="AH942" s="304">
        <f t="shared" ca="1" si="434"/>
        <v>-9.8462079305676902</v>
      </c>
    </row>
    <row r="943" spans="1:34" x14ac:dyDescent="0.2">
      <c r="A943" s="347">
        <f t="shared" ca="1" si="412"/>
        <v>1E-4</v>
      </c>
      <c r="B943" s="304">
        <f t="shared" ca="1" si="413"/>
        <v>42.333600000001447</v>
      </c>
      <c r="D943" s="306">
        <f t="shared" ca="1" si="414"/>
        <v>-0.39861841852841468</v>
      </c>
      <c r="E943" s="307">
        <f t="shared" ca="1" si="415"/>
        <v>2.8145898528311619E-2</v>
      </c>
      <c r="F943" s="304">
        <f t="shared" ca="1" si="416"/>
        <v>0.39961085469999486</v>
      </c>
      <c r="G943" s="306">
        <f t="shared" ca="1" si="417"/>
        <v>4.5164271852791158</v>
      </c>
      <c r="H943" s="307">
        <f t="shared" ca="1" si="418"/>
        <v>-111.46916090219962</v>
      </c>
      <c r="I943" s="304">
        <f t="shared" ca="1" si="419"/>
        <v>111.56062005367484</v>
      </c>
      <c r="J943" s="306">
        <f t="shared" ca="1" si="420"/>
        <v>864.55711868317792</v>
      </c>
      <c r="K943" s="307">
        <f t="shared" ca="1" si="421"/>
        <v>-9.768509251434855</v>
      </c>
      <c r="L943" s="304">
        <f t="shared" ca="1" si="406"/>
        <v>864.61230342781607</v>
      </c>
      <c r="M943" s="306">
        <f t="shared" ca="1" si="422"/>
        <v>-1.5303011968765972</v>
      </c>
      <c r="N943" s="304">
        <f t="shared" ca="1" si="423"/>
        <v>-87.67979996484749</v>
      </c>
      <c r="P943" s="310">
        <f t="shared" ca="1" si="424"/>
        <v>23</v>
      </c>
      <c r="Q943" s="304">
        <f t="shared" ca="1" si="425"/>
        <v>0</v>
      </c>
      <c r="R943" s="306">
        <f t="shared" ca="1" si="426"/>
        <v>0</v>
      </c>
      <c r="S943" s="307">
        <f t="shared" ca="1" si="427"/>
        <v>4.7590000000000039</v>
      </c>
      <c r="T943" s="304">
        <f t="shared" ca="1" si="407"/>
        <v>46.68579000000004</v>
      </c>
      <c r="U943" s="311">
        <f t="shared" ca="1" si="408"/>
        <v>0</v>
      </c>
      <c r="V943" s="306">
        <f t="shared" ca="1" si="409"/>
        <v>1.2261972271395205</v>
      </c>
      <c r="W943" s="304">
        <f t="shared" ca="1" si="410"/>
        <v>46.858200571015878</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-4.4260658683965559E-2</v>
      </c>
      <c r="AH943" s="304">
        <f t="shared" ca="1" si="434"/>
        <v>-9.8462181249614584</v>
      </c>
    </row>
    <row r="944" spans="1:34" x14ac:dyDescent="0.2">
      <c r="A944" s="347">
        <f t="shared" ca="1" si="412"/>
        <v>1E-4</v>
      </c>
      <c r="B944" s="304">
        <f t="shared" ca="1" si="413"/>
        <v>42.33370000000145</v>
      </c>
      <c r="D944" s="306">
        <f t="shared" ca="1" si="414"/>
        <v>-0.39861532888442541</v>
      </c>
      <c r="E944" s="307">
        <f t="shared" ca="1" si="415"/>
        <v>2.8156226303723386E-2</v>
      </c>
      <c r="F944" s="304">
        <f t="shared" ca="1" si="416"/>
        <v>0.39960850028659944</v>
      </c>
      <c r="G944" s="306">
        <f t="shared" ca="1" si="417"/>
        <v>4.5163873237462271</v>
      </c>
      <c r="H944" s="307">
        <f t="shared" ca="1" si="418"/>
        <v>-111.46915808657698</v>
      </c>
      <c r="I944" s="304">
        <f t="shared" ca="1" si="419"/>
        <v>111.56061562661075</v>
      </c>
      <c r="J944" s="306">
        <f t="shared" ca="1" si="420"/>
        <v>864.55711868317792</v>
      </c>
      <c r="K944" s="307">
        <f t="shared" ca="1" si="421"/>
        <v>-9.7796561673842941</v>
      </c>
      <c r="L944" s="304">
        <f t="shared" ca="1" si="406"/>
        <v>864.61242943905847</v>
      </c>
      <c r="M944" s="306">
        <f t="shared" ca="1" si="422"/>
        <v>-1.530301552870204</v>
      </c>
      <c r="N944" s="304">
        <f t="shared" ca="1" si="423"/>
        <v>-87.679820361778695</v>
      </c>
      <c r="P944" s="310">
        <f t="shared" ca="1" si="424"/>
        <v>23</v>
      </c>
      <c r="Q944" s="304">
        <f t="shared" ca="1" si="425"/>
        <v>0</v>
      </c>
      <c r="R944" s="306">
        <f t="shared" ca="1" si="426"/>
        <v>0</v>
      </c>
      <c r="S944" s="307">
        <f t="shared" ca="1" si="427"/>
        <v>4.7590000000000039</v>
      </c>
      <c r="T944" s="304">
        <f t="shared" ca="1" si="407"/>
        <v>46.68579000000004</v>
      </c>
      <c r="U944" s="311">
        <f t="shared" ca="1" si="408"/>
        <v>0</v>
      </c>
      <c r="V944" s="306">
        <f t="shared" ca="1" si="409"/>
        <v>1.2261985939723514</v>
      </c>
      <c r="W944" s="304">
        <f t="shared" ca="1" si="410"/>
        <v>46.858249084544411</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-4.427071152629658E-2</v>
      </c>
      <c r="AH944" s="304">
        <f t="shared" ca="1" si="434"/>
        <v>-9.8462283191880307</v>
      </c>
    </row>
    <row r="945" spans="1:34" x14ac:dyDescent="0.2">
      <c r="A945" s="347">
        <f t="shared" ca="1" si="412"/>
        <v>1E-4</v>
      </c>
      <c r="B945" s="304">
        <f t="shared" ca="1" si="413"/>
        <v>42.333800000001453</v>
      </c>
      <c r="D945" s="306">
        <f t="shared" ca="1" si="414"/>
        <v>-0.39861223925699774</v>
      </c>
      <c r="E945" s="307">
        <f t="shared" ca="1" si="415"/>
        <v>2.8166553909873215E-2</v>
      </c>
      <c r="F945" s="304">
        <f t="shared" ca="1" si="416"/>
        <v>0.39960614615473045</v>
      </c>
      <c r="G945" s="306">
        <f t="shared" ca="1" si="417"/>
        <v>4.516347462522301</v>
      </c>
      <c r="H945" s="307">
        <f t="shared" ca="1" si="418"/>
        <v>-111.46915526992159</v>
      </c>
      <c r="I945" s="304">
        <f t="shared" ca="1" si="419"/>
        <v>111.56061119854138</v>
      </c>
      <c r="J945" s="306">
        <f t="shared" ca="1" si="420"/>
        <v>864.55711868317792</v>
      </c>
      <c r="K945" s="307">
        <f t="shared" ca="1" si="421"/>
        <v>-9.7908030830521184</v>
      </c>
      <c r="L945" s="304">
        <f t="shared" ca="1" si="406"/>
        <v>864.61255559398955</v>
      </c>
      <c r="M945" s="306">
        <f t="shared" ca="1" si="422"/>
        <v>-1.5303019088606971</v>
      </c>
      <c r="N945" s="304">
        <f t="shared" ca="1" si="423"/>
        <v>-87.679840758531498</v>
      </c>
      <c r="P945" s="310">
        <f t="shared" ca="1" si="424"/>
        <v>23</v>
      </c>
      <c r="Q945" s="304">
        <f t="shared" ca="1" si="425"/>
        <v>0</v>
      </c>
      <c r="R945" s="306">
        <f t="shared" ca="1" si="426"/>
        <v>0</v>
      </c>
      <c r="S945" s="307">
        <f t="shared" ca="1" si="427"/>
        <v>4.7590000000000039</v>
      </c>
      <c r="T945" s="304">
        <f t="shared" ca="1" si="407"/>
        <v>46.68579000000004</v>
      </c>
      <c r="U945" s="311">
        <f t="shared" ca="1" si="408"/>
        <v>0</v>
      </c>
      <c r="V945" s="306">
        <f t="shared" ca="1" si="409"/>
        <v>1.2261999608066723</v>
      </c>
      <c r="W945" s="304">
        <f t="shared" ca="1" si="410"/>
        <v>46.85829759727725</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-4.4280764203904255E-2</v>
      </c>
      <c r="AH945" s="304">
        <f t="shared" ca="1" si="434"/>
        <v>-9.8462385132473997</v>
      </c>
    </row>
    <row r="946" spans="1:34" x14ac:dyDescent="0.2">
      <c r="A946" s="347">
        <f t="shared" ca="1" si="412"/>
        <v>1E-4</v>
      </c>
      <c r="B946" s="304">
        <f t="shared" ca="1" si="413"/>
        <v>42.333900000001456</v>
      </c>
      <c r="D946" s="306">
        <f t="shared" ca="1" si="414"/>
        <v>-0.39860914964613209</v>
      </c>
      <c r="E946" s="307">
        <f t="shared" ca="1" si="415"/>
        <v>2.8176881346768212E-2</v>
      </c>
      <c r="F946" s="304">
        <f t="shared" ca="1" si="416"/>
        <v>0.39960379230438042</v>
      </c>
      <c r="G946" s="306">
        <f t="shared" ca="1" si="417"/>
        <v>4.5163076016073367</v>
      </c>
      <c r="H946" s="307">
        <f t="shared" ca="1" si="418"/>
        <v>-111.46915245223344</v>
      </c>
      <c r="I946" s="304">
        <f t="shared" ca="1" si="419"/>
        <v>111.56060676946677</v>
      </c>
      <c r="J946" s="306">
        <f t="shared" ca="1" si="420"/>
        <v>864.55711868317792</v>
      </c>
      <c r="K946" s="307">
        <f t="shared" ca="1" si="421"/>
        <v>-9.8019499984382268</v>
      </c>
      <c r="L946" s="304">
        <f t="shared" ca="1" si="406"/>
        <v>864.61268189260932</v>
      </c>
      <c r="M946" s="306">
        <f t="shared" ca="1" si="422"/>
        <v>-1.5303022648480764</v>
      </c>
      <c r="N946" s="304">
        <f t="shared" ca="1" si="423"/>
        <v>-87.679861155105897</v>
      </c>
      <c r="P946" s="310">
        <f t="shared" ca="1" si="424"/>
        <v>23</v>
      </c>
      <c r="Q946" s="304">
        <f t="shared" ca="1" si="425"/>
        <v>0</v>
      </c>
      <c r="R946" s="306">
        <f t="shared" ca="1" si="426"/>
        <v>0</v>
      </c>
      <c r="S946" s="307">
        <f t="shared" ca="1" si="427"/>
        <v>4.7590000000000039</v>
      </c>
      <c r="T946" s="304">
        <f t="shared" ca="1" si="407"/>
        <v>46.68579000000004</v>
      </c>
      <c r="U946" s="311">
        <f t="shared" ca="1" si="408"/>
        <v>0</v>
      </c>
      <c r="V946" s="306">
        <f t="shared" ca="1" si="409"/>
        <v>1.2262013276424828</v>
      </c>
      <c r="W946" s="304">
        <f t="shared" ca="1" si="410"/>
        <v>46.858346109214409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-4.4290816716788584E-2</v>
      </c>
      <c r="AH946" s="304">
        <f t="shared" ca="1" si="434"/>
        <v>-9.8462487071395692</v>
      </c>
    </row>
    <row r="947" spans="1:34" x14ac:dyDescent="0.2">
      <c r="A947" s="347">
        <f t="shared" ca="1" si="412"/>
        <v>1E-4</v>
      </c>
      <c r="B947" s="304">
        <f t="shared" ca="1" si="413"/>
        <v>42.33400000000146</v>
      </c>
      <c r="D947" s="306">
        <f t="shared" ca="1" si="414"/>
        <v>-0.39860606005182897</v>
      </c>
      <c r="E947" s="307">
        <f t="shared" ca="1" si="415"/>
        <v>2.8187208614410153E-2</v>
      </c>
      <c r="F947" s="304">
        <f t="shared" ca="1" si="416"/>
        <v>0.39960143873554127</v>
      </c>
      <c r="G947" s="306">
        <f t="shared" ca="1" si="417"/>
        <v>4.5162677410013314</v>
      </c>
      <c r="H947" s="307">
        <f t="shared" ca="1" si="418"/>
        <v>-111.46914963351259</v>
      </c>
      <c r="I947" s="304">
        <f t="shared" ca="1" si="419"/>
        <v>111.56060233938695</v>
      </c>
      <c r="J947" s="306">
        <f t="shared" ca="1" si="420"/>
        <v>864.55711868317792</v>
      </c>
      <c r="K947" s="307">
        <f t="shared" ca="1" si="421"/>
        <v>-9.8130969135425143</v>
      </c>
      <c r="L947" s="304">
        <f t="shared" ca="1" si="406"/>
        <v>864.61280833491764</v>
      </c>
      <c r="M947" s="306">
        <f t="shared" ca="1" si="422"/>
        <v>-1.5303026208323423</v>
      </c>
      <c r="N947" s="304">
        <f t="shared" ca="1" si="423"/>
        <v>-87.679881551501907</v>
      </c>
      <c r="P947" s="310">
        <f t="shared" ca="1" si="424"/>
        <v>23</v>
      </c>
      <c r="Q947" s="304">
        <f t="shared" ca="1" si="425"/>
        <v>0</v>
      </c>
      <c r="R947" s="306">
        <f t="shared" ca="1" si="426"/>
        <v>0</v>
      </c>
      <c r="S947" s="307">
        <f t="shared" ca="1" si="427"/>
        <v>4.7590000000000039</v>
      </c>
      <c r="T947" s="304">
        <f t="shared" ca="1" si="407"/>
        <v>46.68579000000004</v>
      </c>
      <c r="U947" s="311">
        <f t="shared" ca="1" si="408"/>
        <v>0</v>
      </c>
      <c r="V947" s="306">
        <f t="shared" ca="1" si="409"/>
        <v>1.2262026944797833</v>
      </c>
      <c r="W947" s="304">
        <f t="shared" ca="1" si="410"/>
        <v>46.858394620355931</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-4.4300869064960224E-2</v>
      </c>
      <c r="AH947" s="304">
        <f t="shared" ca="1" si="434"/>
        <v>-9.8462589008645445</v>
      </c>
    </row>
    <row r="948" spans="1:34" x14ac:dyDescent="0.2">
      <c r="A948" s="347">
        <f t="shared" ca="1" si="412"/>
        <v>1E-4</v>
      </c>
      <c r="B948" s="304">
        <f t="shared" ca="1" si="413"/>
        <v>42.334100000001463</v>
      </c>
      <c r="D948" s="306">
        <f t="shared" ca="1" si="414"/>
        <v>-0.39860297047408694</v>
      </c>
      <c r="E948" s="307">
        <f t="shared" ca="1" si="415"/>
        <v>2.8197535712811472E-2</v>
      </c>
      <c r="F948" s="304">
        <f t="shared" ca="1" si="416"/>
        <v>0.39959908544820405</v>
      </c>
      <c r="G948" s="306">
        <f t="shared" ca="1" si="417"/>
        <v>4.5162278807042844</v>
      </c>
      <c r="H948" s="307">
        <f t="shared" ca="1" si="418"/>
        <v>-111.46914681375901</v>
      </c>
      <c r="I948" s="304">
        <f t="shared" ca="1" si="419"/>
        <v>111.56059790830189</v>
      </c>
      <c r="J948" s="306">
        <f t="shared" ca="1" si="420"/>
        <v>864.55711868317792</v>
      </c>
      <c r="K948" s="307">
        <f t="shared" ca="1" si="421"/>
        <v>-9.8242438283648781</v>
      </c>
      <c r="L948" s="304">
        <f t="shared" ca="1" si="406"/>
        <v>864.61293492091465</v>
      </c>
      <c r="M948" s="306">
        <f t="shared" ca="1" si="422"/>
        <v>-1.5303029768134944</v>
      </c>
      <c r="N948" s="304">
        <f t="shared" ca="1" si="423"/>
        <v>-87.6799019477195</v>
      </c>
      <c r="P948" s="310">
        <f t="shared" ca="1" si="424"/>
        <v>23</v>
      </c>
      <c r="Q948" s="304">
        <f t="shared" ca="1" si="425"/>
        <v>0</v>
      </c>
      <c r="R948" s="306">
        <f t="shared" ca="1" si="426"/>
        <v>0</v>
      </c>
      <c r="S948" s="307">
        <f t="shared" ca="1" si="427"/>
        <v>4.7590000000000039</v>
      </c>
      <c r="T948" s="304">
        <f t="shared" ca="1" si="407"/>
        <v>46.68579000000004</v>
      </c>
      <c r="U948" s="311">
        <f t="shared" ca="1" si="408"/>
        <v>0</v>
      </c>
      <c r="V948" s="306">
        <f t="shared" ca="1" si="409"/>
        <v>1.2262040613185734</v>
      </c>
      <c r="W948" s="304">
        <f t="shared" ca="1" si="410"/>
        <v>46.858443130701779</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-4.431092124842273E-2</v>
      </c>
      <c r="AH948" s="304">
        <f t="shared" ca="1" si="434"/>
        <v>-9.8462690944223343</v>
      </c>
    </row>
    <row r="949" spans="1:34" x14ac:dyDescent="0.2">
      <c r="A949" s="347">
        <f t="shared" ca="1" si="412"/>
        <v>1E-4</v>
      </c>
      <c r="B949" s="304">
        <f t="shared" ca="1" si="413"/>
        <v>42.334200000001466</v>
      </c>
      <c r="D949" s="306">
        <f t="shared" ca="1" si="414"/>
        <v>-0.39859988091290799</v>
      </c>
      <c r="E949" s="307">
        <f t="shared" ca="1" si="415"/>
        <v>2.8207862641963288E-2</v>
      </c>
      <c r="F949" s="304">
        <f t="shared" ca="1" si="416"/>
        <v>0.39959673244236155</v>
      </c>
      <c r="G949" s="306">
        <f t="shared" ca="1" si="417"/>
        <v>4.5161880207161929</v>
      </c>
      <c r="H949" s="307">
        <f t="shared" ca="1" si="418"/>
        <v>-111.46914399297275</v>
      </c>
      <c r="I949" s="304">
        <f t="shared" ca="1" si="419"/>
        <v>111.56059347621162</v>
      </c>
      <c r="J949" s="306">
        <f t="shared" ca="1" si="420"/>
        <v>864.55711868317792</v>
      </c>
      <c r="K949" s="307">
        <f t="shared" ca="1" si="421"/>
        <v>-9.835390742905215</v>
      </c>
      <c r="L949" s="304">
        <f t="shared" ca="1" si="406"/>
        <v>864.6130616506</v>
      </c>
      <c r="M949" s="306">
        <f t="shared" ca="1" si="422"/>
        <v>-1.530303332791533</v>
      </c>
      <c r="N949" s="304">
        <f t="shared" ca="1" si="423"/>
        <v>-87.679922343758719</v>
      </c>
      <c r="P949" s="310">
        <f t="shared" ca="1" si="424"/>
        <v>23</v>
      </c>
      <c r="Q949" s="304">
        <f t="shared" ca="1" si="425"/>
        <v>0</v>
      </c>
      <c r="R949" s="306">
        <f t="shared" ca="1" si="426"/>
        <v>0</v>
      </c>
      <c r="S949" s="307">
        <f t="shared" ca="1" si="427"/>
        <v>4.7590000000000039</v>
      </c>
      <c r="T949" s="304">
        <f t="shared" ca="1" si="407"/>
        <v>46.68579000000004</v>
      </c>
      <c r="U949" s="311">
        <f t="shared" ca="1" si="408"/>
        <v>0</v>
      </c>
      <c r="V949" s="306">
        <f t="shared" ca="1" si="409"/>
        <v>1.2262054281588535</v>
      </c>
      <c r="W949" s="304">
        <f t="shared" ca="1" si="410"/>
        <v>46.858491640251984</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-4.4320973267172548E-2</v>
      </c>
      <c r="AH949" s="304">
        <f t="shared" ca="1" si="434"/>
        <v>-9.8462792878129317</v>
      </c>
    </row>
    <row r="950" spans="1:34" x14ac:dyDescent="0.2">
      <c r="A950" s="347">
        <f t="shared" ca="1" si="412"/>
        <v>1E-4</v>
      </c>
      <c r="B950" s="304">
        <f t="shared" ca="1" si="413"/>
        <v>42.33430000000147</v>
      </c>
      <c r="D950" s="306">
        <f t="shared" ca="1" si="414"/>
        <v>-0.39859679136829035</v>
      </c>
      <c r="E950" s="307">
        <f t="shared" ca="1" si="415"/>
        <v>2.8218189401869154E-2</v>
      </c>
      <c r="F950" s="304">
        <f t="shared" ca="1" si="416"/>
        <v>0.39959437971800371</v>
      </c>
      <c r="G950" s="306">
        <f t="shared" ca="1" si="417"/>
        <v>4.516148161037056</v>
      </c>
      <c r="H950" s="307">
        <f t="shared" ca="1" si="418"/>
        <v>-111.46914117115381</v>
      </c>
      <c r="I950" s="304">
        <f t="shared" ca="1" si="419"/>
        <v>111.56058904311618</v>
      </c>
      <c r="J950" s="306">
        <f t="shared" ca="1" si="420"/>
        <v>864.55711868317792</v>
      </c>
      <c r="K950" s="307">
        <f t="shared" ca="1" si="421"/>
        <v>-9.846537657163422</v>
      </c>
      <c r="L950" s="304">
        <f t="shared" ca="1" si="406"/>
        <v>864.61318852397369</v>
      </c>
      <c r="M950" s="306">
        <f t="shared" ca="1" si="422"/>
        <v>-1.5303036887664581</v>
      </c>
      <c r="N950" s="304">
        <f t="shared" ca="1" si="423"/>
        <v>-87.679942739619534</v>
      </c>
      <c r="P950" s="310">
        <f t="shared" ca="1" si="424"/>
        <v>23</v>
      </c>
      <c r="Q950" s="304">
        <f t="shared" ca="1" si="425"/>
        <v>0</v>
      </c>
      <c r="R950" s="306">
        <f t="shared" ca="1" si="426"/>
        <v>0</v>
      </c>
      <c r="S950" s="307">
        <f t="shared" ca="1" si="427"/>
        <v>4.7590000000000039</v>
      </c>
      <c r="T950" s="304">
        <f t="shared" ca="1" si="407"/>
        <v>46.68579000000004</v>
      </c>
      <c r="U950" s="311">
        <f t="shared" ca="1" si="408"/>
        <v>0</v>
      </c>
      <c r="V950" s="306">
        <f t="shared" ca="1" si="409"/>
        <v>1.2262067950006235</v>
      </c>
      <c r="W950" s="304">
        <f t="shared" ca="1" si="410"/>
        <v>46.858540149006572</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-4.4331025121211454E-2</v>
      </c>
      <c r="AH950" s="304">
        <f t="shared" ca="1" si="434"/>
        <v>-9.8462894810363402</v>
      </c>
    </row>
    <row r="951" spans="1:34" x14ac:dyDescent="0.2">
      <c r="A951" s="347">
        <f t="shared" ca="1" si="412"/>
        <v>1E-4</v>
      </c>
      <c r="B951" s="304">
        <f t="shared" ca="1" si="413"/>
        <v>42.334400000001473</v>
      </c>
      <c r="D951" s="306">
        <f t="shared" ca="1" si="414"/>
        <v>-0.39859370184023479</v>
      </c>
      <c r="E951" s="307">
        <f t="shared" ca="1" si="415"/>
        <v>2.8228515992536174E-2</v>
      </c>
      <c r="F951" s="304">
        <f t="shared" ca="1" si="416"/>
        <v>0.39959202727512327</v>
      </c>
      <c r="G951" s="306">
        <f t="shared" ca="1" si="417"/>
        <v>4.5161083016668719</v>
      </c>
      <c r="H951" s="307">
        <f t="shared" ca="1" si="418"/>
        <v>-111.46913834830221</v>
      </c>
      <c r="I951" s="304">
        <f t="shared" ca="1" si="419"/>
        <v>111.56058460901558</v>
      </c>
      <c r="J951" s="306">
        <f t="shared" ca="1" si="420"/>
        <v>864.55711868317792</v>
      </c>
      <c r="K951" s="307">
        <f t="shared" ca="1" si="421"/>
        <v>-9.8576845711393943</v>
      </c>
      <c r="L951" s="304">
        <f t="shared" ca="1" si="406"/>
        <v>864.61331554103572</v>
      </c>
      <c r="M951" s="306">
        <f t="shared" ca="1" si="422"/>
        <v>-1.5303040447382694</v>
      </c>
      <c r="N951" s="304">
        <f t="shared" ca="1" si="423"/>
        <v>-87.679963135301946</v>
      </c>
      <c r="P951" s="310">
        <f t="shared" ca="1" si="424"/>
        <v>23</v>
      </c>
      <c r="Q951" s="304">
        <f t="shared" ca="1" si="425"/>
        <v>0</v>
      </c>
      <c r="R951" s="306">
        <f t="shared" ca="1" si="426"/>
        <v>0</v>
      </c>
      <c r="S951" s="307">
        <f t="shared" ca="1" si="427"/>
        <v>4.7590000000000039</v>
      </c>
      <c r="T951" s="304">
        <f t="shared" ca="1" si="407"/>
        <v>46.68579000000004</v>
      </c>
      <c r="U951" s="311">
        <f t="shared" ca="1" si="408"/>
        <v>0</v>
      </c>
      <c r="V951" s="306">
        <f t="shared" ca="1" si="409"/>
        <v>1.2262081618438831</v>
      </c>
      <c r="W951" s="304">
        <f t="shared" ca="1" si="410"/>
        <v>46.858588656965537</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-4.4341076810550106E-2</v>
      </c>
      <c r="AH951" s="304">
        <f t="shared" ca="1" si="434"/>
        <v>-9.8462996740925686</v>
      </c>
    </row>
    <row r="952" spans="1:34" x14ac:dyDescent="0.2">
      <c r="A952" s="347">
        <f t="shared" ca="1" si="412"/>
        <v>1E-4</v>
      </c>
      <c r="B952" s="304">
        <f t="shared" ca="1" si="413"/>
        <v>42.334500000001476</v>
      </c>
      <c r="D952" s="306">
        <f t="shared" ca="1" si="414"/>
        <v>-0.39859061232874354</v>
      </c>
      <c r="E952" s="307">
        <f t="shared" ca="1" si="415"/>
        <v>2.8238842413964349E-2</v>
      </c>
      <c r="F952" s="304">
        <f t="shared" ca="1" si="416"/>
        <v>0.3995896751137139</v>
      </c>
      <c r="G952" s="306">
        <f t="shared" ca="1" si="417"/>
        <v>4.516068442605639</v>
      </c>
      <c r="H952" s="307">
        <f t="shared" ca="1" si="418"/>
        <v>-111.46913552441796</v>
      </c>
      <c r="I952" s="304">
        <f t="shared" ca="1" si="419"/>
        <v>111.56058017390981</v>
      </c>
      <c r="J952" s="306">
        <f t="shared" ca="1" si="420"/>
        <v>864.55711868317792</v>
      </c>
      <c r="K952" s="307">
        <f t="shared" ca="1" si="421"/>
        <v>-9.8688314848330307</v>
      </c>
      <c r="L952" s="304">
        <f t="shared" ca="1" si="406"/>
        <v>864.61344270178597</v>
      </c>
      <c r="M952" s="306">
        <f t="shared" ca="1" si="422"/>
        <v>-1.5303044007069675</v>
      </c>
      <c r="N952" s="304">
        <f t="shared" ca="1" si="423"/>
        <v>-87.679983530805984</v>
      </c>
      <c r="P952" s="310">
        <f t="shared" ca="1" si="424"/>
        <v>23</v>
      </c>
      <c r="Q952" s="304">
        <f t="shared" ca="1" si="425"/>
        <v>0</v>
      </c>
      <c r="R952" s="306">
        <f t="shared" ca="1" si="426"/>
        <v>0</v>
      </c>
      <c r="S952" s="307">
        <f t="shared" ca="1" si="427"/>
        <v>4.7590000000000039</v>
      </c>
      <c r="T952" s="304">
        <f t="shared" ca="1" si="407"/>
        <v>46.68579000000004</v>
      </c>
      <c r="U952" s="311">
        <f t="shared" ca="1" si="408"/>
        <v>0</v>
      </c>
      <c r="V952" s="306">
        <f t="shared" ca="1" si="409"/>
        <v>1.2262095286886325</v>
      </c>
      <c r="W952" s="304">
        <f t="shared" ca="1" si="410"/>
        <v>46.858637164128879</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-4.4351128335183176E-2</v>
      </c>
      <c r="AH952" s="304">
        <f t="shared" ca="1" si="434"/>
        <v>-9.8463098669816134</v>
      </c>
    </row>
    <row r="953" spans="1:34" x14ac:dyDescent="0.2">
      <c r="A953" s="347">
        <f t="shared" ca="1" si="412"/>
        <v>1E-4</v>
      </c>
      <c r="B953" s="304">
        <f t="shared" ca="1" si="413"/>
        <v>42.33460000000148</v>
      </c>
      <c r="D953" s="306">
        <f t="shared" ca="1" si="414"/>
        <v>-0.3985875228338126</v>
      </c>
      <c r="E953" s="307">
        <f t="shared" ca="1" si="415"/>
        <v>2.8249168666153679E-2</v>
      </c>
      <c r="F953" s="304">
        <f t="shared" ca="1" si="416"/>
        <v>0.39958732323376311</v>
      </c>
      <c r="G953" s="306">
        <f t="shared" ca="1" si="417"/>
        <v>4.5160285838533554</v>
      </c>
      <c r="H953" s="307">
        <f t="shared" ca="1" si="418"/>
        <v>-111.4691326995011</v>
      </c>
      <c r="I953" s="304">
        <f t="shared" ca="1" si="419"/>
        <v>111.56057573779891</v>
      </c>
      <c r="J953" s="306">
        <f t="shared" ca="1" si="420"/>
        <v>864.55711868317792</v>
      </c>
      <c r="K953" s="307">
        <f t="shared" ca="1" si="421"/>
        <v>-9.8799783982442264</v>
      </c>
      <c r="L953" s="304">
        <f t="shared" ca="1" si="406"/>
        <v>864.61357000622445</v>
      </c>
      <c r="M953" s="306">
        <f t="shared" ca="1" si="422"/>
        <v>-1.5303047566725518</v>
      </c>
      <c r="N953" s="304">
        <f t="shared" ca="1" si="423"/>
        <v>-87.680003926131619</v>
      </c>
      <c r="P953" s="310">
        <f t="shared" ca="1" si="424"/>
        <v>23</v>
      </c>
      <c r="Q953" s="304">
        <f t="shared" ca="1" si="425"/>
        <v>0</v>
      </c>
      <c r="R953" s="306">
        <f t="shared" ca="1" si="426"/>
        <v>0</v>
      </c>
      <c r="S953" s="307">
        <f t="shared" ca="1" si="427"/>
        <v>4.7590000000000039</v>
      </c>
      <c r="T953" s="304">
        <f t="shared" ca="1" si="407"/>
        <v>46.68579000000004</v>
      </c>
      <c r="U953" s="311">
        <f t="shared" ca="1" si="408"/>
        <v>0</v>
      </c>
      <c r="V953" s="306">
        <f t="shared" ca="1" si="409"/>
        <v>1.2262108955348712</v>
      </c>
      <c r="W953" s="304">
        <f t="shared" ca="1" si="410"/>
        <v>46.858685670496598</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-4.4361179695110664E-2</v>
      </c>
      <c r="AH953" s="304">
        <f t="shared" ca="1" si="434"/>
        <v>-9.8463200597034763</v>
      </c>
    </row>
    <row r="954" spans="1:34" x14ac:dyDescent="0.2">
      <c r="A954" s="347">
        <f t="shared" ca="1" si="412"/>
        <v>1E-4</v>
      </c>
      <c r="B954" s="304">
        <f t="shared" ca="1" si="413"/>
        <v>42.334700000001483</v>
      </c>
      <c r="D954" s="306">
        <f t="shared" ca="1" si="414"/>
        <v>-0.39858443335544658</v>
      </c>
      <c r="E954" s="307">
        <f t="shared" ca="1" si="415"/>
        <v>2.8259494749102387E-2</v>
      </c>
      <c r="F954" s="304">
        <f t="shared" ca="1" si="416"/>
        <v>0.39958497163526679</v>
      </c>
      <c r="G954" s="306">
        <f t="shared" ca="1" si="417"/>
        <v>4.5159887254100202</v>
      </c>
      <c r="H954" s="307">
        <f t="shared" ca="1" si="418"/>
        <v>-111.46912987355162</v>
      </c>
      <c r="I954" s="304">
        <f t="shared" ca="1" si="419"/>
        <v>111.56057130068288</v>
      </c>
      <c r="J954" s="306">
        <f t="shared" ca="1" si="420"/>
        <v>864.55711868317792</v>
      </c>
      <c r="K954" s="307">
        <f t="shared" ca="1" si="421"/>
        <v>-9.8911253113728783</v>
      </c>
      <c r="L954" s="304">
        <f t="shared" ca="1" si="406"/>
        <v>864.61369745435093</v>
      </c>
      <c r="M954" s="306">
        <f t="shared" ca="1" si="422"/>
        <v>-1.5303051126350231</v>
      </c>
      <c r="N954" s="304">
        <f t="shared" ca="1" si="423"/>
        <v>-87.680024321278893</v>
      </c>
      <c r="P954" s="310">
        <f t="shared" ca="1" si="424"/>
        <v>23</v>
      </c>
      <c r="Q954" s="304">
        <f t="shared" ca="1" si="425"/>
        <v>0</v>
      </c>
      <c r="R954" s="306">
        <f t="shared" ca="1" si="426"/>
        <v>0</v>
      </c>
      <c r="S954" s="307">
        <f t="shared" ca="1" si="427"/>
        <v>4.7590000000000039</v>
      </c>
      <c r="T954" s="304">
        <f t="shared" ca="1" si="407"/>
        <v>46.68579000000004</v>
      </c>
      <c r="U954" s="311">
        <f t="shared" ca="1" si="408"/>
        <v>0</v>
      </c>
      <c r="V954" s="306">
        <f t="shared" ca="1" si="409"/>
        <v>1.2262122623825999</v>
      </c>
      <c r="W954" s="304">
        <f t="shared" ca="1" si="410"/>
        <v>46.858734176068744</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-4.4371230890336122E-2</v>
      </c>
      <c r="AH954" s="304">
        <f t="shared" ca="1" si="434"/>
        <v>-9.8463302522581557</v>
      </c>
    </row>
    <row r="955" spans="1:34" x14ac:dyDescent="0.2">
      <c r="A955" s="347">
        <f t="shared" ca="1" si="412"/>
        <v>1E-4</v>
      </c>
      <c r="B955" s="304">
        <f t="shared" ca="1" si="413"/>
        <v>42.334800000001486</v>
      </c>
      <c r="D955" s="306">
        <f t="shared" ca="1" si="414"/>
        <v>-0.39858134389363964</v>
      </c>
      <c r="E955" s="307">
        <f t="shared" ca="1" si="415"/>
        <v>2.8269820662821132E-2</v>
      </c>
      <c r="F955" s="304">
        <f t="shared" ca="1" si="416"/>
        <v>0.3995826203182114</v>
      </c>
      <c r="G955" s="306">
        <f t="shared" ca="1" si="417"/>
        <v>4.5159488672756307</v>
      </c>
      <c r="H955" s="307">
        <f t="shared" ca="1" si="418"/>
        <v>-111.46912704656955</v>
      </c>
      <c r="I955" s="304">
        <f t="shared" ca="1" si="419"/>
        <v>111.56056686256176</v>
      </c>
      <c r="J955" s="306">
        <f t="shared" ca="1" si="420"/>
        <v>864.55711868317792</v>
      </c>
      <c r="K955" s="307">
        <f t="shared" ca="1" si="421"/>
        <v>-9.9022722242188852</v>
      </c>
      <c r="L955" s="304">
        <f t="shared" ca="1" si="406"/>
        <v>864.6138250461654</v>
      </c>
      <c r="M955" s="306">
        <f t="shared" ca="1" si="422"/>
        <v>-1.5303054685943807</v>
      </c>
      <c r="N955" s="304">
        <f t="shared" ca="1" si="423"/>
        <v>-87.680044716247764</v>
      </c>
      <c r="P955" s="310">
        <f t="shared" ca="1" si="424"/>
        <v>23</v>
      </c>
      <c r="Q955" s="304">
        <f t="shared" ca="1" si="425"/>
        <v>0</v>
      </c>
      <c r="R955" s="306">
        <f t="shared" ca="1" si="426"/>
        <v>0</v>
      </c>
      <c r="S955" s="307">
        <f t="shared" ca="1" si="427"/>
        <v>4.7590000000000039</v>
      </c>
      <c r="T955" s="304">
        <f t="shared" ca="1" si="407"/>
        <v>46.68579000000004</v>
      </c>
      <c r="U955" s="311">
        <f t="shared" ca="1" si="408"/>
        <v>0</v>
      </c>
      <c r="V955" s="306">
        <f t="shared" ca="1" si="409"/>
        <v>1.2262136292318186</v>
      </c>
      <c r="W955" s="304">
        <f t="shared" ca="1" si="410"/>
        <v>46.858782680845316</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-4.4381281920866655E-2</v>
      </c>
      <c r="AH955" s="304">
        <f t="shared" ca="1" si="434"/>
        <v>-9.8463404446456622</v>
      </c>
    </row>
    <row r="956" spans="1:34" x14ac:dyDescent="0.2">
      <c r="A956" s="347">
        <f t="shared" ca="1" si="412"/>
        <v>1E-4</v>
      </c>
      <c r="B956" s="304">
        <f t="shared" ca="1" si="413"/>
        <v>42.33490000000149</v>
      </c>
      <c r="D956" s="306">
        <f t="shared" ca="1" si="414"/>
        <v>-0.39857825444839845</v>
      </c>
      <c r="E956" s="307">
        <f t="shared" ca="1" si="415"/>
        <v>2.828014640731169E-2</v>
      </c>
      <c r="F956" s="304">
        <f t="shared" ca="1" si="416"/>
        <v>0.39958026928259516</v>
      </c>
      <c r="G956" s="306">
        <f t="shared" ca="1" si="417"/>
        <v>4.5159090094501861</v>
      </c>
      <c r="H956" s="307">
        <f t="shared" ca="1" si="418"/>
        <v>-111.46912421855491</v>
      </c>
      <c r="I956" s="304">
        <f t="shared" ca="1" si="419"/>
        <v>111.56056242343554</v>
      </c>
      <c r="J956" s="306">
        <f t="shared" ca="1" si="420"/>
        <v>864.55711868317792</v>
      </c>
      <c r="K956" s="307">
        <f t="shared" ca="1" si="421"/>
        <v>-9.9134191367821423</v>
      </c>
      <c r="L956" s="304">
        <f t="shared" ca="1" si="406"/>
        <v>864.61395278166788</v>
      </c>
      <c r="M956" s="306">
        <f t="shared" ca="1" si="422"/>
        <v>-1.5303058245506249</v>
      </c>
      <c r="N956" s="304">
        <f t="shared" ca="1" si="423"/>
        <v>-87.680065111038246</v>
      </c>
      <c r="P956" s="310">
        <f t="shared" ca="1" si="424"/>
        <v>23</v>
      </c>
      <c r="Q956" s="304">
        <f t="shared" ca="1" si="425"/>
        <v>0</v>
      </c>
      <c r="R956" s="306">
        <f t="shared" ca="1" si="426"/>
        <v>0</v>
      </c>
      <c r="S956" s="307">
        <f t="shared" ca="1" si="427"/>
        <v>4.7590000000000039</v>
      </c>
      <c r="T956" s="304">
        <f t="shared" ca="1" si="407"/>
        <v>46.68579000000004</v>
      </c>
      <c r="U956" s="311">
        <f t="shared" ca="1" si="408"/>
        <v>0</v>
      </c>
      <c r="V956" s="306">
        <f t="shared" ca="1" si="409"/>
        <v>1.2262149960825266</v>
      </c>
      <c r="W956" s="304">
        <f t="shared" ca="1" si="410"/>
        <v>46.858831184826307</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-4.4391332786702264E-2</v>
      </c>
      <c r="AH956" s="304">
        <f t="shared" ca="1" si="434"/>
        <v>-9.8463506368659957</v>
      </c>
    </row>
    <row r="957" spans="1:34" x14ac:dyDescent="0.2">
      <c r="A957" s="347">
        <f t="shared" ca="1" si="412"/>
        <v>1E-4</v>
      </c>
      <c r="B957" s="304">
        <f t="shared" ca="1" si="413"/>
        <v>42.335000000001493</v>
      </c>
      <c r="D957" s="306">
        <f t="shared" ca="1" si="414"/>
        <v>-0.39857516501971918</v>
      </c>
      <c r="E957" s="307">
        <f t="shared" ca="1" si="415"/>
        <v>2.8290471982572285E-2</v>
      </c>
      <c r="F957" s="304">
        <f t="shared" ca="1" si="416"/>
        <v>0.39957791852840552</v>
      </c>
      <c r="G957" s="306">
        <f t="shared" ca="1" si="417"/>
        <v>4.5158691519336838</v>
      </c>
      <c r="H957" s="307">
        <f t="shared" ca="1" si="418"/>
        <v>-111.46912138950771</v>
      </c>
      <c r="I957" s="304">
        <f t="shared" ca="1" si="419"/>
        <v>111.56055798330425</v>
      </c>
      <c r="J957" s="306">
        <f t="shared" ca="1" si="420"/>
        <v>864.55711868317792</v>
      </c>
      <c r="K957" s="307">
        <f t="shared" ca="1" si="421"/>
        <v>-9.9245660490625447</v>
      </c>
      <c r="L957" s="304">
        <f t="shared" ca="1" si="406"/>
        <v>864.61408066085812</v>
      </c>
      <c r="M957" s="306">
        <f t="shared" ca="1" si="422"/>
        <v>-1.5303061805037559</v>
      </c>
      <c r="N957" s="304">
        <f t="shared" ca="1" si="423"/>
        <v>-87.680085505650354</v>
      </c>
      <c r="P957" s="310">
        <f t="shared" ca="1" si="424"/>
        <v>23</v>
      </c>
      <c r="Q957" s="304">
        <f t="shared" ca="1" si="425"/>
        <v>0</v>
      </c>
      <c r="R957" s="306">
        <f t="shared" ca="1" si="426"/>
        <v>0</v>
      </c>
      <c r="S957" s="307">
        <f t="shared" ca="1" si="427"/>
        <v>4.7590000000000039</v>
      </c>
      <c r="T957" s="304">
        <f t="shared" ca="1" si="407"/>
        <v>46.68579000000004</v>
      </c>
      <c r="U957" s="311">
        <f t="shared" ca="1" si="408"/>
        <v>0</v>
      </c>
      <c r="V957" s="306">
        <f t="shared" ca="1" si="409"/>
        <v>1.2262163629347247</v>
      </c>
      <c r="W957" s="304">
        <f t="shared" ca="1" si="410"/>
        <v>46.85887968801174</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-4.4401383487844726E-2</v>
      </c>
      <c r="AH957" s="304">
        <f t="shared" ca="1" si="434"/>
        <v>-9.846360828919158</v>
      </c>
    </row>
    <row r="958" spans="1:34" x14ac:dyDescent="0.2">
      <c r="A958" s="347">
        <f t="shared" ca="1" si="412"/>
        <v>1E-4</v>
      </c>
      <c r="B958" s="304">
        <f t="shared" ca="1" si="413"/>
        <v>42.335100000001496</v>
      </c>
      <c r="D958" s="306">
        <f t="shared" ca="1" si="414"/>
        <v>-0.39857207560760199</v>
      </c>
      <c r="E958" s="307">
        <f t="shared" ca="1" si="415"/>
        <v>2.8300797388606469E-2</v>
      </c>
      <c r="F958" s="304">
        <f t="shared" ca="1" si="416"/>
        <v>0.39957556805563443</v>
      </c>
      <c r="G958" s="306">
        <f t="shared" ca="1" si="417"/>
        <v>4.5158292947261227</v>
      </c>
      <c r="H958" s="307">
        <f t="shared" ca="1" si="418"/>
        <v>-111.46911855942797</v>
      </c>
      <c r="I958" s="304">
        <f t="shared" ca="1" si="419"/>
        <v>111.56055354216792</v>
      </c>
      <c r="J958" s="306">
        <f t="shared" ca="1" si="420"/>
        <v>864.55711868317792</v>
      </c>
      <c r="K958" s="307">
        <f t="shared" ca="1" si="421"/>
        <v>-9.9357129610599912</v>
      </c>
      <c r="L958" s="304">
        <f t="shared" ca="1" si="406"/>
        <v>864.61420868373602</v>
      </c>
      <c r="M958" s="306">
        <f t="shared" ca="1" si="422"/>
        <v>-1.5303065364537736</v>
      </c>
      <c r="N958" s="304">
        <f t="shared" ca="1" si="423"/>
        <v>-87.680105900084087</v>
      </c>
      <c r="P958" s="310">
        <f t="shared" ca="1" si="424"/>
        <v>23</v>
      </c>
      <c r="Q958" s="304">
        <f t="shared" ca="1" si="425"/>
        <v>0</v>
      </c>
      <c r="R958" s="306">
        <f t="shared" ca="1" si="426"/>
        <v>0</v>
      </c>
      <c r="S958" s="307">
        <f t="shared" ca="1" si="427"/>
        <v>4.7590000000000039</v>
      </c>
      <c r="T958" s="304">
        <f t="shared" ca="1" si="407"/>
        <v>46.68579000000004</v>
      </c>
      <c r="U958" s="311">
        <f t="shared" ca="1" si="408"/>
        <v>0</v>
      </c>
      <c r="V958" s="306">
        <f t="shared" ca="1" si="409"/>
        <v>1.2262177297884123</v>
      </c>
      <c r="W958" s="304">
        <f t="shared" ca="1" si="410"/>
        <v>46.858928190401635</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-4.4411434024294039E-2</v>
      </c>
      <c r="AH958" s="304">
        <f t="shared" ca="1" si="434"/>
        <v>-9.8463710208051491</v>
      </c>
    </row>
    <row r="959" spans="1:34" x14ac:dyDescent="0.2">
      <c r="A959" s="347">
        <f t="shared" ca="1" si="412"/>
        <v>1E-4</v>
      </c>
      <c r="B959" s="304">
        <f t="shared" ca="1" si="413"/>
        <v>42.3352000000015</v>
      </c>
      <c r="D959" s="306">
        <f t="shared" ca="1" si="414"/>
        <v>-0.39856898621204745</v>
      </c>
      <c r="E959" s="307">
        <f t="shared" ca="1" si="415"/>
        <v>2.8311122625416019E-2</v>
      </c>
      <c r="F959" s="304">
        <f t="shared" ca="1" si="416"/>
        <v>0.39957321786427408</v>
      </c>
      <c r="G959" s="306">
        <f t="shared" ca="1" si="417"/>
        <v>4.5157894378275012</v>
      </c>
      <c r="H959" s="307">
        <f t="shared" ca="1" si="418"/>
        <v>-111.4691157283157</v>
      </c>
      <c r="I959" s="304">
        <f t="shared" ca="1" si="419"/>
        <v>111.56054910002653</v>
      </c>
      <c r="J959" s="306">
        <f t="shared" ca="1" si="420"/>
        <v>864.55711868317792</v>
      </c>
      <c r="K959" s="307">
        <f t="shared" ca="1" si="421"/>
        <v>-9.9468598727743789</v>
      </c>
      <c r="L959" s="304">
        <f t="shared" ca="1" si="406"/>
        <v>864.61433685030181</v>
      </c>
      <c r="M959" s="306">
        <f t="shared" ca="1" si="422"/>
        <v>-1.530306892400678</v>
      </c>
      <c r="N959" s="304">
        <f t="shared" ca="1" si="423"/>
        <v>-87.680126294339445</v>
      </c>
      <c r="P959" s="310">
        <f t="shared" ca="1" si="424"/>
        <v>23</v>
      </c>
      <c r="Q959" s="304">
        <f t="shared" ca="1" si="425"/>
        <v>0</v>
      </c>
      <c r="R959" s="306">
        <f t="shared" ca="1" si="426"/>
        <v>0</v>
      </c>
      <c r="S959" s="307">
        <f t="shared" ca="1" si="427"/>
        <v>4.7590000000000039</v>
      </c>
      <c r="T959" s="304">
        <f t="shared" ca="1" si="407"/>
        <v>46.68579000000004</v>
      </c>
      <c r="U959" s="311">
        <f t="shared" ca="1" si="408"/>
        <v>0</v>
      </c>
      <c r="V959" s="306">
        <f t="shared" ca="1" si="409"/>
        <v>1.2262190966435889</v>
      </c>
      <c r="W959" s="304">
        <f t="shared" ca="1" si="410"/>
        <v>46.858976691995949</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-4.4421484396055533E-2</v>
      </c>
      <c r="AH959" s="304">
        <f t="shared" ca="1" si="434"/>
        <v>-9.8463812125239745</v>
      </c>
    </row>
    <row r="960" spans="1:34" x14ac:dyDescent="0.2">
      <c r="A960" s="347">
        <f t="shared" ca="1" si="412"/>
        <v>1E-4</v>
      </c>
      <c r="B960" s="304">
        <f t="shared" ca="1" si="413"/>
        <v>42.335300000001503</v>
      </c>
      <c r="D960" s="306">
        <f t="shared" ca="1" si="414"/>
        <v>-0.39856589683305549</v>
      </c>
      <c r="E960" s="307">
        <f t="shared" ca="1" si="415"/>
        <v>2.8321447692999158E-2</v>
      </c>
      <c r="F960" s="304">
        <f t="shared" ca="1" si="416"/>
        <v>0.39957086795431562</v>
      </c>
      <c r="G960" s="306">
        <f t="shared" ca="1" si="417"/>
        <v>4.5157495812378183</v>
      </c>
      <c r="H960" s="307">
        <f t="shared" ca="1" si="418"/>
        <v>-111.46911289617093</v>
      </c>
      <c r="I960" s="304">
        <f t="shared" ca="1" si="419"/>
        <v>111.56054465688014</v>
      </c>
      <c r="J960" s="306">
        <f t="shared" ca="1" si="420"/>
        <v>864.55711868317792</v>
      </c>
      <c r="K960" s="307">
        <f t="shared" ca="1" si="421"/>
        <v>-9.9580067842056028</v>
      </c>
      <c r="L960" s="304">
        <f t="shared" ca="1" si="406"/>
        <v>864.61446516055514</v>
      </c>
      <c r="M960" s="306">
        <f t="shared" ca="1" si="422"/>
        <v>-1.5303072483444691</v>
      </c>
      <c r="N960" s="304">
        <f t="shared" ca="1" si="423"/>
        <v>-87.680146688416414</v>
      </c>
      <c r="P960" s="310">
        <f t="shared" ca="1" si="424"/>
        <v>23</v>
      </c>
      <c r="Q960" s="304">
        <f t="shared" ca="1" si="425"/>
        <v>0</v>
      </c>
      <c r="R960" s="306">
        <f t="shared" ca="1" si="426"/>
        <v>0</v>
      </c>
      <c r="S960" s="307">
        <f t="shared" ca="1" si="427"/>
        <v>4.7590000000000039</v>
      </c>
      <c r="T960" s="304">
        <f t="shared" ca="1" si="407"/>
        <v>46.68579000000004</v>
      </c>
      <c r="U960" s="311">
        <f t="shared" ca="1" si="408"/>
        <v>0</v>
      </c>
      <c r="V960" s="306">
        <f t="shared" ca="1" si="409"/>
        <v>1.2262204635002563</v>
      </c>
      <c r="W960" s="304">
        <f t="shared" ca="1" si="410"/>
        <v>46.859025192794803</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-4.4431534603122103E-2</v>
      </c>
      <c r="AH960" s="304">
        <f t="shared" ca="1" si="434"/>
        <v>-9.8463914040756269</v>
      </c>
    </row>
    <row r="961" spans="1:34" x14ac:dyDescent="0.2">
      <c r="A961" s="347">
        <f t="shared" ca="1" si="412"/>
        <v>1E-4</v>
      </c>
      <c r="B961" s="304">
        <f t="shared" ca="1" si="413"/>
        <v>42.335400000001506</v>
      </c>
      <c r="D961" s="306">
        <f t="shared" ca="1" si="414"/>
        <v>-0.39856280747062739</v>
      </c>
      <c r="E961" s="307">
        <f t="shared" ca="1" si="415"/>
        <v>2.833177259137365E-2</v>
      </c>
      <c r="F961" s="304">
        <f t="shared" ca="1" si="416"/>
        <v>0.39956851832575313</v>
      </c>
      <c r="G961" s="306">
        <f t="shared" ca="1" si="417"/>
        <v>4.5157097249570715</v>
      </c>
      <c r="H961" s="307">
        <f t="shared" ca="1" si="418"/>
        <v>-111.46911006299366</v>
      </c>
      <c r="I961" s="304">
        <f t="shared" ca="1" si="419"/>
        <v>111.56054021272875</v>
      </c>
      <c r="J961" s="306">
        <f t="shared" ca="1" si="420"/>
        <v>864.55711868317792</v>
      </c>
      <c r="K961" s="307">
        <f t="shared" ca="1" si="421"/>
        <v>-9.9691536953535618</v>
      </c>
      <c r="L961" s="304">
        <f t="shared" ca="1" si="406"/>
        <v>864.61459361449602</v>
      </c>
      <c r="M961" s="306">
        <f t="shared" ca="1" si="422"/>
        <v>-1.5303076042851469</v>
      </c>
      <c r="N961" s="304">
        <f t="shared" ca="1" si="423"/>
        <v>-87.680167082315009</v>
      </c>
      <c r="P961" s="310">
        <f t="shared" ca="1" si="424"/>
        <v>23</v>
      </c>
      <c r="Q961" s="304">
        <f t="shared" ca="1" si="425"/>
        <v>0</v>
      </c>
      <c r="R961" s="306">
        <f t="shared" ca="1" si="426"/>
        <v>0</v>
      </c>
      <c r="S961" s="307">
        <f t="shared" ca="1" si="427"/>
        <v>4.7590000000000039</v>
      </c>
      <c r="T961" s="304">
        <f t="shared" ca="1" si="407"/>
        <v>46.68579000000004</v>
      </c>
      <c r="U961" s="311">
        <f t="shared" ca="1" si="408"/>
        <v>0</v>
      </c>
      <c r="V961" s="306">
        <f t="shared" ca="1" si="409"/>
        <v>1.2262218303584125</v>
      </c>
      <c r="W961" s="304">
        <f t="shared" ca="1" si="410"/>
        <v>46.859073692798106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-4.4441584645520393E-2</v>
      </c>
      <c r="AH961" s="304">
        <f t="shared" ca="1" si="434"/>
        <v>-9.8464015954601312</v>
      </c>
    </row>
    <row r="962" spans="1:34" x14ac:dyDescent="0.2">
      <c r="A962" s="347">
        <f t="shared" ca="1" si="412"/>
        <v>1E-4</v>
      </c>
      <c r="B962" s="304">
        <f t="shared" ca="1" si="413"/>
        <v>42.33550000000151</v>
      </c>
      <c r="D962" s="306">
        <f t="shared" ca="1" si="414"/>
        <v>-0.3985597181247626</v>
      </c>
      <c r="E962" s="307">
        <f t="shared" ca="1" si="415"/>
        <v>2.834209732052706E-2</v>
      </c>
      <c r="F962" s="304">
        <f t="shared" ca="1" si="416"/>
        <v>0.39956616897857661</v>
      </c>
      <c r="G962" s="306">
        <f t="shared" ca="1" si="417"/>
        <v>4.5156698689852588</v>
      </c>
      <c r="H962" s="307">
        <f t="shared" ca="1" si="418"/>
        <v>-111.46910722878393</v>
      </c>
      <c r="I962" s="304">
        <f t="shared" ca="1" si="419"/>
        <v>111.56053576757236</v>
      </c>
      <c r="J962" s="306">
        <f t="shared" ca="1" si="420"/>
        <v>864.55711868317792</v>
      </c>
      <c r="K962" s="307">
        <f t="shared" ca="1" si="421"/>
        <v>-9.980300606218151</v>
      </c>
      <c r="L962" s="304">
        <f t="shared" ca="1" si="406"/>
        <v>864.61472221212443</v>
      </c>
      <c r="M962" s="306">
        <f t="shared" ca="1" si="422"/>
        <v>-1.5303079602227116</v>
      </c>
      <c r="N962" s="304">
        <f t="shared" ca="1" si="423"/>
        <v>-87.680187476035243</v>
      </c>
      <c r="P962" s="310">
        <f t="shared" ca="1" si="424"/>
        <v>23</v>
      </c>
      <c r="Q962" s="304">
        <f t="shared" ca="1" si="425"/>
        <v>0</v>
      </c>
      <c r="R962" s="306">
        <f t="shared" ca="1" si="426"/>
        <v>0</v>
      </c>
      <c r="S962" s="307">
        <f t="shared" ca="1" si="427"/>
        <v>4.7590000000000039</v>
      </c>
      <c r="T962" s="304">
        <f t="shared" ca="1" si="407"/>
        <v>46.68579000000004</v>
      </c>
      <c r="U962" s="311">
        <f t="shared" ca="1" si="408"/>
        <v>0</v>
      </c>
      <c r="V962" s="306">
        <f t="shared" ca="1" si="409"/>
        <v>1.2262231972180586</v>
      </c>
      <c r="W962" s="304">
        <f t="shared" ca="1" si="410"/>
        <v>46.859122192005906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-4.4451634523227312E-2</v>
      </c>
      <c r="AH962" s="304">
        <f t="shared" ca="1" si="434"/>
        <v>-9.8464117866774679</v>
      </c>
    </row>
    <row r="963" spans="1:34" x14ac:dyDescent="0.2">
      <c r="A963" s="347">
        <f t="shared" ca="1" si="412"/>
        <v>1E-4</v>
      </c>
      <c r="B963" s="304">
        <f t="shared" ca="1" si="413"/>
        <v>42.335600000001513</v>
      </c>
      <c r="D963" s="306">
        <f t="shared" ca="1" si="414"/>
        <v>-0.39855662879545972</v>
      </c>
      <c r="E963" s="307">
        <f t="shared" ca="1" si="415"/>
        <v>2.8352421880462941E-2</v>
      </c>
      <c r="F963" s="304">
        <f t="shared" ca="1" si="416"/>
        <v>0.39956381991277645</v>
      </c>
      <c r="G963" s="306">
        <f t="shared" ca="1" si="417"/>
        <v>4.5156300133223795</v>
      </c>
      <c r="H963" s="307">
        <f t="shared" ca="1" si="418"/>
        <v>-111.46910439354174</v>
      </c>
      <c r="I963" s="304">
        <f t="shared" ca="1" si="419"/>
        <v>111.56053132141101</v>
      </c>
      <c r="J963" s="306">
        <f t="shared" ca="1" si="420"/>
        <v>864.55711868317792</v>
      </c>
      <c r="K963" s="307">
        <f t="shared" ca="1" si="421"/>
        <v>-9.9914475167992673</v>
      </c>
      <c r="L963" s="304">
        <f t="shared" ca="1" si="406"/>
        <v>864.61485095344017</v>
      </c>
      <c r="M963" s="306">
        <f t="shared" ca="1" si="422"/>
        <v>-1.5303083161571631</v>
      </c>
      <c r="N963" s="304">
        <f t="shared" ca="1" si="423"/>
        <v>-87.680207869577089</v>
      </c>
      <c r="P963" s="310">
        <f t="shared" ca="1" si="424"/>
        <v>23</v>
      </c>
      <c r="Q963" s="304">
        <f t="shared" ca="1" si="425"/>
        <v>0</v>
      </c>
      <c r="R963" s="306">
        <f t="shared" ca="1" si="426"/>
        <v>0</v>
      </c>
      <c r="S963" s="307">
        <f t="shared" ca="1" si="427"/>
        <v>4.7590000000000039</v>
      </c>
      <c r="T963" s="304">
        <f t="shared" ca="1" si="407"/>
        <v>46.68579000000004</v>
      </c>
      <c r="U963" s="311">
        <f t="shared" ca="1" si="408"/>
        <v>0</v>
      </c>
      <c r="V963" s="306">
        <f t="shared" ca="1" si="409"/>
        <v>1.2262245640791944</v>
      </c>
      <c r="W963" s="304">
        <f t="shared" ca="1" si="410"/>
        <v>46.85917069041821</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-4.4461684236255294E-2</v>
      </c>
      <c r="AH963" s="304">
        <f t="shared" ca="1" si="434"/>
        <v>-9.8464219777276458</v>
      </c>
    </row>
    <row r="964" spans="1:34" x14ac:dyDescent="0.2">
      <c r="A964" s="347">
        <f t="shared" ca="1" si="412"/>
        <v>1E-4</v>
      </c>
      <c r="B964" s="304">
        <f t="shared" ca="1" si="413"/>
        <v>42.335700000001516</v>
      </c>
      <c r="D964" s="306">
        <f t="shared" ca="1" si="414"/>
        <v>-0.39855353948272121</v>
      </c>
      <c r="E964" s="307">
        <f t="shared" ca="1" si="415"/>
        <v>2.8362746271190176E-2</v>
      </c>
      <c r="F964" s="304">
        <f t="shared" ca="1" si="416"/>
        <v>0.39956147112834706</v>
      </c>
      <c r="G964" s="306">
        <f t="shared" ca="1" si="417"/>
        <v>4.5155901579684308</v>
      </c>
      <c r="H964" s="307">
        <f t="shared" ca="1" si="418"/>
        <v>-111.46910155726711</v>
      </c>
      <c r="I964" s="304">
        <f t="shared" ca="1" si="419"/>
        <v>111.56052687424469</v>
      </c>
      <c r="J964" s="306">
        <f t="shared" ca="1" si="420"/>
        <v>864.55711868317792</v>
      </c>
      <c r="K964" s="307">
        <f t="shared" ca="1" si="421"/>
        <v>-10.002594427096808</v>
      </c>
      <c r="L964" s="304">
        <f t="shared" ref="L964:L1004" ca="1" si="435">SQRT(pos_x^2+pos_z^2)</f>
        <v>864.61497983844322</v>
      </c>
      <c r="M964" s="306">
        <f t="shared" ca="1" si="422"/>
        <v>-1.5303086720885015</v>
      </c>
      <c r="N964" s="304">
        <f t="shared" ca="1" si="423"/>
        <v>-87.680228262940574</v>
      </c>
      <c r="P964" s="310">
        <f t="shared" ca="1" si="424"/>
        <v>23</v>
      </c>
      <c r="Q964" s="304">
        <f t="shared" ca="1" si="425"/>
        <v>0</v>
      </c>
      <c r="R964" s="306">
        <f t="shared" ca="1" si="426"/>
        <v>0</v>
      </c>
      <c r="S964" s="307">
        <f t="shared" ca="1" si="427"/>
        <v>4.7590000000000039</v>
      </c>
      <c r="T964" s="304">
        <f t="shared" ref="T964:T1004" ca="1" si="436">m*g</f>
        <v>46.68579000000004</v>
      </c>
      <c r="U964" s="311">
        <f t="shared" ref="U964:U1004" ca="1" si="437">IF(pos_xz&lt;L_rampe,Poids*COS(Beta),0)</f>
        <v>0</v>
      </c>
      <c r="V964" s="306">
        <f t="shared" ref="V964:V1004" ca="1" si="438">Rho_moyen*(20000-Alt_rampe-pos_z)/(20000+Alt_rampe+pos_z)</f>
        <v>1.2262259309418198</v>
      </c>
      <c r="W964" s="304">
        <f t="shared" ref="W964:W1003" ca="1" si="439">1/2*Rho*Sref*Cx*vit_xz^2</f>
        <v>46.859219188035027</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-4.4471733784604339E-2</v>
      </c>
      <c r="AH964" s="304">
        <f t="shared" ca="1" si="434"/>
        <v>-9.8464321686106686</v>
      </c>
    </row>
    <row r="965" spans="1:34" x14ac:dyDescent="0.2">
      <c r="A965" s="347">
        <f t="shared" ref="A965:A1004" ca="1" si="441">IF(B964+0.01&lt;=T_ini+ROUNDUP(Temps_fin_propu,0), 0.01, IF(K964&gt;0, 0.1, 0.0001))</f>
        <v>1E-4</v>
      </c>
      <c r="B965" s="304">
        <f t="shared" ref="B965:B1004" ca="1" si="442">B964+pas</f>
        <v>42.33580000000152</v>
      </c>
      <c r="D965" s="306">
        <f t="shared" ref="D965:D1004" ca="1" si="443">IF(AND(L964&lt;L_rampe,Poussee&lt;Poids*SIN(M964)),0,(-W964+Poussee)/m*COS(M964)-U964/m*SIN(M964))</f>
        <v>-0.39855045018654517</v>
      </c>
      <c r="E965" s="307">
        <f t="shared" ref="E965:E1004" ca="1" si="444">IF(AND(L964&lt;L_rampe,Poussee&lt;Poids*SIN(M964)),0,(-W964+Poussee)/m*SIN(M964)+U964/m*COS(M964)-Poids/m)</f>
        <v>2.8373070492703434E-2</v>
      </c>
      <c r="F965" s="304">
        <f t="shared" ref="F965:F1004" ca="1" si="445">SQRT(acc_x^2+acc_z^2)</f>
        <v>0.39955912262527776</v>
      </c>
      <c r="G965" s="306">
        <f t="shared" ref="G965:G1004" ca="1" si="446">G964+acc_x*pas</f>
        <v>4.5155503029234119</v>
      </c>
      <c r="H965" s="307">
        <f t="shared" ref="H965:H1004" ca="1" si="447">H964+acc_z*pas</f>
        <v>-111.46909871996006</v>
      </c>
      <c r="I965" s="304">
        <f t="shared" ref="I965:I1004" ca="1" si="448">SQRT(vit_x^2+vit_z^2)</f>
        <v>111.56052242607343</v>
      </c>
      <c r="J965" s="306">
        <f t="shared" ref="J965:J1004" ca="1" si="449">J964+0.5*(vit_x+G964)*pas*(K964&gt;=0)</f>
        <v>864.55711868317792</v>
      </c>
      <c r="K965" s="307">
        <f t="shared" ref="K965:K1004" ca="1" si="450">K964+0.5*(vit_z+H964)*pas</f>
        <v>-10.01374133711067</v>
      </c>
      <c r="L965" s="304">
        <f t="shared" ca="1" si="435"/>
        <v>864.61510886713359</v>
      </c>
      <c r="M965" s="306">
        <f t="shared" ref="M965:M1004" ca="1" si="451">IF(AND(L964&gt;L_rampe,G965&gt;0),ATAN2(G965,H965),$M$4)</f>
        <v>-1.5303090280167269</v>
      </c>
      <c r="N965" s="304">
        <f t="shared" ref="N965:N1004" ca="1" si="452">DEGREES(Beta)</f>
        <v>-87.680248656125698</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4.7590000000000039</v>
      </c>
      <c r="T965" s="304">
        <f t="shared" ca="1" si="436"/>
        <v>46.68579000000004</v>
      </c>
      <c r="U965" s="311">
        <f t="shared" ca="1" si="437"/>
        <v>0</v>
      </c>
      <c r="V965" s="306">
        <f t="shared" ca="1" si="438"/>
        <v>1.226227297805935</v>
      </c>
      <c r="W965" s="304">
        <f t="shared" ca="1" si="439"/>
        <v>46.859267684856384</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-4.4481783168276223E-2</v>
      </c>
      <c r="AH965" s="304">
        <f t="shared" ref="AH965:AH1004" ca="1" si="463">IF(AND(L964&lt;L_rampe,Poussee&lt;Poids*SIN(M964)), g*SIN(M964), (-W964+Poussee)/m)</f>
        <v>-9.8464423593265362</v>
      </c>
    </row>
    <row r="966" spans="1:34" x14ac:dyDescent="0.2">
      <c r="A966" s="347">
        <f t="shared" ca="1" si="441"/>
        <v>1E-4</v>
      </c>
      <c r="B966" s="304">
        <f t="shared" ca="1" si="442"/>
        <v>42.335900000001523</v>
      </c>
      <c r="D966" s="306">
        <f t="shared" ca="1" si="443"/>
        <v>-0.39854736090693227</v>
      </c>
      <c r="E966" s="307">
        <f t="shared" ca="1" si="444"/>
        <v>2.8383394545011598E-2</v>
      </c>
      <c r="F966" s="304">
        <f t="shared" ca="1" si="445"/>
        <v>0.39955677440356124</v>
      </c>
      <c r="G966" s="306">
        <f t="shared" ca="1" si="446"/>
        <v>4.5155104481873209</v>
      </c>
      <c r="H966" s="307">
        <f t="shared" ca="1" si="447"/>
        <v>-111.4690958816206</v>
      </c>
      <c r="I966" s="304">
        <f t="shared" ca="1" si="448"/>
        <v>111.56051797689726</v>
      </c>
      <c r="J966" s="306">
        <f t="shared" ca="1" si="449"/>
        <v>864.55711868317792</v>
      </c>
      <c r="K966" s="307">
        <f t="shared" ca="1" si="450"/>
        <v>-10.024888246840749</v>
      </c>
      <c r="L966" s="304">
        <f t="shared" ca="1" si="435"/>
        <v>864.61523803951093</v>
      </c>
      <c r="M966" s="306">
        <f t="shared" ca="1" si="451"/>
        <v>-1.5303093839418391</v>
      </c>
      <c r="N966" s="304">
        <f t="shared" ca="1" si="452"/>
        <v>-87.680269049132463</v>
      </c>
      <c r="P966" s="310">
        <f t="shared" ca="1" si="453"/>
        <v>23</v>
      </c>
      <c r="Q966" s="304">
        <f t="shared" ca="1" si="454"/>
        <v>0</v>
      </c>
      <c r="R966" s="306">
        <f t="shared" ca="1" si="455"/>
        <v>0</v>
      </c>
      <c r="S966" s="307">
        <f t="shared" ca="1" si="456"/>
        <v>4.7590000000000039</v>
      </c>
      <c r="T966" s="304">
        <f t="shared" ca="1" si="436"/>
        <v>46.68579000000004</v>
      </c>
      <c r="U966" s="311">
        <f t="shared" ca="1" si="437"/>
        <v>0</v>
      </c>
      <c r="V966" s="306">
        <f t="shared" ca="1" si="438"/>
        <v>1.2262286646715392</v>
      </c>
      <c r="W966" s="304">
        <f t="shared" ca="1" si="439"/>
        <v>46.859316180882267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-4.4491832387279828E-2</v>
      </c>
      <c r="AH966" s="304">
        <f t="shared" ca="1" si="463"/>
        <v>-9.8464525498752558</v>
      </c>
    </row>
    <row r="967" spans="1:34" x14ac:dyDescent="0.2">
      <c r="A967" s="347">
        <f t="shared" ca="1" si="441"/>
        <v>1E-4</v>
      </c>
      <c r="B967" s="304">
        <f t="shared" ca="1" si="442"/>
        <v>42.336000000001526</v>
      </c>
      <c r="D967" s="306">
        <f t="shared" ca="1" si="443"/>
        <v>-0.39854427164388262</v>
      </c>
      <c r="E967" s="307">
        <f t="shared" ca="1" si="444"/>
        <v>2.8393718428114667E-2</v>
      </c>
      <c r="F967" s="304">
        <f t="shared" ca="1" si="445"/>
        <v>0.39955442646318906</v>
      </c>
      <c r="G967" s="306">
        <f t="shared" ca="1" si="446"/>
        <v>4.5154705937601562</v>
      </c>
      <c r="H967" s="307">
        <f t="shared" ca="1" si="447"/>
        <v>-111.46909304224876</v>
      </c>
      <c r="I967" s="304">
        <f t="shared" ca="1" si="448"/>
        <v>111.56051352671618</v>
      </c>
      <c r="J967" s="306">
        <f t="shared" ca="1" si="449"/>
        <v>864.55711868317792</v>
      </c>
      <c r="K967" s="307">
        <f t="shared" ca="1" si="450"/>
        <v>-10.036035156286943</v>
      </c>
      <c r="L967" s="304">
        <f t="shared" ca="1" si="435"/>
        <v>864.61536735557547</v>
      </c>
      <c r="M967" s="306">
        <f t="shared" ca="1" si="451"/>
        <v>-1.5303097398638383</v>
      </c>
      <c r="N967" s="304">
        <f t="shared" ca="1" si="452"/>
        <v>-87.680289441960852</v>
      </c>
      <c r="P967" s="310">
        <f t="shared" ca="1" si="453"/>
        <v>23</v>
      </c>
      <c r="Q967" s="304">
        <f t="shared" ca="1" si="454"/>
        <v>0</v>
      </c>
      <c r="R967" s="306">
        <f t="shared" ca="1" si="455"/>
        <v>0</v>
      </c>
      <c r="S967" s="307">
        <f t="shared" ca="1" si="456"/>
        <v>4.7590000000000039</v>
      </c>
      <c r="T967" s="304">
        <f t="shared" ca="1" si="436"/>
        <v>46.68579000000004</v>
      </c>
      <c r="U967" s="311">
        <f t="shared" ca="1" si="437"/>
        <v>0</v>
      </c>
      <c r="V967" s="306">
        <f t="shared" ca="1" si="438"/>
        <v>1.2262300315386336</v>
      </c>
      <c r="W967" s="304">
        <f t="shared" ca="1" si="439"/>
        <v>46.859364676112705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-4.4501881441609825E-2</v>
      </c>
      <c r="AH967" s="304">
        <f t="shared" ca="1" si="463"/>
        <v>-9.8464627402568254</v>
      </c>
    </row>
    <row r="968" spans="1:34" x14ac:dyDescent="0.2">
      <c r="A968" s="347">
        <f t="shared" ca="1" si="441"/>
        <v>1E-4</v>
      </c>
      <c r="B968" s="304">
        <f t="shared" ca="1" si="442"/>
        <v>42.33610000000153</v>
      </c>
      <c r="D968" s="306">
        <f t="shared" ca="1" si="443"/>
        <v>-0.39854118239739655</v>
      </c>
      <c r="E968" s="307">
        <f t="shared" ca="1" si="444"/>
        <v>2.8404042142012642E-2</v>
      </c>
      <c r="F968" s="304">
        <f t="shared" ca="1" si="445"/>
        <v>0.39955207880415305</v>
      </c>
      <c r="G968" s="306">
        <f t="shared" ca="1" si="446"/>
        <v>4.5154307396419169</v>
      </c>
      <c r="H968" s="307">
        <f t="shared" ca="1" si="447"/>
        <v>-111.46909020184454</v>
      </c>
      <c r="I968" s="304">
        <f t="shared" ca="1" si="448"/>
        <v>111.56050907553021</v>
      </c>
      <c r="J968" s="306">
        <f t="shared" ca="1" si="449"/>
        <v>864.55711868317792</v>
      </c>
      <c r="K968" s="307">
        <f t="shared" ca="1" si="450"/>
        <v>-10.047182065449148</v>
      </c>
      <c r="L968" s="304">
        <f t="shared" ca="1" si="435"/>
        <v>864.61549681532699</v>
      </c>
      <c r="M968" s="306">
        <f t="shared" ca="1" si="451"/>
        <v>-1.5303100957827245</v>
      </c>
      <c r="N968" s="304">
        <f t="shared" ca="1" si="452"/>
        <v>-87.680309834610867</v>
      </c>
      <c r="P968" s="310">
        <f t="shared" ca="1" si="453"/>
        <v>23</v>
      </c>
      <c r="Q968" s="304">
        <f t="shared" ca="1" si="454"/>
        <v>0</v>
      </c>
      <c r="R968" s="306">
        <f t="shared" ca="1" si="455"/>
        <v>0</v>
      </c>
      <c r="S968" s="307">
        <f t="shared" ca="1" si="456"/>
        <v>4.7590000000000039</v>
      </c>
      <c r="T968" s="304">
        <f t="shared" ca="1" si="436"/>
        <v>46.68579000000004</v>
      </c>
      <c r="U968" s="311">
        <f t="shared" ca="1" si="437"/>
        <v>0</v>
      </c>
      <c r="V968" s="306">
        <f t="shared" ca="1" si="438"/>
        <v>1.2262313984072173</v>
      </c>
      <c r="W968" s="304">
        <f t="shared" ca="1" si="439"/>
        <v>46.85941317054769</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-4.4511930331269767E-2</v>
      </c>
      <c r="AH968" s="304">
        <f t="shared" ca="1" si="463"/>
        <v>-9.8464729304712471</v>
      </c>
    </row>
    <row r="969" spans="1:34" x14ac:dyDescent="0.2">
      <c r="A969" s="347">
        <f t="shared" ca="1" si="441"/>
        <v>1E-4</v>
      </c>
      <c r="B969" s="304">
        <f t="shared" ca="1" si="442"/>
        <v>42.336200000001533</v>
      </c>
      <c r="D969" s="306">
        <f t="shared" ca="1" si="443"/>
        <v>-0.39853809316747452</v>
      </c>
      <c r="E969" s="307">
        <f t="shared" ca="1" si="444"/>
        <v>2.8414365686709075E-2</v>
      </c>
      <c r="F969" s="304">
        <f t="shared" ca="1" si="445"/>
        <v>0.39954973142644534</v>
      </c>
      <c r="G969" s="306">
        <f t="shared" ca="1" si="446"/>
        <v>4.5153908858326002</v>
      </c>
      <c r="H969" s="307">
        <f t="shared" ca="1" si="447"/>
        <v>-111.46908736040797</v>
      </c>
      <c r="I969" s="304">
        <f t="shared" ca="1" si="448"/>
        <v>111.56050462333937</v>
      </c>
      <c r="J969" s="306">
        <f t="shared" ca="1" si="449"/>
        <v>864.55711868317792</v>
      </c>
      <c r="K969" s="307">
        <f t="shared" ca="1" si="450"/>
        <v>-10.05832897432726</v>
      </c>
      <c r="L969" s="304">
        <f t="shared" ca="1" si="435"/>
        <v>864.61562641876549</v>
      </c>
      <c r="M969" s="306">
        <f t="shared" ca="1" si="451"/>
        <v>-1.5303104516984976</v>
      </c>
      <c r="N969" s="304">
        <f t="shared" ca="1" si="452"/>
        <v>-87.680330227082536</v>
      </c>
      <c r="P969" s="310">
        <f t="shared" ca="1" si="453"/>
        <v>23</v>
      </c>
      <c r="Q969" s="304">
        <f t="shared" ca="1" si="454"/>
        <v>0</v>
      </c>
      <c r="R969" s="306">
        <f t="shared" ca="1" si="455"/>
        <v>0</v>
      </c>
      <c r="S969" s="307">
        <f t="shared" ca="1" si="456"/>
        <v>4.7590000000000039</v>
      </c>
      <c r="T969" s="304">
        <f t="shared" ca="1" si="436"/>
        <v>46.68579000000004</v>
      </c>
      <c r="U969" s="311">
        <f t="shared" ca="1" si="437"/>
        <v>0</v>
      </c>
      <c r="V969" s="306">
        <f t="shared" ca="1" si="438"/>
        <v>1.2262327652772904</v>
      </c>
      <c r="W969" s="304">
        <f t="shared" ca="1" si="439"/>
        <v>46.859461664187243</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-4.4521979056261429E-2</v>
      </c>
      <c r="AH969" s="304">
        <f t="shared" ca="1" si="463"/>
        <v>-9.8464831205185224</v>
      </c>
    </row>
    <row r="970" spans="1:34" x14ac:dyDescent="0.2">
      <c r="A970" s="347">
        <f t="shared" ca="1" si="441"/>
        <v>1E-4</v>
      </c>
      <c r="B970" s="304">
        <f t="shared" ca="1" si="442"/>
        <v>42.336300000001536</v>
      </c>
      <c r="D970" s="306">
        <f t="shared" ca="1" si="443"/>
        <v>-0.39853500395411695</v>
      </c>
      <c r="E970" s="307">
        <f t="shared" ca="1" si="444"/>
        <v>2.8424689062205744E-2</v>
      </c>
      <c r="F970" s="304">
        <f t="shared" ca="1" si="445"/>
        <v>0.39954738433005799</v>
      </c>
      <c r="G970" s="306">
        <f t="shared" ca="1" si="446"/>
        <v>4.5153510323322044</v>
      </c>
      <c r="H970" s="307">
        <f t="shared" ca="1" si="447"/>
        <v>-111.46908451793907</v>
      </c>
      <c r="I970" s="304">
        <f t="shared" ca="1" si="448"/>
        <v>111.56050017014367</v>
      </c>
      <c r="J970" s="306">
        <f t="shared" ca="1" si="449"/>
        <v>864.55711868317792</v>
      </c>
      <c r="K970" s="307">
        <f t="shared" ca="1" si="450"/>
        <v>-10.069475882921177</v>
      </c>
      <c r="L970" s="304">
        <f t="shared" ca="1" si="435"/>
        <v>864.61575616589084</v>
      </c>
      <c r="M970" s="306">
        <f t="shared" ca="1" si="451"/>
        <v>-1.5303108076111578</v>
      </c>
      <c r="N970" s="304">
        <f t="shared" ca="1" si="452"/>
        <v>-87.680350619375844</v>
      </c>
      <c r="P970" s="310">
        <f t="shared" ca="1" si="453"/>
        <v>23</v>
      </c>
      <c r="Q970" s="304">
        <f t="shared" ca="1" si="454"/>
        <v>0</v>
      </c>
      <c r="R970" s="306">
        <f t="shared" ca="1" si="455"/>
        <v>0</v>
      </c>
      <c r="S970" s="307">
        <f t="shared" ca="1" si="456"/>
        <v>4.7590000000000039</v>
      </c>
      <c r="T970" s="304">
        <f t="shared" ca="1" si="436"/>
        <v>46.68579000000004</v>
      </c>
      <c r="U970" s="311">
        <f t="shared" ca="1" si="437"/>
        <v>0</v>
      </c>
      <c r="V970" s="306">
        <f t="shared" ca="1" si="438"/>
        <v>1.226234132148853</v>
      </c>
      <c r="W970" s="304">
        <f t="shared" ca="1" si="439"/>
        <v>46.85951015703138</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-4.4532027616590142E-2</v>
      </c>
      <c r="AH970" s="304">
        <f t="shared" ca="1" si="463"/>
        <v>-9.8464933103986567</v>
      </c>
    </row>
    <row r="971" spans="1:34" x14ac:dyDescent="0.2">
      <c r="A971" s="347">
        <f t="shared" ca="1" si="441"/>
        <v>1E-4</v>
      </c>
      <c r="B971" s="304">
        <f t="shared" ca="1" si="442"/>
        <v>42.336400000001539</v>
      </c>
      <c r="D971" s="306">
        <f t="shared" ca="1" si="443"/>
        <v>-0.39853191475732186</v>
      </c>
      <c r="E971" s="307">
        <f t="shared" ca="1" si="444"/>
        <v>2.8435012268507975E-2</v>
      </c>
      <c r="F971" s="304">
        <f t="shared" ca="1" si="445"/>
        <v>0.39954503751498083</v>
      </c>
      <c r="G971" s="306">
        <f t="shared" ca="1" si="446"/>
        <v>4.5153111791407285</v>
      </c>
      <c r="H971" s="307">
        <f t="shared" ca="1" si="447"/>
        <v>-111.46908167443785</v>
      </c>
      <c r="I971" s="304">
        <f t="shared" ca="1" si="448"/>
        <v>111.56049571594313</v>
      </c>
      <c r="J971" s="306">
        <f t="shared" ca="1" si="449"/>
        <v>864.55711868317792</v>
      </c>
      <c r="K971" s="307">
        <f t="shared" ca="1" si="450"/>
        <v>-10.080622791230796</v>
      </c>
      <c r="L971" s="304">
        <f t="shared" ca="1" si="435"/>
        <v>864.61588605670306</v>
      </c>
      <c r="M971" s="306">
        <f t="shared" ca="1" si="451"/>
        <v>-1.5303111635207052</v>
      </c>
      <c r="N971" s="304">
        <f t="shared" ca="1" si="452"/>
        <v>-87.680371011490791</v>
      </c>
      <c r="P971" s="310">
        <f t="shared" ca="1" si="453"/>
        <v>23</v>
      </c>
      <c r="Q971" s="304">
        <f t="shared" ca="1" si="454"/>
        <v>0</v>
      </c>
      <c r="R971" s="306">
        <f t="shared" ca="1" si="455"/>
        <v>0</v>
      </c>
      <c r="S971" s="307">
        <f t="shared" ca="1" si="456"/>
        <v>4.7590000000000039</v>
      </c>
      <c r="T971" s="304">
        <f t="shared" ca="1" si="436"/>
        <v>46.68579000000004</v>
      </c>
      <c r="U971" s="311">
        <f t="shared" ca="1" si="437"/>
        <v>0</v>
      </c>
      <c r="V971" s="306">
        <f t="shared" ca="1" si="438"/>
        <v>1.226235499021906</v>
      </c>
      <c r="W971" s="304">
        <f t="shared" ca="1" si="439"/>
        <v>46.859558649080135</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-4.4542076012255905E-2</v>
      </c>
      <c r="AH971" s="304">
        <f t="shared" ca="1" si="463"/>
        <v>-9.8465035001116501</v>
      </c>
    </row>
    <row r="972" spans="1:34" x14ac:dyDescent="0.2">
      <c r="A972" s="347">
        <f t="shared" ca="1" si="441"/>
        <v>1E-4</v>
      </c>
      <c r="B972" s="304">
        <f t="shared" ca="1" si="442"/>
        <v>42.336500000001543</v>
      </c>
      <c r="D972" s="306">
        <f t="shared" ca="1" si="443"/>
        <v>-0.39852882557709002</v>
      </c>
      <c r="E972" s="307">
        <f t="shared" ca="1" si="444"/>
        <v>2.8445335305619324E-2</v>
      </c>
      <c r="F972" s="304">
        <f t="shared" ca="1" si="445"/>
        <v>0.39954269098120637</v>
      </c>
      <c r="G972" s="306">
        <f t="shared" ca="1" si="446"/>
        <v>4.515271326258171</v>
      </c>
      <c r="H972" s="307">
        <f t="shared" ca="1" si="447"/>
        <v>-111.46907882990432</v>
      </c>
      <c r="I972" s="304">
        <f t="shared" ca="1" si="448"/>
        <v>111.56049126073779</v>
      </c>
      <c r="J972" s="306">
        <f t="shared" ca="1" si="449"/>
        <v>864.55711868317792</v>
      </c>
      <c r="K972" s="307">
        <f t="shared" ca="1" si="450"/>
        <v>-10.091769699256014</v>
      </c>
      <c r="L972" s="304">
        <f t="shared" ca="1" si="435"/>
        <v>864.6160160912018</v>
      </c>
      <c r="M972" s="306">
        <f t="shared" ca="1" si="451"/>
        <v>-1.5303115194271397</v>
      </c>
      <c r="N972" s="304">
        <f t="shared" ca="1" si="452"/>
        <v>-87.680391403427393</v>
      </c>
      <c r="P972" s="310">
        <f t="shared" ca="1" si="453"/>
        <v>23</v>
      </c>
      <c r="Q972" s="304">
        <f t="shared" ca="1" si="454"/>
        <v>0</v>
      </c>
      <c r="R972" s="306">
        <f t="shared" ca="1" si="455"/>
        <v>0</v>
      </c>
      <c r="S972" s="307">
        <f t="shared" ca="1" si="456"/>
        <v>4.7590000000000039</v>
      </c>
      <c r="T972" s="304">
        <f t="shared" ca="1" si="436"/>
        <v>46.68579000000004</v>
      </c>
      <c r="U972" s="311">
        <f t="shared" ca="1" si="437"/>
        <v>0</v>
      </c>
      <c r="V972" s="306">
        <f t="shared" ca="1" si="438"/>
        <v>1.2262368658964475</v>
      </c>
      <c r="W972" s="304">
        <f t="shared" ca="1" si="439"/>
        <v>46.859607140333466</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-4.4552124243265823E-2</v>
      </c>
      <c r="AH972" s="304">
        <f t="shared" ca="1" si="463"/>
        <v>-9.8465136896575114</v>
      </c>
    </row>
    <row r="973" spans="1:34" x14ac:dyDescent="0.2">
      <c r="A973" s="347">
        <f t="shared" ca="1" si="441"/>
        <v>1E-4</v>
      </c>
      <c r="B973" s="304">
        <f t="shared" ca="1" si="442"/>
        <v>42.336600000001546</v>
      </c>
      <c r="D973" s="306">
        <f t="shared" ca="1" si="443"/>
        <v>-0.39852573641342115</v>
      </c>
      <c r="E973" s="307">
        <f t="shared" ca="1" si="444"/>
        <v>2.8455658173534459E-2</v>
      </c>
      <c r="F973" s="304">
        <f t="shared" ca="1" si="445"/>
        <v>0.39954034472872535</v>
      </c>
      <c r="G973" s="306">
        <f t="shared" ca="1" si="446"/>
        <v>4.5152314736845298</v>
      </c>
      <c r="H973" s="307">
        <f t="shared" ca="1" si="447"/>
        <v>-111.4690759843385</v>
      </c>
      <c r="I973" s="304">
        <f t="shared" ca="1" si="448"/>
        <v>111.56048680452763</v>
      </c>
      <c r="J973" s="306">
        <f t="shared" ca="1" si="449"/>
        <v>864.55711868317792</v>
      </c>
      <c r="K973" s="307">
        <f t="shared" ca="1" si="450"/>
        <v>-10.102916606996727</v>
      </c>
      <c r="L973" s="304">
        <f t="shared" ca="1" si="435"/>
        <v>864.61614626938729</v>
      </c>
      <c r="M973" s="306">
        <f t="shared" ca="1" si="451"/>
        <v>-1.5303118753304612</v>
      </c>
      <c r="N973" s="304">
        <f t="shared" ca="1" si="452"/>
        <v>-87.680411795185634</v>
      </c>
      <c r="P973" s="310">
        <f t="shared" ca="1" si="453"/>
        <v>23</v>
      </c>
      <c r="Q973" s="304">
        <f t="shared" ca="1" si="454"/>
        <v>0</v>
      </c>
      <c r="R973" s="306">
        <f t="shared" ca="1" si="455"/>
        <v>0</v>
      </c>
      <c r="S973" s="307">
        <f t="shared" ca="1" si="456"/>
        <v>4.7590000000000039</v>
      </c>
      <c r="T973" s="304">
        <f t="shared" ca="1" si="436"/>
        <v>46.68579000000004</v>
      </c>
      <c r="U973" s="311">
        <f t="shared" ca="1" si="437"/>
        <v>0</v>
      </c>
      <c r="V973" s="306">
        <f t="shared" ca="1" si="438"/>
        <v>1.2262382327724792</v>
      </c>
      <c r="W973" s="304">
        <f t="shared" ca="1" si="439"/>
        <v>46.859655630791423</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-4.4562172309612791E-2</v>
      </c>
      <c r="AH973" s="304">
        <f t="shared" ca="1" si="463"/>
        <v>-9.8465238790362317</v>
      </c>
    </row>
    <row r="974" spans="1:34" x14ac:dyDescent="0.2">
      <c r="A974" s="347">
        <f t="shared" ca="1" si="441"/>
        <v>1E-4</v>
      </c>
      <c r="B974" s="304">
        <f t="shared" ca="1" si="442"/>
        <v>42.336700000001549</v>
      </c>
      <c r="D974" s="306">
        <f t="shared" ca="1" si="443"/>
        <v>-0.39852264726631842</v>
      </c>
      <c r="E974" s="307">
        <f t="shared" ca="1" si="444"/>
        <v>2.8465980872264041E-2</v>
      </c>
      <c r="F974" s="304">
        <f t="shared" ca="1" si="445"/>
        <v>0.39953799875753315</v>
      </c>
      <c r="G974" s="306">
        <f t="shared" ca="1" si="446"/>
        <v>4.5151916214198033</v>
      </c>
      <c r="H974" s="307">
        <f t="shared" ca="1" si="447"/>
        <v>-111.46907313774041</v>
      </c>
      <c r="I974" s="304">
        <f t="shared" ca="1" si="448"/>
        <v>111.56048234731266</v>
      </c>
      <c r="J974" s="306">
        <f t="shared" ca="1" si="449"/>
        <v>864.55711868317792</v>
      </c>
      <c r="K974" s="307">
        <f t="shared" ca="1" si="450"/>
        <v>-10.11406351445283</v>
      </c>
      <c r="L974" s="304">
        <f t="shared" ca="1" si="435"/>
        <v>864.61627659125929</v>
      </c>
      <c r="M974" s="306">
        <f t="shared" ca="1" si="451"/>
        <v>-1.5303122312306698</v>
      </c>
      <c r="N974" s="304">
        <f t="shared" ca="1" si="452"/>
        <v>-87.680432186765515</v>
      </c>
      <c r="P974" s="310">
        <f t="shared" ca="1" si="453"/>
        <v>23</v>
      </c>
      <c r="Q974" s="304">
        <f t="shared" ca="1" si="454"/>
        <v>0</v>
      </c>
      <c r="R974" s="306">
        <f t="shared" ca="1" si="455"/>
        <v>0</v>
      </c>
      <c r="S974" s="307">
        <f t="shared" ca="1" si="456"/>
        <v>4.7590000000000039</v>
      </c>
      <c r="T974" s="304">
        <f t="shared" ca="1" si="436"/>
        <v>46.68579000000004</v>
      </c>
      <c r="U974" s="311">
        <f t="shared" ca="1" si="437"/>
        <v>0</v>
      </c>
      <c r="V974" s="306">
        <f t="shared" ca="1" si="438"/>
        <v>1.22623959965</v>
      </c>
      <c r="W974" s="304">
        <f t="shared" ca="1" si="439"/>
        <v>46.859704120453969</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-4.4572220211307467E-2</v>
      </c>
      <c r="AH974" s="304">
        <f t="shared" ca="1" si="463"/>
        <v>-9.8465340682478217</v>
      </c>
    </row>
    <row r="975" spans="1:34" x14ac:dyDescent="0.2">
      <c r="A975" s="347">
        <f t="shared" ca="1" si="441"/>
        <v>1E-4</v>
      </c>
      <c r="B975" s="304">
        <f t="shared" ca="1" si="442"/>
        <v>42.336800000001553</v>
      </c>
      <c r="D975" s="306">
        <f t="shared" ca="1" si="443"/>
        <v>-0.39851955813577938</v>
      </c>
      <c r="E975" s="307">
        <f t="shared" ca="1" si="444"/>
        <v>2.8476303401799186E-2</v>
      </c>
      <c r="F975" s="304">
        <f t="shared" ca="1" si="445"/>
        <v>0.39953565306761818</v>
      </c>
      <c r="G975" s="306">
        <f t="shared" ca="1" si="446"/>
        <v>4.5151517694639898</v>
      </c>
      <c r="H975" s="307">
        <f t="shared" ca="1" si="447"/>
        <v>-111.46907029011007</v>
      </c>
      <c r="I975" s="304">
        <f t="shared" ca="1" si="448"/>
        <v>111.56047788909292</v>
      </c>
      <c r="J975" s="306">
        <f t="shared" ca="1" si="449"/>
        <v>864.55711868317792</v>
      </c>
      <c r="K975" s="307">
        <f t="shared" ca="1" si="450"/>
        <v>-10.125210421624223</v>
      </c>
      <c r="L975" s="304">
        <f t="shared" ca="1" si="435"/>
        <v>864.61640705681771</v>
      </c>
      <c r="M975" s="306">
        <f t="shared" ca="1" si="451"/>
        <v>-1.5303125871277659</v>
      </c>
      <c r="N975" s="304">
        <f t="shared" ca="1" si="452"/>
        <v>-87.680452578167049</v>
      </c>
      <c r="P975" s="310">
        <f t="shared" ca="1" si="453"/>
        <v>23</v>
      </c>
      <c r="Q975" s="304">
        <f t="shared" ca="1" si="454"/>
        <v>0</v>
      </c>
      <c r="R975" s="306">
        <f t="shared" ca="1" si="455"/>
        <v>0</v>
      </c>
      <c r="S975" s="307">
        <f t="shared" ca="1" si="456"/>
        <v>4.7590000000000039</v>
      </c>
      <c r="T975" s="304">
        <f t="shared" ca="1" si="436"/>
        <v>46.68579000000004</v>
      </c>
      <c r="U975" s="311">
        <f t="shared" ca="1" si="437"/>
        <v>0</v>
      </c>
      <c r="V975" s="306">
        <f t="shared" ca="1" si="438"/>
        <v>1.2262409665290108</v>
      </c>
      <c r="W975" s="304">
        <f t="shared" ca="1" si="439"/>
        <v>46.859752609321191</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-4.4582267948342746E-2</v>
      </c>
      <c r="AH975" s="304">
        <f t="shared" ca="1" si="463"/>
        <v>-9.8465442572922743</v>
      </c>
    </row>
    <row r="976" spans="1:34" x14ac:dyDescent="0.2">
      <c r="A976" s="347">
        <f t="shared" ca="1" si="441"/>
        <v>1E-4</v>
      </c>
      <c r="B976" s="304">
        <f t="shared" ca="1" si="442"/>
        <v>42.336900000001556</v>
      </c>
      <c r="D976" s="306">
        <f t="shared" ca="1" si="443"/>
        <v>-0.39851646902180288</v>
      </c>
      <c r="E976" s="307">
        <f t="shared" ca="1" si="444"/>
        <v>2.8486625762155882E-2</v>
      </c>
      <c r="F976" s="304">
        <f t="shared" ca="1" si="445"/>
        <v>0.39953330765897188</v>
      </c>
      <c r="G976" s="306">
        <f t="shared" ca="1" si="446"/>
        <v>4.5151119178170873</v>
      </c>
      <c r="H976" s="307">
        <f t="shared" ca="1" si="447"/>
        <v>-111.46906744144749</v>
      </c>
      <c r="I976" s="304">
        <f t="shared" ca="1" si="448"/>
        <v>111.56047342986844</v>
      </c>
      <c r="J976" s="306">
        <f t="shared" ca="1" si="449"/>
        <v>864.55711868317792</v>
      </c>
      <c r="K976" s="307">
        <f t="shared" ca="1" si="450"/>
        <v>-10.136357328510801</v>
      </c>
      <c r="L976" s="304">
        <f t="shared" ca="1" si="435"/>
        <v>864.61653766606264</v>
      </c>
      <c r="M976" s="306">
        <f t="shared" ca="1" si="451"/>
        <v>-1.530312943021749</v>
      </c>
      <c r="N976" s="304">
        <f t="shared" ca="1" si="452"/>
        <v>-87.680472969390237</v>
      </c>
      <c r="P976" s="310">
        <f t="shared" ca="1" si="453"/>
        <v>23</v>
      </c>
      <c r="Q976" s="304">
        <f t="shared" ca="1" si="454"/>
        <v>0</v>
      </c>
      <c r="R976" s="306">
        <f t="shared" ca="1" si="455"/>
        <v>0</v>
      </c>
      <c r="S976" s="307">
        <f t="shared" ca="1" si="456"/>
        <v>4.7590000000000039</v>
      </c>
      <c r="T976" s="304">
        <f t="shared" ca="1" si="436"/>
        <v>46.68579000000004</v>
      </c>
      <c r="U976" s="311">
        <f t="shared" ca="1" si="437"/>
        <v>0</v>
      </c>
      <c r="V976" s="306">
        <f t="shared" ca="1" si="438"/>
        <v>1.2262423334095109</v>
      </c>
      <c r="W976" s="304">
        <f t="shared" ca="1" si="439"/>
        <v>46.859801097393039</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-4.4592315520732839E-2</v>
      </c>
      <c r="AH976" s="304">
        <f t="shared" ca="1" si="463"/>
        <v>-9.8465544461696055</v>
      </c>
    </row>
    <row r="977" spans="1:34" x14ac:dyDescent="0.2">
      <c r="A977" s="347">
        <f t="shared" ca="1" si="441"/>
        <v>1E-4</v>
      </c>
      <c r="B977" s="304">
        <f t="shared" ca="1" si="442"/>
        <v>42.337000000001559</v>
      </c>
      <c r="D977" s="306">
        <f t="shared" ca="1" si="443"/>
        <v>-0.39851337992439101</v>
      </c>
      <c r="E977" s="307">
        <f t="shared" ca="1" si="444"/>
        <v>2.8496947953327023E-2</v>
      </c>
      <c r="F977" s="304">
        <f t="shared" ca="1" si="445"/>
        <v>0.39953096253158732</v>
      </c>
      <c r="G977" s="306">
        <f t="shared" ca="1" si="446"/>
        <v>4.5150720664790951</v>
      </c>
      <c r="H977" s="307">
        <f t="shared" ca="1" si="447"/>
        <v>-111.4690645917527</v>
      </c>
      <c r="I977" s="304">
        <f t="shared" ca="1" si="448"/>
        <v>111.56046896963922</v>
      </c>
      <c r="J977" s="306">
        <f t="shared" ca="1" si="449"/>
        <v>864.55711868317792</v>
      </c>
      <c r="K977" s="307">
        <f t="shared" ca="1" si="450"/>
        <v>-10.147504235112461</v>
      </c>
      <c r="L977" s="304">
        <f t="shared" ca="1" si="435"/>
        <v>864.61666841899375</v>
      </c>
      <c r="M977" s="306">
        <f t="shared" ca="1" si="451"/>
        <v>-1.5303132989126196</v>
      </c>
      <c r="N977" s="304">
        <f t="shared" ca="1" si="452"/>
        <v>-87.680493360435094</v>
      </c>
      <c r="P977" s="310">
        <f t="shared" ca="1" si="453"/>
        <v>23</v>
      </c>
      <c r="Q977" s="304">
        <f t="shared" ca="1" si="454"/>
        <v>0</v>
      </c>
      <c r="R977" s="306">
        <f t="shared" ca="1" si="455"/>
        <v>0</v>
      </c>
      <c r="S977" s="307">
        <f t="shared" ca="1" si="456"/>
        <v>4.7590000000000039</v>
      </c>
      <c r="T977" s="304">
        <f t="shared" ca="1" si="436"/>
        <v>46.68579000000004</v>
      </c>
      <c r="U977" s="311">
        <f t="shared" ca="1" si="437"/>
        <v>0</v>
      </c>
      <c r="V977" s="306">
        <f t="shared" ca="1" si="438"/>
        <v>1.2262437002915001</v>
      </c>
      <c r="W977" s="304">
        <f t="shared" ca="1" si="439"/>
        <v>46.85984958466954</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-4.460236292847064E-2</v>
      </c>
      <c r="AH977" s="304">
        <f t="shared" ca="1" si="463"/>
        <v>-9.8465646348798064</v>
      </c>
    </row>
    <row r="978" spans="1:34" x14ac:dyDescent="0.2">
      <c r="A978" s="347">
        <f t="shared" ca="1" si="441"/>
        <v>1E-4</v>
      </c>
      <c r="B978" s="304">
        <f t="shared" ca="1" si="442"/>
        <v>42.337100000001563</v>
      </c>
      <c r="D978" s="306">
        <f t="shared" ca="1" si="443"/>
        <v>-0.39851029084354217</v>
      </c>
      <c r="E978" s="307">
        <f t="shared" ca="1" si="444"/>
        <v>2.8507269975317939E-2</v>
      </c>
      <c r="F978" s="304">
        <f t="shared" ca="1" si="445"/>
        <v>0.39952861768545472</v>
      </c>
      <c r="G978" s="306">
        <f t="shared" ca="1" si="446"/>
        <v>4.5150322154500104</v>
      </c>
      <c r="H978" s="307">
        <f t="shared" ca="1" si="447"/>
        <v>-111.4690617410257</v>
      </c>
      <c r="I978" s="304">
        <f t="shared" ca="1" si="448"/>
        <v>111.56046450840526</v>
      </c>
      <c r="J978" s="306">
        <f t="shared" ca="1" si="449"/>
        <v>864.55711868317792</v>
      </c>
      <c r="K978" s="307">
        <f t="shared" ca="1" si="450"/>
        <v>-10.1586511414291</v>
      </c>
      <c r="L978" s="304">
        <f t="shared" ca="1" si="435"/>
        <v>864.61679931561116</v>
      </c>
      <c r="M978" s="306">
        <f t="shared" ca="1" si="451"/>
        <v>-1.5303136548003773</v>
      </c>
      <c r="N978" s="304">
        <f t="shared" ca="1" si="452"/>
        <v>-87.680513751301589</v>
      </c>
      <c r="P978" s="310">
        <f t="shared" ca="1" si="453"/>
        <v>23</v>
      </c>
      <c r="Q978" s="304">
        <f t="shared" ca="1" si="454"/>
        <v>0</v>
      </c>
      <c r="R978" s="306">
        <f t="shared" ca="1" si="455"/>
        <v>0</v>
      </c>
      <c r="S978" s="307">
        <f t="shared" ca="1" si="456"/>
        <v>4.7590000000000039</v>
      </c>
      <c r="T978" s="304">
        <f t="shared" ca="1" si="436"/>
        <v>46.68579000000004</v>
      </c>
      <c r="U978" s="311">
        <f t="shared" ca="1" si="437"/>
        <v>0</v>
      </c>
      <c r="V978" s="306">
        <f t="shared" ca="1" si="438"/>
        <v>1.2262450671749789</v>
      </c>
      <c r="W978" s="304">
        <f t="shared" ca="1" si="439"/>
        <v>46.859898071150702</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-4.4612410171563255E-2</v>
      </c>
      <c r="AH978" s="304">
        <f t="shared" ca="1" si="463"/>
        <v>-9.846574823422884</v>
      </c>
    </row>
    <row r="979" spans="1:34" x14ac:dyDescent="0.2">
      <c r="A979" s="347">
        <f t="shared" ca="1" si="441"/>
        <v>1E-4</v>
      </c>
      <c r="B979" s="304">
        <f t="shared" ca="1" si="442"/>
        <v>42.337200000001566</v>
      </c>
      <c r="D979" s="306">
        <f t="shared" ca="1" si="443"/>
        <v>-0.39850720177925875</v>
      </c>
      <c r="E979" s="307">
        <f t="shared" ca="1" si="444"/>
        <v>2.851759182812863E-2</v>
      </c>
      <c r="F979" s="304">
        <f t="shared" ca="1" si="445"/>
        <v>0.39952627312056788</v>
      </c>
      <c r="G979" s="306">
        <f t="shared" ca="1" si="446"/>
        <v>4.5149923647298325</v>
      </c>
      <c r="H979" s="307">
        <f t="shared" ca="1" si="447"/>
        <v>-111.46905888926652</v>
      </c>
      <c r="I979" s="304">
        <f t="shared" ca="1" si="448"/>
        <v>111.56046004616661</v>
      </c>
      <c r="J979" s="306">
        <f t="shared" ca="1" si="449"/>
        <v>864.55711868317792</v>
      </c>
      <c r="K979" s="307">
        <f t="shared" ca="1" si="450"/>
        <v>-10.169798047460615</v>
      </c>
      <c r="L979" s="304">
        <f t="shared" ca="1" si="435"/>
        <v>864.61693035591475</v>
      </c>
      <c r="M979" s="306">
        <f t="shared" ca="1" si="451"/>
        <v>-1.5303140106850224</v>
      </c>
      <c r="N979" s="304">
        <f t="shared" ca="1" si="452"/>
        <v>-87.680534141989753</v>
      </c>
      <c r="P979" s="310">
        <f t="shared" ca="1" si="453"/>
        <v>23</v>
      </c>
      <c r="Q979" s="304">
        <f t="shared" ca="1" si="454"/>
        <v>0</v>
      </c>
      <c r="R979" s="306">
        <f t="shared" ca="1" si="455"/>
        <v>0</v>
      </c>
      <c r="S979" s="307">
        <f t="shared" ca="1" si="456"/>
        <v>4.7590000000000039</v>
      </c>
      <c r="T979" s="304">
        <f t="shared" ca="1" si="436"/>
        <v>46.68579000000004</v>
      </c>
      <c r="U979" s="311">
        <f t="shared" ca="1" si="437"/>
        <v>0</v>
      </c>
      <c r="V979" s="306">
        <f t="shared" ca="1" si="438"/>
        <v>1.2262464340599475</v>
      </c>
      <c r="W979" s="304">
        <f t="shared" ca="1" si="439"/>
        <v>46.859946556836562</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-4.462245725000713E-2</v>
      </c>
      <c r="AH979" s="304">
        <f t="shared" ca="1" si="463"/>
        <v>-9.8465850117988367</v>
      </c>
    </row>
    <row r="980" spans="1:34" x14ac:dyDescent="0.2">
      <c r="A980" s="347">
        <f t="shared" ca="1" si="441"/>
        <v>1E-4</v>
      </c>
      <c r="B980" s="304">
        <f t="shared" ca="1" si="442"/>
        <v>42.337300000001569</v>
      </c>
      <c r="D980" s="306">
        <f t="shared" ca="1" si="443"/>
        <v>-0.39850411273153918</v>
      </c>
      <c r="E980" s="307">
        <f t="shared" ca="1" si="444"/>
        <v>2.8527913511767977E-2</v>
      </c>
      <c r="F980" s="304">
        <f t="shared" ca="1" si="445"/>
        <v>0.3995239288369174</v>
      </c>
      <c r="G980" s="306">
        <f t="shared" ca="1" si="446"/>
        <v>4.5149525143185594</v>
      </c>
      <c r="H980" s="307">
        <f t="shared" ca="1" si="447"/>
        <v>-111.46905603647517</v>
      </c>
      <c r="I980" s="304">
        <f t="shared" ca="1" si="448"/>
        <v>111.56045558292325</v>
      </c>
      <c r="J980" s="306">
        <f t="shared" ca="1" si="449"/>
        <v>864.55711868317792</v>
      </c>
      <c r="K980" s="307">
        <f t="shared" ca="1" si="450"/>
        <v>-10.180944953206902</v>
      </c>
      <c r="L980" s="304">
        <f t="shared" ca="1" si="435"/>
        <v>864.6170615399044</v>
      </c>
      <c r="M980" s="306">
        <f t="shared" ca="1" si="451"/>
        <v>-1.5303143665665546</v>
      </c>
      <c r="N980" s="304">
        <f t="shared" ca="1" si="452"/>
        <v>-87.680554532499556</v>
      </c>
      <c r="P980" s="310">
        <f t="shared" ca="1" si="453"/>
        <v>23</v>
      </c>
      <c r="Q980" s="304">
        <f t="shared" ca="1" si="454"/>
        <v>0</v>
      </c>
      <c r="R980" s="306">
        <f t="shared" ca="1" si="455"/>
        <v>0</v>
      </c>
      <c r="S980" s="307">
        <f t="shared" ca="1" si="456"/>
        <v>4.7590000000000039</v>
      </c>
      <c r="T980" s="304">
        <f t="shared" ca="1" si="436"/>
        <v>46.68579000000004</v>
      </c>
      <c r="U980" s="311">
        <f t="shared" ca="1" si="437"/>
        <v>0</v>
      </c>
      <c r="V980" s="306">
        <f t="shared" ca="1" si="438"/>
        <v>1.2262478009464055</v>
      </c>
      <c r="W980" s="304">
        <f t="shared" ca="1" si="439"/>
        <v>46.859995041727096</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-4.4632504163812925E-2</v>
      </c>
      <c r="AH980" s="304">
        <f t="shared" ca="1" si="463"/>
        <v>-9.8465952000076751</v>
      </c>
    </row>
    <row r="981" spans="1:34" x14ac:dyDescent="0.2">
      <c r="A981" s="347">
        <f t="shared" ca="1" si="441"/>
        <v>1E-4</v>
      </c>
      <c r="B981" s="304">
        <f t="shared" ca="1" si="442"/>
        <v>42.337400000001573</v>
      </c>
      <c r="D981" s="306">
        <f t="shared" ca="1" si="443"/>
        <v>-0.39850102370038581</v>
      </c>
      <c r="E981" s="307">
        <f t="shared" ca="1" si="444"/>
        <v>2.8538235026230652E-2</v>
      </c>
      <c r="F981" s="304">
        <f t="shared" ca="1" si="445"/>
        <v>0.39952158483449657</v>
      </c>
      <c r="G981" s="306">
        <f t="shared" ca="1" si="446"/>
        <v>4.5149126642161894</v>
      </c>
      <c r="H981" s="307">
        <f t="shared" ca="1" si="447"/>
        <v>-111.46905318265166</v>
      </c>
      <c r="I981" s="304">
        <f t="shared" ca="1" si="448"/>
        <v>111.56045111867522</v>
      </c>
      <c r="J981" s="306">
        <f t="shared" ca="1" si="449"/>
        <v>864.55711868317792</v>
      </c>
      <c r="K981" s="307">
        <f t="shared" ca="1" si="450"/>
        <v>-10.192091858667858</v>
      </c>
      <c r="L981" s="304">
        <f t="shared" ca="1" si="435"/>
        <v>864.61719286758</v>
      </c>
      <c r="M981" s="306">
        <f t="shared" ca="1" si="451"/>
        <v>-1.5303147224449745</v>
      </c>
      <c r="N981" s="304">
        <f t="shared" ca="1" si="452"/>
        <v>-87.680574922831028</v>
      </c>
      <c r="P981" s="310">
        <f t="shared" ca="1" si="453"/>
        <v>23</v>
      </c>
      <c r="Q981" s="304">
        <f t="shared" ca="1" si="454"/>
        <v>0</v>
      </c>
      <c r="R981" s="306">
        <f t="shared" ca="1" si="455"/>
        <v>0</v>
      </c>
      <c r="S981" s="307">
        <f t="shared" ca="1" si="456"/>
        <v>4.7590000000000039</v>
      </c>
      <c r="T981" s="304">
        <f t="shared" ca="1" si="436"/>
        <v>46.68579000000004</v>
      </c>
      <c r="U981" s="311">
        <f t="shared" ca="1" si="437"/>
        <v>0</v>
      </c>
      <c r="V981" s="306">
        <f t="shared" ca="1" si="438"/>
        <v>1.2262491678343528</v>
      </c>
      <c r="W981" s="304">
        <f t="shared" ca="1" si="439"/>
        <v>46.86004352582232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-4.4642550912977086E-2</v>
      </c>
      <c r="AH981" s="304">
        <f t="shared" ca="1" si="463"/>
        <v>-9.846605388049392</v>
      </c>
    </row>
    <row r="982" spans="1:34" x14ac:dyDescent="0.2">
      <c r="A982" s="347">
        <f t="shared" ca="1" si="441"/>
        <v>1E-4</v>
      </c>
      <c r="B982" s="304">
        <f t="shared" ca="1" si="442"/>
        <v>42.337500000001576</v>
      </c>
      <c r="D982" s="306">
        <f t="shared" ca="1" si="443"/>
        <v>-0.39849793468579447</v>
      </c>
      <c r="E982" s="307">
        <f t="shared" ca="1" si="444"/>
        <v>2.8548556371520206E-2</v>
      </c>
      <c r="F982" s="304">
        <f t="shared" ca="1" si="445"/>
        <v>0.39951924111329307</v>
      </c>
      <c r="G982" s="306">
        <f t="shared" ca="1" si="446"/>
        <v>4.5148728144227208</v>
      </c>
      <c r="H982" s="307">
        <f t="shared" ca="1" si="447"/>
        <v>-111.46905032779603</v>
      </c>
      <c r="I982" s="304">
        <f t="shared" ca="1" si="448"/>
        <v>111.56044665342255</v>
      </c>
      <c r="J982" s="306">
        <f t="shared" ca="1" si="449"/>
        <v>864.55711868317792</v>
      </c>
      <c r="K982" s="307">
        <f t="shared" ca="1" si="450"/>
        <v>-10.20323876384338</v>
      </c>
      <c r="L982" s="304">
        <f t="shared" ca="1" si="435"/>
        <v>864.61732433894167</v>
      </c>
      <c r="M982" s="306">
        <f t="shared" ca="1" si="451"/>
        <v>-1.5303150783202817</v>
      </c>
      <c r="N982" s="304">
        <f t="shared" ca="1" si="452"/>
        <v>-87.680595312984167</v>
      </c>
      <c r="P982" s="310">
        <f t="shared" ca="1" si="453"/>
        <v>23</v>
      </c>
      <c r="Q982" s="304">
        <f t="shared" ca="1" si="454"/>
        <v>0</v>
      </c>
      <c r="R982" s="306">
        <f t="shared" ca="1" si="455"/>
        <v>0</v>
      </c>
      <c r="S982" s="307">
        <f t="shared" ca="1" si="456"/>
        <v>4.7590000000000039</v>
      </c>
      <c r="T982" s="304">
        <f t="shared" ca="1" si="436"/>
        <v>46.68579000000004</v>
      </c>
      <c r="U982" s="311">
        <f t="shared" ca="1" si="437"/>
        <v>0</v>
      </c>
      <c r="V982" s="306">
        <f t="shared" ca="1" si="438"/>
        <v>1.2262505347237893</v>
      </c>
      <c r="W982" s="304">
        <f t="shared" ca="1" si="439"/>
        <v>46.860092009122269</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-4.465259749750139E-2</v>
      </c>
      <c r="AH982" s="304">
        <f t="shared" ca="1" si="463"/>
        <v>-9.8466155759239928</v>
      </c>
    </row>
    <row r="983" spans="1:34" x14ac:dyDescent="0.2">
      <c r="A983" s="347">
        <f t="shared" ca="1" si="441"/>
        <v>1E-4</v>
      </c>
      <c r="B983" s="304">
        <f t="shared" ca="1" si="442"/>
        <v>42.337600000001579</v>
      </c>
      <c r="D983" s="306">
        <f t="shared" ca="1" si="443"/>
        <v>-0.39849484568776816</v>
      </c>
      <c r="E983" s="307">
        <f t="shared" ca="1" si="444"/>
        <v>2.8558877547643746E-2</v>
      </c>
      <c r="F983" s="304">
        <f t="shared" ca="1" si="445"/>
        <v>0.39951689767330173</v>
      </c>
      <c r="G983" s="306">
        <f t="shared" ca="1" si="446"/>
        <v>4.5148329649381518</v>
      </c>
      <c r="H983" s="307">
        <f t="shared" ca="1" si="447"/>
        <v>-111.46904747190827</v>
      </c>
      <c r="I983" s="304">
        <f t="shared" ca="1" si="448"/>
        <v>111.56044218716521</v>
      </c>
      <c r="J983" s="306">
        <f t="shared" ca="1" si="449"/>
        <v>864.55711868317792</v>
      </c>
      <c r="K983" s="307">
        <f t="shared" ca="1" si="450"/>
        <v>-10.214385668733366</v>
      </c>
      <c r="L983" s="304">
        <f t="shared" ca="1" si="435"/>
        <v>864.61745595398907</v>
      </c>
      <c r="M983" s="306">
        <f t="shared" ca="1" si="451"/>
        <v>-1.5303154341924763</v>
      </c>
      <c r="N983" s="304">
        <f t="shared" ca="1" si="452"/>
        <v>-87.68061570295896</v>
      </c>
      <c r="P983" s="310">
        <f t="shared" ca="1" si="453"/>
        <v>23</v>
      </c>
      <c r="Q983" s="304">
        <f t="shared" ca="1" si="454"/>
        <v>0</v>
      </c>
      <c r="R983" s="306">
        <f t="shared" ca="1" si="455"/>
        <v>0</v>
      </c>
      <c r="S983" s="307">
        <f t="shared" ca="1" si="456"/>
        <v>4.7590000000000039</v>
      </c>
      <c r="T983" s="304">
        <f t="shared" ca="1" si="436"/>
        <v>46.68579000000004</v>
      </c>
      <c r="U983" s="311">
        <f t="shared" ca="1" si="437"/>
        <v>0</v>
      </c>
      <c r="V983" s="306">
        <f t="shared" ca="1" si="438"/>
        <v>1.2262519016147155</v>
      </c>
      <c r="W983" s="304">
        <f t="shared" ca="1" si="439"/>
        <v>46.860140491626915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-4.4662643917391165E-2</v>
      </c>
      <c r="AH983" s="304">
        <f t="shared" ca="1" si="463"/>
        <v>-9.8466257636314829</v>
      </c>
    </row>
    <row r="984" spans="1:34" x14ac:dyDescent="0.2">
      <c r="A984" s="347">
        <f t="shared" ca="1" si="441"/>
        <v>1E-4</v>
      </c>
      <c r="B984" s="304">
        <f t="shared" ca="1" si="442"/>
        <v>42.337700000001583</v>
      </c>
      <c r="D984" s="306">
        <f t="shared" ca="1" si="443"/>
        <v>-0.39849175670630682</v>
      </c>
      <c r="E984" s="307">
        <f t="shared" ca="1" si="444"/>
        <v>2.8569198554597719E-2</v>
      </c>
      <c r="F984" s="304">
        <f t="shared" ca="1" si="445"/>
        <v>0.39951455451451384</v>
      </c>
      <c r="G984" s="306">
        <f t="shared" ca="1" si="446"/>
        <v>4.5147931157624814</v>
      </c>
      <c r="H984" s="307">
        <f t="shared" ca="1" si="447"/>
        <v>-111.46904461498842</v>
      </c>
      <c r="I984" s="304">
        <f t="shared" ca="1" si="448"/>
        <v>111.56043771990326</v>
      </c>
      <c r="J984" s="306">
        <f t="shared" ca="1" si="449"/>
        <v>864.55711868317792</v>
      </c>
      <c r="K984" s="307">
        <f t="shared" ca="1" si="450"/>
        <v>-10.225532573337711</v>
      </c>
      <c r="L984" s="304">
        <f t="shared" ca="1" si="435"/>
        <v>864.61758771272218</v>
      </c>
      <c r="M984" s="306">
        <f t="shared" ca="1" si="451"/>
        <v>-1.5303157900615585</v>
      </c>
      <c r="N984" s="304">
        <f t="shared" ca="1" si="452"/>
        <v>-87.680636092755435</v>
      </c>
      <c r="P984" s="310">
        <f t="shared" ca="1" si="453"/>
        <v>23</v>
      </c>
      <c r="Q984" s="304">
        <f t="shared" ca="1" si="454"/>
        <v>0</v>
      </c>
      <c r="R984" s="306">
        <f t="shared" ca="1" si="455"/>
        <v>0</v>
      </c>
      <c r="S984" s="307">
        <f t="shared" ca="1" si="456"/>
        <v>4.7590000000000039</v>
      </c>
      <c r="T984" s="304">
        <f t="shared" ca="1" si="436"/>
        <v>46.68579000000004</v>
      </c>
      <c r="U984" s="311">
        <f t="shared" ca="1" si="437"/>
        <v>0</v>
      </c>
      <c r="V984" s="306">
        <f t="shared" ca="1" si="438"/>
        <v>1.2262532685071312</v>
      </c>
      <c r="W984" s="304">
        <f t="shared" ca="1" si="439"/>
        <v>46.860188973336321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-4.4672690172644636E-2</v>
      </c>
      <c r="AH984" s="304">
        <f t="shared" ca="1" si="463"/>
        <v>-9.8466359511718586</v>
      </c>
    </row>
    <row r="985" spans="1:34" x14ac:dyDescent="0.2">
      <c r="A985" s="347">
        <f t="shared" ca="1" si="441"/>
        <v>1E-4</v>
      </c>
      <c r="B985" s="304">
        <f t="shared" ca="1" si="442"/>
        <v>42.337800000001586</v>
      </c>
      <c r="D985" s="306">
        <f t="shared" ca="1" si="443"/>
        <v>-0.39848866774140912</v>
      </c>
      <c r="E985" s="307">
        <f t="shared" ca="1" si="444"/>
        <v>2.8579519392392783E-2</v>
      </c>
      <c r="F985" s="304">
        <f t="shared" ca="1" si="445"/>
        <v>0.39951221163692019</v>
      </c>
      <c r="G985" s="306">
        <f t="shared" ca="1" si="446"/>
        <v>4.5147532668957071</v>
      </c>
      <c r="H985" s="307">
        <f t="shared" ca="1" si="447"/>
        <v>-111.46904175703648</v>
      </c>
      <c r="I985" s="304">
        <f t="shared" ca="1" si="448"/>
        <v>111.5604332516367</v>
      </c>
      <c r="J985" s="306">
        <f t="shared" ca="1" si="449"/>
        <v>864.55711868317792</v>
      </c>
      <c r="K985" s="307">
        <f t="shared" ca="1" si="450"/>
        <v>-10.236679477656311</v>
      </c>
      <c r="L985" s="304">
        <f t="shared" ca="1" si="435"/>
        <v>864.61771961514114</v>
      </c>
      <c r="M985" s="306">
        <f t="shared" ca="1" si="451"/>
        <v>-1.5303161459275281</v>
      </c>
      <c r="N985" s="304">
        <f t="shared" ca="1" si="452"/>
        <v>-87.680656482373564</v>
      </c>
      <c r="P985" s="310">
        <f t="shared" ca="1" si="453"/>
        <v>23</v>
      </c>
      <c r="Q985" s="304">
        <f t="shared" ca="1" si="454"/>
        <v>0</v>
      </c>
      <c r="R985" s="306">
        <f t="shared" ca="1" si="455"/>
        <v>0</v>
      </c>
      <c r="S985" s="307">
        <f t="shared" ca="1" si="456"/>
        <v>4.7590000000000039</v>
      </c>
      <c r="T985" s="304">
        <f t="shared" ca="1" si="436"/>
        <v>46.68579000000004</v>
      </c>
      <c r="U985" s="311">
        <f t="shared" ca="1" si="437"/>
        <v>0</v>
      </c>
      <c r="V985" s="306">
        <f t="shared" ca="1" si="438"/>
        <v>1.2262546354010362</v>
      </c>
      <c r="W985" s="304">
        <f t="shared" ca="1" si="439"/>
        <v>46.860237454250445</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-4.468273626327246E-2</v>
      </c>
      <c r="AH985" s="304">
        <f t="shared" ca="1" si="463"/>
        <v>-9.8466461385451325</v>
      </c>
    </row>
    <row r="986" spans="1:34" x14ac:dyDescent="0.2">
      <c r="A986" s="347">
        <f t="shared" ca="1" si="441"/>
        <v>1E-4</v>
      </c>
      <c r="B986" s="304">
        <f t="shared" ca="1" si="442"/>
        <v>42.337900000001589</v>
      </c>
      <c r="D986" s="306">
        <f t="shared" ca="1" si="443"/>
        <v>-0.398485578793077</v>
      </c>
      <c r="E986" s="307">
        <f t="shared" ca="1" si="444"/>
        <v>2.8589840061018279E-2</v>
      </c>
      <c r="F986" s="304">
        <f t="shared" ca="1" si="445"/>
        <v>0.39950986904051339</v>
      </c>
      <c r="G986" s="306">
        <f t="shared" ca="1" si="446"/>
        <v>4.5147134183378279</v>
      </c>
      <c r="H986" s="307">
        <f t="shared" ca="1" si="447"/>
        <v>-111.46903889805247</v>
      </c>
      <c r="I986" s="304">
        <f t="shared" ca="1" si="448"/>
        <v>111.56042878236553</v>
      </c>
      <c r="J986" s="306">
        <f t="shared" ca="1" si="449"/>
        <v>864.55711868317792</v>
      </c>
      <c r="K986" s="307">
        <f t="shared" ca="1" si="450"/>
        <v>-10.247826381689066</v>
      </c>
      <c r="L986" s="304">
        <f t="shared" ca="1" si="435"/>
        <v>864.6178516612456</v>
      </c>
      <c r="M986" s="306">
        <f t="shared" ca="1" si="451"/>
        <v>-1.5303165017903853</v>
      </c>
      <c r="N986" s="304">
        <f t="shared" ca="1" si="452"/>
        <v>-87.680676871813361</v>
      </c>
      <c r="P986" s="310">
        <f t="shared" ca="1" si="453"/>
        <v>23</v>
      </c>
      <c r="Q986" s="304">
        <f t="shared" ca="1" si="454"/>
        <v>0</v>
      </c>
      <c r="R986" s="306">
        <f t="shared" ca="1" si="455"/>
        <v>0</v>
      </c>
      <c r="S986" s="307">
        <f t="shared" ca="1" si="456"/>
        <v>4.7590000000000039</v>
      </c>
      <c r="T986" s="304">
        <f t="shared" ca="1" si="436"/>
        <v>46.68579000000004</v>
      </c>
      <c r="U986" s="311">
        <f t="shared" ca="1" si="437"/>
        <v>0</v>
      </c>
      <c r="V986" s="306">
        <f t="shared" ca="1" si="438"/>
        <v>1.2262560022964304</v>
      </c>
      <c r="W986" s="304">
        <f t="shared" ca="1" si="439"/>
        <v>46.860285934369315</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-4.4692782189267533E-2</v>
      </c>
      <c r="AH986" s="304">
        <f t="shared" ca="1" si="463"/>
        <v>-9.8466563257512938</v>
      </c>
    </row>
    <row r="987" spans="1:34" x14ac:dyDescent="0.2">
      <c r="A987" s="347">
        <f t="shared" ca="1" si="441"/>
        <v>1E-4</v>
      </c>
      <c r="B987" s="304">
        <f t="shared" ca="1" si="442"/>
        <v>42.338000000001593</v>
      </c>
      <c r="D987" s="306">
        <f t="shared" ca="1" si="443"/>
        <v>-0.39848248986130891</v>
      </c>
      <c r="E987" s="307">
        <f t="shared" ca="1" si="444"/>
        <v>2.860016056048309E-2</v>
      </c>
      <c r="F987" s="304">
        <f t="shared" ca="1" si="445"/>
        <v>0.39950752672528406</v>
      </c>
      <c r="G987" s="306">
        <f t="shared" ca="1" si="446"/>
        <v>4.5146735700888421</v>
      </c>
      <c r="H987" s="307">
        <f t="shared" ca="1" si="447"/>
        <v>-111.46903603803642</v>
      </c>
      <c r="I987" s="304">
        <f t="shared" ca="1" si="448"/>
        <v>111.56042431208982</v>
      </c>
      <c r="J987" s="306">
        <f t="shared" ca="1" si="449"/>
        <v>864.55711868317792</v>
      </c>
      <c r="K987" s="307">
        <f t="shared" ca="1" si="450"/>
        <v>-10.25897328543587</v>
      </c>
      <c r="L987" s="304">
        <f t="shared" ca="1" si="435"/>
        <v>864.61798385103566</v>
      </c>
      <c r="M987" s="306">
        <f t="shared" ca="1" si="451"/>
        <v>-1.5303168576501298</v>
      </c>
      <c r="N987" s="304">
        <f t="shared" ca="1" si="452"/>
        <v>-87.680697261074826</v>
      </c>
      <c r="P987" s="310">
        <f t="shared" ca="1" si="453"/>
        <v>23</v>
      </c>
      <c r="Q987" s="304">
        <f t="shared" ca="1" si="454"/>
        <v>0</v>
      </c>
      <c r="R987" s="306">
        <f t="shared" ca="1" si="455"/>
        <v>0</v>
      </c>
      <c r="S987" s="307">
        <f t="shared" ca="1" si="456"/>
        <v>4.7590000000000039</v>
      </c>
      <c r="T987" s="304">
        <f t="shared" ca="1" si="436"/>
        <v>46.68579000000004</v>
      </c>
      <c r="U987" s="311">
        <f t="shared" ca="1" si="437"/>
        <v>0</v>
      </c>
      <c r="V987" s="306">
        <f t="shared" ca="1" si="438"/>
        <v>1.2262573691933143</v>
      </c>
      <c r="W987" s="304">
        <f t="shared" ca="1" si="439"/>
        <v>46.860334413692975</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-4.470282795063163E-2</v>
      </c>
      <c r="AH987" s="304">
        <f t="shared" ca="1" si="463"/>
        <v>-9.8466665127903497</v>
      </c>
    </row>
    <row r="988" spans="1:34" x14ac:dyDescent="0.2">
      <c r="A988" s="347">
        <f t="shared" ca="1" si="441"/>
        <v>1E-4</v>
      </c>
      <c r="B988" s="304">
        <f t="shared" ca="1" si="442"/>
        <v>42.338100000001596</v>
      </c>
      <c r="D988" s="306">
        <f t="shared" ca="1" si="443"/>
        <v>-0.39847940094610779</v>
      </c>
      <c r="E988" s="307">
        <f t="shared" ca="1" si="444"/>
        <v>2.8610480890797874E-2</v>
      </c>
      <c r="F988" s="304">
        <f t="shared" ca="1" si="445"/>
        <v>0.39950518469122731</v>
      </c>
      <c r="G988" s="306">
        <f t="shared" ca="1" si="446"/>
        <v>4.5146337221487478</v>
      </c>
      <c r="H988" s="307">
        <f t="shared" ca="1" si="447"/>
        <v>-111.46903317698833</v>
      </c>
      <c r="I988" s="304">
        <f t="shared" ca="1" si="448"/>
        <v>111.56041984080953</v>
      </c>
      <c r="J988" s="306">
        <f t="shared" ca="1" si="449"/>
        <v>864.55711868317792</v>
      </c>
      <c r="K988" s="307">
        <f t="shared" ca="1" si="450"/>
        <v>-10.270120188896621</v>
      </c>
      <c r="L988" s="304">
        <f t="shared" ca="1" si="435"/>
        <v>864.61811618451122</v>
      </c>
      <c r="M988" s="306">
        <f t="shared" ca="1" si="451"/>
        <v>-1.5303172135067622</v>
      </c>
      <c r="N988" s="304">
        <f t="shared" ca="1" si="452"/>
        <v>-87.680717650157973</v>
      </c>
      <c r="P988" s="310">
        <f t="shared" ca="1" si="453"/>
        <v>23</v>
      </c>
      <c r="Q988" s="304">
        <f t="shared" ca="1" si="454"/>
        <v>0</v>
      </c>
      <c r="R988" s="306">
        <f t="shared" ca="1" si="455"/>
        <v>0</v>
      </c>
      <c r="S988" s="307">
        <f t="shared" ca="1" si="456"/>
        <v>4.7590000000000039</v>
      </c>
      <c r="T988" s="304">
        <f t="shared" ca="1" si="436"/>
        <v>46.68579000000004</v>
      </c>
      <c r="U988" s="311">
        <f t="shared" ca="1" si="437"/>
        <v>0</v>
      </c>
      <c r="V988" s="306">
        <f t="shared" ca="1" si="438"/>
        <v>1.2262587360916872</v>
      </c>
      <c r="W988" s="304">
        <f t="shared" ca="1" si="439"/>
        <v>46.860382892221388</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-4.4712873547378962E-2</v>
      </c>
      <c r="AH988" s="304">
        <f t="shared" ca="1" si="463"/>
        <v>-9.8466766996623107</v>
      </c>
    </row>
    <row r="989" spans="1:34" x14ac:dyDescent="0.2">
      <c r="A989" s="347">
        <f t="shared" ca="1" si="441"/>
        <v>1E-4</v>
      </c>
      <c r="B989" s="304">
        <f t="shared" ca="1" si="442"/>
        <v>42.338200000001599</v>
      </c>
      <c r="D989" s="306">
        <f t="shared" ca="1" si="443"/>
        <v>-0.39847631204746903</v>
      </c>
      <c r="E989" s="307">
        <f t="shared" ca="1" si="444"/>
        <v>2.8620801051953748E-2</v>
      </c>
      <c r="F989" s="304">
        <f t="shared" ca="1" si="445"/>
        <v>0.39950284293832933</v>
      </c>
      <c r="G989" s="306">
        <f t="shared" ca="1" si="446"/>
        <v>4.5145938745175433</v>
      </c>
      <c r="H989" s="307">
        <f t="shared" ca="1" si="447"/>
        <v>-111.46903031490822</v>
      </c>
      <c r="I989" s="304">
        <f t="shared" ca="1" si="448"/>
        <v>111.56041536852469</v>
      </c>
      <c r="J989" s="306">
        <f t="shared" ca="1" si="449"/>
        <v>864.55711868317792</v>
      </c>
      <c r="K989" s="307">
        <f t="shared" ca="1" si="450"/>
        <v>-10.281267092071216</v>
      </c>
      <c r="L989" s="304">
        <f t="shared" ca="1" si="435"/>
        <v>864.61824866167206</v>
      </c>
      <c r="M989" s="306">
        <f t="shared" ca="1" si="451"/>
        <v>-1.5303175693602822</v>
      </c>
      <c r="N989" s="304">
        <f t="shared" ca="1" si="452"/>
        <v>-87.680738039062788</v>
      </c>
      <c r="P989" s="310">
        <f t="shared" ca="1" si="453"/>
        <v>23</v>
      </c>
      <c r="Q989" s="304">
        <f t="shared" ca="1" si="454"/>
        <v>0</v>
      </c>
      <c r="R989" s="306">
        <f t="shared" ca="1" si="455"/>
        <v>0</v>
      </c>
      <c r="S989" s="307">
        <f t="shared" ca="1" si="456"/>
        <v>4.7590000000000039</v>
      </c>
      <c r="T989" s="304">
        <f t="shared" ca="1" si="436"/>
        <v>46.68579000000004</v>
      </c>
      <c r="U989" s="311">
        <f t="shared" ca="1" si="437"/>
        <v>0</v>
      </c>
      <c r="V989" s="306">
        <f t="shared" ca="1" si="438"/>
        <v>1.2262601029915499</v>
      </c>
      <c r="W989" s="304">
        <f t="shared" ca="1" si="439"/>
        <v>46.860431369954583</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-4.4722918979498871E-2</v>
      </c>
      <c r="AH989" s="304">
        <f t="shared" ca="1" si="463"/>
        <v>-9.8466868863671682</v>
      </c>
    </row>
    <row r="990" spans="1:34" x14ac:dyDescent="0.2">
      <c r="A990" s="347">
        <f t="shared" ca="1" si="441"/>
        <v>1E-4</v>
      </c>
      <c r="B990" s="304">
        <f t="shared" ca="1" si="442"/>
        <v>42.338300000001603</v>
      </c>
      <c r="D990" s="306">
        <f t="shared" ca="1" si="443"/>
        <v>-0.39847322316539541</v>
      </c>
      <c r="E990" s="307">
        <f t="shared" ca="1" si="444"/>
        <v>2.8631121043954266E-2</v>
      </c>
      <c r="F990" s="304">
        <f t="shared" ca="1" si="445"/>
        <v>0.39950050146658461</v>
      </c>
      <c r="G990" s="306">
        <f t="shared" ca="1" si="446"/>
        <v>4.5145540271952269</v>
      </c>
      <c r="H990" s="307">
        <f t="shared" ca="1" si="447"/>
        <v>-111.46902745179612</v>
      </c>
      <c r="I990" s="304">
        <f t="shared" ca="1" si="448"/>
        <v>111.56041089523534</v>
      </c>
      <c r="J990" s="306">
        <f t="shared" ca="1" si="449"/>
        <v>864.55711868317792</v>
      </c>
      <c r="K990" s="307">
        <f t="shared" ca="1" si="450"/>
        <v>-10.292413994959551</v>
      </c>
      <c r="L990" s="304">
        <f t="shared" ca="1" si="435"/>
        <v>864.61838128251827</v>
      </c>
      <c r="M990" s="306">
        <f t="shared" ca="1" si="451"/>
        <v>-1.5303179252106898</v>
      </c>
      <c r="N990" s="304">
        <f t="shared" ca="1" si="452"/>
        <v>-87.680758427789286</v>
      </c>
      <c r="P990" s="310">
        <f t="shared" ca="1" si="453"/>
        <v>23</v>
      </c>
      <c r="Q990" s="304">
        <f t="shared" ca="1" si="454"/>
        <v>0</v>
      </c>
      <c r="R990" s="306">
        <f t="shared" ca="1" si="455"/>
        <v>0</v>
      </c>
      <c r="S990" s="307">
        <f t="shared" ca="1" si="456"/>
        <v>4.7590000000000039</v>
      </c>
      <c r="T990" s="304">
        <f t="shared" ca="1" si="436"/>
        <v>46.68579000000004</v>
      </c>
      <c r="U990" s="311">
        <f t="shared" ca="1" si="437"/>
        <v>0</v>
      </c>
      <c r="V990" s="306">
        <f t="shared" ca="1" si="438"/>
        <v>1.2262614698929017</v>
      </c>
      <c r="W990" s="304">
        <f t="shared" ca="1" si="439"/>
        <v>46.860479846892588</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-4.4732964246993134E-2</v>
      </c>
      <c r="AH990" s="304">
        <f t="shared" ca="1" si="463"/>
        <v>-9.8466970729049255</v>
      </c>
    </row>
    <row r="991" spans="1:34" x14ac:dyDescent="0.2">
      <c r="A991" s="347">
        <f t="shared" ca="1" si="441"/>
        <v>1E-4</v>
      </c>
      <c r="B991" s="304">
        <f t="shared" ca="1" si="442"/>
        <v>42.338400000001606</v>
      </c>
      <c r="D991" s="306">
        <f t="shared" ca="1" si="443"/>
        <v>-0.39847013429988748</v>
      </c>
      <c r="E991" s="307">
        <f t="shared" ca="1" si="444"/>
        <v>2.8641440866806533E-2</v>
      </c>
      <c r="F991" s="304">
        <f t="shared" ca="1" si="445"/>
        <v>0.39949816027598567</v>
      </c>
      <c r="G991" s="306">
        <f t="shared" ca="1" si="446"/>
        <v>4.5145141801817967</v>
      </c>
      <c r="H991" s="307">
        <f t="shared" ca="1" si="447"/>
        <v>-111.46902458765203</v>
      </c>
      <c r="I991" s="304">
        <f t="shared" ca="1" si="448"/>
        <v>111.56040642094146</v>
      </c>
      <c r="J991" s="306">
        <f t="shared" ca="1" si="449"/>
        <v>864.55711868317792</v>
      </c>
      <c r="K991" s="307">
        <f t="shared" ca="1" si="450"/>
        <v>-10.303560897561523</v>
      </c>
      <c r="L991" s="304">
        <f t="shared" ca="1" si="435"/>
        <v>864.61851404704976</v>
      </c>
      <c r="M991" s="306">
        <f t="shared" ca="1" si="451"/>
        <v>-1.530318281057985</v>
      </c>
      <c r="N991" s="304">
        <f t="shared" ca="1" si="452"/>
        <v>-87.680778816337451</v>
      </c>
      <c r="P991" s="310">
        <f t="shared" ca="1" si="453"/>
        <v>23</v>
      </c>
      <c r="Q991" s="304">
        <f t="shared" ca="1" si="454"/>
        <v>0</v>
      </c>
      <c r="R991" s="306">
        <f t="shared" ca="1" si="455"/>
        <v>0</v>
      </c>
      <c r="S991" s="307">
        <f t="shared" ca="1" si="456"/>
        <v>4.7590000000000039</v>
      </c>
      <c r="T991" s="304">
        <f t="shared" ca="1" si="436"/>
        <v>46.68579000000004</v>
      </c>
      <c r="U991" s="311">
        <f t="shared" ca="1" si="437"/>
        <v>0</v>
      </c>
      <c r="V991" s="306">
        <f t="shared" ca="1" si="438"/>
        <v>1.2262628367957429</v>
      </c>
      <c r="W991" s="304">
        <f t="shared" ca="1" si="439"/>
        <v>46.860528323035382</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-4.4743009349877738E-2</v>
      </c>
      <c r="AH991" s="304">
        <f t="shared" ca="1" si="463"/>
        <v>-9.8467072592755933</v>
      </c>
    </row>
    <row r="992" spans="1:34" x14ac:dyDescent="0.2">
      <c r="A992" s="347">
        <f t="shared" ca="1" si="441"/>
        <v>1E-4</v>
      </c>
      <c r="B992" s="304">
        <f t="shared" ca="1" si="442"/>
        <v>42.338500000001609</v>
      </c>
      <c r="D992" s="306">
        <f t="shared" ca="1" si="443"/>
        <v>-0.39846704545094536</v>
      </c>
      <c r="E992" s="307">
        <f t="shared" ca="1" si="444"/>
        <v>2.8651760520508773E-2</v>
      </c>
      <c r="F992" s="304">
        <f t="shared" ca="1" si="445"/>
        <v>0.39949581936652401</v>
      </c>
      <c r="G992" s="306">
        <f t="shared" ca="1" si="446"/>
        <v>4.5144743334772519</v>
      </c>
      <c r="H992" s="307">
        <f t="shared" ca="1" si="447"/>
        <v>-111.46902172247597</v>
      </c>
      <c r="I992" s="304">
        <f t="shared" ca="1" si="448"/>
        <v>111.56040194564308</v>
      </c>
      <c r="J992" s="306">
        <f t="shared" ca="1" si="449"/>
        <v>864.55711868317792</v>
      </c>
      <c r="K992" s="307">
        <f t="shared" ca="1" si="450"/>
        <v>-10.314707799877029</v>
      </c>
      <c r="L992" s="304">
        <f t="shared" ca="1" si="435"/>
        <v>864.61864695526629</v>
      </c>
      <c r="M992" s="306">
        <f t="shared" ca="1" si="451"/>
        <v>-1.530318636902168</v>
      </c>
      <c r="N992" s="304">
        <f t="shared" ca="1" si="452"/>
        <v>-87.680799204707299</v>
      </c>
      <c r="P992" s="310">
        <f t="shared" ca="1" si="453"/>
        <v>23</v>
      </c>
      <c r="Q992" s="304">
        <f t="shared" ca="1" si="454"/>
        <v>0</v>
      </c>
      <c r="R992" s="306">
        <f t="shared" ca="1" si="455"/>
        <v>0</v>
      </c>
      <c r="S992" s="307">
        <f t="shared" ca="1" si="456"/>
        <v>4.7590000000000039</v>
      </c>
      <c r="T992" s="304">
        <f t="shared" ca="1" si="436"/>
        <v>46.68579000000004</v>
      </c>
      <c r="U992" s="311">
        <f t="shared" ca="1" si="437"/>
        <v>0</v>
      </c>
      <c r="V992" s="306">
        <f t="shared" ca="1" si="438"/>
        <v>1.2262642037000733</v>
      </c>
      <c r="W992" s="304">
        <f t="shared" ca="1" si="439"/>
        <v>46.860576798382986</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-4.4753054288142025E-2</v>
      </c>
      <c r="AH992" s="304">
        <f t="shared" ca="1" si="463"/>
        <v>-9.8467174454791646</v>
      </c>
    </row>
    <row r="993" spans="1:34" x14ac:dyDescent="0.2">
      <c r="A993" s="347">
        <f t="shared" ca="1" si="441"/>
        <v>1E-4</v>
      </c>
      <c r="B993" s="304">
        <f t="shared" ca="1" si="442"/>
        <v>42.338600000001613</v>
      </c>
      <c r="D993" s="306">
        <f t="shared" ca="1" si="443"/>
        <v>-0.39846395661856721</v>
      </c>
      <c r="E993" s="307">
        <f t="shared" ca="1" si="444"/>
        <v>2.8662080005060986E-2</v>
      </c>
      <c r="F993" s="304">
        <f t="shared" ca="1" si="445"/>
        <v>0.39949347873818908</v>
      </c>
      <c r="G993" s="306">
        <f t="shared" ca="1" si="446"/>
        <v>4.5144344870815898</v>
      </c>
      <c r="H993" s="307">
        <f t="shared" ca="1" si="447"/>
        <v>-111.46901885626797</v>
      </c>
      <c r="I993" s="304">
        <f t="shared" ca="1" si="448"/>
        <v>111.56039746934024</v>
      </c>
      <c r="J993" s="306">
        <f t="shared" ca="1" si="449"/>
        <v>864.55711868317792</v>
      </c>
      <c r="K993" s="307">
        <f t="shared" ca="1" si="450"/>
        <v>-10.325854701905966</v>
      </c>
      <c r="L993" s="304">
        <f t="shared" ca="1" si="435"/>
        <v>864.61878000716786</v>
      </c>
      <c r="M993" s="306">
        <f t="shared" ca="1" si="451"/>
        <v>-1.5303189927432388</v>
      </c>
      <c r="N993" s="304">
        <f t="shared" ca="1" si="452"/>
        <v>-87.680819592898843</v>
      </c>
      <c r="P993" s="310">
        <f t="shared" ca="1" si="453"/>
        <v>23</v>
      </c>
      <c r="Q993" s="304">
        <f t="shared" ca="1" si="454"/>
        <v>0</v>
      </c>
      <c r="R993" s="306">
        <f t="shared" ca="1" si="455"/>
        <v>0</v>
      </c>
      <c r="S993" s="307">
        <f t="shared" ca="1" si="456"/>
        <v>4.7590000000000039</v>
      </c>
      <c r="T993" s="304">
        <f t="shared" ca="1" si="436"/>
        <v>46.68579000000004</v>
      </c>
      <c r="U993" s="311">
        <f t="shared" ca="1" si="437"/>
        <v>0</v>
      </c>
      <c r="V993" s="306">
        <f t="shared" ca="1" si="438"/>
        <v>1.2262655706058934</v>
      </c>
      <c r="W993" s="304">
        <f t="shared" ca="1" si="439"/>
        <v>46.860625272935444</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-4.4763099061789546E-2</v>
      </c>
      <c r="AH993" s="304">
        <f t="shared" ca="1" si="463"/>
        <v>-9.8467276315156429</v>
      </c>
    </row>
    <row r="994" spans="1:34" x14ac:dyDescent="0.2">
      <c r="A994" s="347">
        <f t="shared" ca="1" si="441"/>
        <v>1E-4</v>
      </c>
      <c r="B994" s="304">
        <f t="shared" ca="1" si="442"/>
        <v>42.338700000001616</v>
      </c>
      <c r="D994" s="306">
        <f t="shared" ca="1" si="443"/>
        <v>-0.39846086780275369</v>
      </c>
      <c r="E994" s="307">
        <f t="shared" ca="1" si="444"/>
        <v>2.8672399320479158E-2</v>
      </c>
      <c r="F994" s="304">
        <f t="shared" ca="1" si="445"/>
        <v>0.39949113839097428</v>
      </c>
      <c r="G994" s="306">
        <f t="shared" ca="1" si="446"/>
        <v>4.5143946409948095</v>
      </c>
      <c r="H994" s="307">
        <f t="shared" ca="1" si="447"/>
        <v>-111.46901598902804</v>
      </c>
      <c r="I994" s="304">
        <f t="shared" ca="1" si="448"/>
        <v>111.56039299203293</v>
      </c>
      <c r="J994" s="306">
        <f t="shared" ca="1" si="449"/>
        <v>864.55711868317792</v>
      </c>
      <c r="K994" s="307">
        <f t="shared" ca="1" si="450"/>
        <v>-10.337001603648231</v>
      </c>
      <c r="L994" s="304">
        <f t="shared" ca="1" si="435"/>
        <v>864.61891320275458</v>
      </c>
      <c r="M994" s="306">
        <f t="shared" ca="1" si="451"/>
        <v>-1.5303193485811972</v>
      </c>
      <c r="N994" s="304">
        <f t="shared" ca="1" si="452"/>
        <v>-87.68083998091204</v>
      </c>
      <c r="P994" s="310">
        <f t="shared" ca="1" si="453"/>
        <v>23</v>
      </c>
      <c r="Q994" s="304">
        <f t="shared" ca="1" si="454"/>
        <v>0</v>
      </c>
      <c r="R994" s="306">
        <f t="shared" ca="1" si="455"/>
        <v>0</v>
      </c>
      <c r="S994" s="307">
        <f t="shared" ca="1" si="456"/>
        <v>4.7590000000000039</v>
      </c>
      <c r="T994" s="304">
        <f t="shared" ca="1" si="436"/>
        <v>46.68579000000004</v>
      </c>
      <c r="U994" s="311">
        <f t="shared" ca="1" si="437"/>
        <v>0</v>
      </c>
      <c r="V994" s="306">
        <f t="shared" ca="1" si="438"/>
        <v>1.2262669375132025</v>
      </c>
      <c r="W994" s="304">
        <f t="shared" ca="1" si="439"/>
        <v>46.860673746692704</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-4.4773143670832738E-2</v>
      </c>
      <c r="AH994" s="304">
        <f t="shared" ca="1" si="463"/>
        <v>-9.8467378173850406</v>
      </c>
    </row>
    <row r="995" spans="1:34" x14ac:dyDescent="0.2">
      <c r="A995" s="347">
        <f t="shared" ca="1" si="441"/>
        <v>1E-4</v>
      </c>
      <c r="B995" s="304">
        <f t="shared" ca="1" si="442"/>
        <v>42.338800000001619</v>
      </c>
      <c r="D995" s="306">
        <f t="shared" ca="1" si="443"/>
        <v>-0.39845777900350698</v>
      </c>
      <c r="E995" s="307">
        <f t="shared" ca="1" si="444"/>
        <v>2.8682718466743751E-2</v>
      </c>
      <c r="F995" s="304">
        <f t="shared" ca="1" si="445"/>
        <v>0.39948879832487183</v>
      </c>
      <c r="G995" s="306">
        <f t="shared" ca="1" si="446"/>
        <v>4.5143547952169092</v>
      </c>
      <c r="H995" s="307">
        <f t="shared" ca="1" si="447"/>
        <v>-111.46901312075619</v>
      </c>
      <c r="I995" s="304">
        <f t="shared" ca="1" si="448"/>
        <v>111.56038851372118</v>
      </c>
      <c r="J995" s="306">
        <f t="shared" ca="1" si="449"/>
        <v>864.55711868317792</v>
      </c>
      <c r="K995" s="307">
        <f t="shared" ca="1" si="450"/>
        <v>-10.348148505103721</v>
      </c>
      <c r="L995" s="304">
        <f t="shared" ca="1" si="435"/>
        <v>864.61904654202601</v>
      </c>
      <c r="M995" s="306">
        <f t="shared" ca="1" si="451"/>
        <v>-1.5303197044160435</v>
      </c>
      <c r="N995" s="304">
        <f t="shared" ca="1" si="452"/>
        <v>-87.680860368746934</v>
      </c>
      <c r="P995" s="310">
        <f t="shared" ca="1" si="453"/>
        <v>23</v>
      </c>
      <c r="Q995" s="304">
        <f t="shared" ca="1" si="454"/>
        <v>0</v>
      </c>
      <c r="R995" s="306">
        <f t="shared" ca="1" si="455"/>
        <v>0</v>
      </c>
      <c r="S995" s="307">
        <f t="shared" ca="1" si="456"/>
        <v>4.7590000000000039</v>
      </c>
      <c r="T995" s="304">
        <f t="shared" ca="1" si="436"/>
        <v>46.68579000000004</v>
      </c>
      <c r="U995" s="311">
        <f t="shared" ca="1" si="437"/>
        <v>0</v>
      </c>
      <c r="V995" s="306">
        <f t="shared" ca="1" si="438"/>
        <v>1.2262683044220009</v>
      </c>
      <c r="W995" s="304">
        <f t="shared" ca="1" si="439"/>
        <v>46.860722219654832</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-4.4783188115260941E-2</v>
      </c>
      <c r="AH995" s="304">
        <f t="shared" ca="1" si="463"/>
        <v>-9.8467480030873435</v>
      </c>
    </row>
    <row r="996" spans="1:34" x14ac:dyDescent="0.2">
      <c r="A996" s="347">
        <f t="shared" ca="1" si="441"/>
        <v>1E-4</v>
      </c>
      <c r="B996" s="304">
        <f t="shared" ca="1" si="442"/>
        <v>42.338900000001622</v>
      </c>
      <c r="D996" s="306">
        <f t="shared" ca="1" si="443"/>
        <v>-0.39845469022082552</v>
      </c>
      <c r="E996" s="307">
        <f t="shared" ca="1" si="444"/>
        <v>2.8693037443874303E-2</v>
      </c>
      <c r="F996" s="304">
        <f t="shared" ca="1" si="445"/>
        <v>0.39948645853987291</v>
      </c>
      <c r="G996" s="306">
        <f t="shared" ca="1" si="446"/>
        <v>4.5143149497478872</v>
      </c>
      <c r="H996" s="307">
        <f t="shared" ca="1" si="447"/>
        <v>-111.46901025145245</v>
      </c>
      <c r="I996" s="304">
        <f t="shared" ca="1" si="448"/>
        <v>111.560384034405</v>
      </c>
      <c r="J996" s="306">
        <f t="shared" ca="1" si="449"/>
        <v>864.55711868317792</v>
      </c>
      <c r="K996" s="307">
        <f t="shared" ca="1" si="450"/>
        <v>-10.359295406272331</v>
      </c>
      <c r="L996" s="304">
        <f t="shared" ca="1" si="435"/>
        <v>864.61918002498237</v>
      </c>
      <c r="M996" s="306">
        <f t="shared" ca="1" si="451"/>
        <v>-1.5303200602477778</v>
      </c>
      <c r="N996" s="304">
        <f t="shared" ca="1" si="452"/>
        <v>-87.680880756403539</v>
      </c>
      <c r="P996" s="310">
        <f t="shared" ca="1" si="453"/>
        <v>23</v>
      </c>
      <c r="Q996" s="304">
        <f t="shared" ca="1" si="454"/>
        <v>0</v>
      </c>
      <c r="R996" s="306">
        <f t="shared" ca="1" si="455"/>
        <v>0</v>
      </c>
      <c r="S996" s="307">
        <f t="shared" ca="1" si="456"/>
        <v>4.7590000000000039</v>
      </c>
      <c r="T996" s="304">
        <f t="shared" ca="1" si="436"/>
        <v>46.68579000000004</v>
      </c>
      <c r="U996" s="311">
        <f t="shared" ca="1" si="437"/>
        <v>0</v>
      </c>
      <c r="V996" s="306">
        <f t="shared" ca="1" si="438"/>
        <v>1.2262696713322885</v>
      </c>
      <c r="W996" s="304">
        <f t="shared" ca="1" si="439"/>
        <v>46.860770691821813</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-4.4793232395081262E-2</v>
      </c>
      <c r="AH996" s="304">
        <f t="shared" ca="1" si="463"/>
        <v>-9.8467581886225659</v>
      </c>
    </row>
    <row r="997" spans="1:34" x14ac:dyDescent="0.2">
      <c r="A997" s="347">
        <f t="shared" ca="1" si="441"/>
        <v>1E-4</v>
      </c>
      <c r="B997" s="304">
        <f t="shared" ca="1" si="442"/>
        <v>42.339000000001626</v>
      </c>
      <c r="D997" s="306">
        <f t="shared" ca="1" si="443"/>
        <v>-0.39845160145470743</v>
      </c>
      <c r="E997" s="307">
        <f t="shared" ca="1" si="444"/>
        <v>2.8703356251869039E-2</v>
      </c>
      <c r="F997" s="304">
        <f t="shared" ca="1" si="445"/>
        <v>0.39948411903596709</v>
      </c>
      <c r="G997" s="306">
        <f t="shared" ca="1" si="446"/>
        <v>4.5142751045877416</v>
      </c>
      <c r="H997" s="307">
        <f t="shared" ca="1" si="447"/>
        <v>-111.46900738111682</v>
      </c>
      <c r="I997" s="304">
        <f t="shared" ca="1" si="448"/>
        <v>111.56037955408442</v>
      </c>
      <c r="J997" s="306">
        <f t="shared" ca="1" si="449"/>
        <v>864.55711868317792</v>
      </c>
      <c r="K997" s="307">
        <f t="shared" ca="1" si="450"/>
        <v>-10.37044230715396</v>
      </c>
      <c r="L997" s="304">
        <f t="shared" ca="1" si="435"/>
        <v>864.61931365162354</v>
      </c>
      <c r="M997" s="306">
        <f t="shared" ca="1" si="451"/>
        <v>-1.5303204160763997</v>
      </c>
      <c r="N997" s="304">
        <f t="shared" ca="1" si="452"/>
        <v>-87.680901143881798</v>
      </c>
      <c r="P997" s="310">
        <f t="shared" ca="1" si="453"/>
        <v>23</v>
      </c>
      <c r="Q997" s="304">
        <f t="shared" ca="1" si="454"/>
        <v>0</v>
      </c>
      <c r="R997" s="306">
        <f t="shared" ca="1" si="455"/>
        <v>0</v>
      </c>
      <c r="S997" s="307">
        <f t="shared" ca="1" si="456"/>
        <v>4.7590000000000039</v>
      </c>
      <c r="T997" s="304">
        <f t="shared" ca="1" si="436"/>
        <v>46.68579000000004</v>
      </c>
      <c r="U997" s="311">
        <f t="shared" ca="1" si="437"/>
        <v>0</v>
      </c>
      <c r="V997" s="306">
        <f t="shared" ca="1" si="438"/>
        <v>1.2262710382440654</v>
      </c>
      <c r="W997" s="304">
        <f t="shared" ca="1" si="439"/>
        <v>46.860819163193661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-4.4803276510299028E-2</v>
      </c>
      <c r="AH997" s="304">
        <f t="shared" ca="1" si="463"/>
        <v>-9.8467683739907077</v>
      </c>
    </row>
    <row r="998" spans="1:34" x14ac:dyDescent="0.2">
      <c r="A998" s="347">
        <f t="shared" ca="1" si="441"/>
        <v>1E-4</v>
      </c>
      <c r="B998" s="304">
        <f t="shared" ca="1" si="442"/>
        <v>42.339100000001629</v>
      </c>
      <c r="D998" s="306">
        <f t="shared" ca="1" si="443"/>
        <v>-0.39844851270515735</v>
      </c>
      <c r="E998" s="307">
        <f t="shared" ca="1" si="444"/>
        <v>2.8713674890724405E-2</v>
      </c>
      <c r="F998" s="304">
        <f t="shared" ca="1" si="445"/>
        <v>0.39948177981315014</v>
      </c>
      <c r="G998" s="306">
        <f t="shared" ca="1" si="446"/>
        <v>4.5142352597364708</v>
      </c>
      <c r="H998" s="307">
        <f t="shared" ca="1" si="447"/>
        <v>-111.46900450974934</v>
      </c>
      <c r="I998" s="304">
        <f t="shared" ca="1" si="448"/>
        <v>111.56037507275944</v>
      </c>
      <c r="J998" s="306">
        <f t="shared" ca="1" si="449"/>
        <v>864.55711868317792</v>
      </c>
      <c r="K998" s="307">
        <f t="shared" ca="1" si="450"/>
        <v>-10.381589207748503</v>
      </c>
      <c r="L998" s="304">
        <f t="shared" ca="1" si="435"/>
        <v>864.6194474219493</v>
      </c>
      <c r="M998" s="306">
        <f t="shared" ca="1" si="451"/>
        <v>-1.5303207719019096</v>
      </c>
      <c r="N998" s="304">
        <f t="shared" ca="1" si="452"/>
        <v>-87.680921531181767</v>
      </c>
      <c r="P998" s="310">
        <f t="shared" ca="1" si="453"/>
        <v>23</v>
      </c>
      <c r="Q998" s="304">
        <f t="shared" ca="1" si="454"/>
        <v>0</v>
      </c>
      <c r="R998" s="306">
        <f t="shared" ca="1" si="455"/>
        <v>0</v>
      </c>
      <c r="S998" s="307">
        <f t="shared" ca="1" si="456"/>
        <v>4.7590000000000039</v>
      </c>
      <c r="T998" s="304">
        <f t="shared" ca="1" si="436"/>
        <v>46.68579000000004</v>
      </c>
      <c r="U998" s="311">
        <f t="shared" ca="1" si="437"/>
        <v>0</v>
      </c>
      <c r="V998" s="306">
        <f t="shared" ca="1" si="438"/>
        <v>1.2262724051573317</v>
      </c>
      <c r="W998" s="304">
        <f t="shared" ca="1" si="439"/>
        <v>46.860867633770404</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-4.4813320460910688E-2</v>
      </c>
      <c r="AH998" s="304">
        <f t="shared" ca="1" si="463"/>
        <v>-9.8467785591917671</v>
      </c>
    </row>
    <row r="999" spans="1:34" x14ac:dyDescent="0.2">
      <c r="A999" s="347">
        <f t="shared" ca="1" si="441"/>
        <v>1E-4</v>
      </c>
      <c r="B999" s="304">
        <f t="shared" ca="1" si="442"/>
        <v>42.339200000001632</v>
      </c>
      <c r="D999" s="306">
        <f t="shared" ca="1" si="443"/>
        <v>-0.39844542397217159</v>
      </c>
      <c r="E999" s="307">
        <f t="shared" ca="1" si="444"/>
        <v>2.8723993360452837E-2</v>
      </c>
      <c r="F999" s="304">
        <f t="shared" ca="1" si="445"/>
        <v>0.39947944087141068</v>
      </c>
      <c r="G999" s="306">
        <f t="shared" ca="1" si="446"/>
        <v>4.5141954151940737</v>
      </c>
      <c r="H999" s="307">
        <f t="shared" ca="1" si="447"/>
        <v>-111.46900163735</v>
      </c>
      <c r="I999" s="304">
        <f t="shared" ca="1" si="448"/>
        <v>111.56037059043008</v>
      </c>
      <c r="J999" s="306">
        <f t="shared" ca="1" si="449"/>
        <v>864.55711868317792</v>
      </c>
      <c r="K999" s="307">
        <f t="shared" ca="1" si="450"/>
        <v>-10.392736108055857</v>
      </c>
      <c r="L999" s="304">
        <f t="shared" ca="1" si="435"/>
        <v>864.61958133595965</v>
      </c>
      <c r="M999" s="306">
        <f t="shared" ca="1" si="451"/>
        <v>-1.5303211277243074</v>
      </c>
      <c r="N999" s="304">
        <f t="shared" ca="1" si="452"/>
        <v>-87.680941918303404</v>
      </c>
      <c r="P999" s="310">
        <f t="shared" ca="1" si="453"/>
        <v>23</v>
      </c>
      <c r="Q999" s="304">
        <f t="shared" ca="1" si="454"/>
        <v>0</v>
      </c>
      <c r="R999" s="306">
        <f t="shared" ca="1" si="455"/>
        <v>0</v>
      </c>
      <c r="S999" s="307">
        <f t="shared" ca="1" si="456"/>
        <v>4.7590000000000039</v>
      </c>
      <c r="T999" s="304">
        <f t="shared" ca="1" si="436"/>
        <v>46.68579000000004</v>
      </c>
      <c r="U999" s="311">
        <f t="shared" ca="1" si="437"/>
        <v>0</v>
      </c>
      <c r="V999" s="306">
        <f t="shared" ca="1" si="438"/>
        <v>1.2262737720720873</v>
      </c>
      <c r="W999" s="304">
        <f t="shared" ca="1" si="439"/>
        <v>46.860916103552029</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-4.48233642469269E-2</v>
      </c>
      <c r="AH999" s="304">
        <f t="shared" ca="1" si="463"/>
        <v>-9.8467887442257549</v>
      </c>
    </row>
    <row r="1000" spans="1:34" x14ac:dyDescent="0.2">
      <c r="A1000" s="347">
        <f t="shared" ca="1" si="441"/>
        <v>1E-4</v>
      </c>
      <c r="B1000" s="304">
        <f t="shared" ca="1" si="442"/>
        <v>42.339300000001636</v>
      </c>
      <c r="D1000" s="306">
        <f t="shared" ca="1" si="443"/>
        <v>-0.39844233525575234</v>
      </c>
      <c r="E1000" s="307">
        <f t="shared" ca="1" si="444"/>
        <v>2.8734311661045453E-2</v>
      </c>
      <c r="F1000" s="304">
        <f t="shared" ca="1" si="445"/>
        <v>0.39947710221074179</v>
      </c>
      <c r="G1000" s="306">
        <f t="shared" ca="1" si="446"/>
        <v>4.5141555709605479</v>
      </c>
      <c r="H1000" s="307">
        <f t="shared" ca="1" si="447"/>
        <v>-111.46899876391883</v>
      </c>
      <c r="I1000" s="304">
        <f t="shared" ca="1" si="448"/>
        <v>111.56036610709636</v>
      </c>
      <c r="J1000" s="306">
        <f t="shared" ca="1" si="449"/>
        <v>864.55711868317792</v>
      </c>
      <c r="K1000" s="307">
        <f t="shared" ca="1" si="450"/>
        <v>-10.403883008075921</v>
      </c>
      <c r="L1000" s="304">
        <f t="shared" ca="1" si="435"/>
        <v>864.61971539365459</v>
      </c>
      <c r="M1000" s="306">
        <f t="shared" ca="1" si="451"/>
        <v>-1.5303214835435932</v>
      </c>
      <c r="N1000" s="304">
        <f t="shared" ca="1" si="452"/>
        <v>-87.680962305246751</v>
      </c>
      <c r="P1000" s="310">
        <f t="shared" ca="1" si="453"/>
        <v>23</v>
      </c>
      <c r="Q1000" s="304">
        <f t="shared" ca="1" si="454"/>
        <v>0</v>
      </c>
      <c r="R1000" s="306">
        <f t="shared" ca="1" si="455"/>
        <v>0</v>
      </c>
      <c r="S1000" s="307">
        <f t="shared" ca="1" si="456"/>
        <v>4.7590000000000039</v>
      </c>
      <c r="T1000" s="304">
        <f t="shared" ca="1" si="436"/>
        <v>46.68579000000004</v>
      </c>
      <c r="U1000" s="311">
        <f t="shared" ca="1" si="437"/>
        <v>0</v>
      </c>
      <c r="V1000" s="306">
        <f t="shared" ca="1" si="438"/>
        <v>1.226275138988332</v>
      </c>
      <c r="W1000" s="304">
        <f t="shared" ca="1" si="439"/>
        <v>46.860964572538556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-4.4833407868342334E-2</v>
      </c>
      <c r="AH1000" s="304">
        <f t="shared" ca="1" si="463"/>
        <v>-9.8467989290926639</v>
      </c>
    </row>
    <row r="1001" spans="1:34" x14ac:dyDescent="0.2">
      <c r="A1001" s="347">
        <f t="shared" ca="1" si="441"/>
        <v>1E-4</v>
      </c>
      <c r="B1001" s="304">
        <f t="shared" ca="1" si="442"/>
        <v>42.339400000001639</v>
      </c>
      <c r="D1001" s="306">
        <f t="shared" ca="1" si="443"/>
        <v>-0.39843924655589802</v>
      </c>
      <c r="E1001" s="307">
        <f t="shared" ca="1" si="444"/>
        <v>2.8744629792514687E-2</v>
      </c>
      <c r="F1001" s="304">
        <f t="shared" ca="1" si="445"/>
        <v>0.39947476383113417</v>
      </c>
      <c r="G1001" s="306">
        <f t="shared" ca="1" si="446"/>
        <v>4.5141157270358923</v>
      </c>
      <c r="H1001" s="307">
        <f t="shared" ca="1" si="447"/>
        <v>-111.46899588945585</v>
      </c>
      <c r="I1001" s="304">
        <f t="shared" ca="1" si="448"/>
        <v>111.56036162275828</v>
      </c>
      <c r="J1001" s="306">
        <f t="shared" ca="1" si="449"/>
        <v>864.55711868317792</v>
      </c>
      <c r="K1001" s="307">
        <f t="shared" ca="1" si="450"/>
        <v>-10.41502990780859</v>
      </c>
      <c r="L1001" s="304">
        <f t="shared" ca="1" si="435"/>
        <v>864.619849595034</v>
      </c>
      <c r="M1001" s="306">
        <f t="shared" ca="1" si="451"/>
        <v>-1.5303218393597671</v>
      </c>
      <c r="N1001" s="304">
        <f t="shared" ca="1" si="452"/>
        <v>-87.680982692011796</v>
      </c>
      <c r="P1001" s="310">
        <f t="shared" ca="1" si="453"/>
        <v>23</v>
      </c>
      <c r="Q1001" s="304">
        <f t="shared" ca="1" si="454"/>
        <v>0</v>
      </c>
      <c r="R1001" s="306">
        <f t="shared" ca="1" si="455"/>
        <v>0</v>
      </c>
      <c r="S1001" s="307">
        <f t="shared" ca="1" si="456"/>
        <v>4.7590000000000039</v>
      </c>
      <c r="T1001" s="304">
        <f t="shared" ca="1" si="436"/>
        <v>46.68579000000004</v>
      </c>
      <c r="U1001" s="311">
        <f t="shared" ca="1" si="437"/>
        <v>0</v>
      </c>
      <c r="V1001" s="306">
        <f t="shared" ca="1" si="438"/>
        <v>1.2262765059060663</v>
      </c>
      <c r="W1001" s="304">
        <f t="shared" ca="1" si="439"/>
        <v>46.861013040729993</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-4.484345132516232E-2</v>
      </c>
      <c r="AH1001" s="304">
        <f t="shared" ca="1" si="463"/>
        <v>-9.8468091137925029</v>
      </c>
    </row>
    <row r="1002" spans="1:34" x14ac:dyDescent="0.2">
      <c r="A1002" s="347">
        <f t="shared" ca="1" si="441"/>
        <v>1E-4</v>
      </c>
      <c r="B1002" s="304">
        <f t="shared" ca="1" si="442"/>
        <v>42.339500000001642</v>
      </c>
      <c r="D1002" s="306">
        <f t="shared" ca="1" si="443"/>
        <v>-0.39843615787260867</v>
      </c>
      <c r="E1002" s="307">
        <f t="shared" ca="1" si="444"/>
        <v>2.8754947754855209E-2</v>
      </c>
      <c r="F1002" s="304">
        <f t="shared" ca="1" si="445"/>
        <v>0.39947242573257896</v>
      </c>
      <c r="G1002" s="306">
        <f t="shared" ca="1" si="446"/>
        <v>4.5140758834201051</v>
      </c>
      <c r="H1002" s="307">
        <f t="shared" ca="1" si="447"/>
        <v>-111.46899301396108</v>
      </c>
      <c r="I1002" s="304">
        <f t="shared" ca="1" si="448"/>
        <v>111.56035713741588</v>
      </c>
      <c r="J1002" s="306">
        <f t="shared" ca="1" si="449"/>
        <v>864.55711868317792</v>
      </c>
      <c r="K1002" s="307">
        <f t="shared" ca="1" si="450"/>
        <v>-10.426176807253761</v>
      </c>
      <c r="L1002" s="304">
        <f t="shared" ca="1" si="435"/>
        <v>864.61998394009765</v>
      </c>
      <c r="M1002" s="306">
        <f t="shared" ca="1" si="451"/>
        <v>-1.530322195172829</v>
      </c>
      <c r="N1002" s="304">
        <f t="shared" ca="1" si="452"/>
        <v>-87.681003078598536</v>
      </c>
      <c r="P1002" s="310">
        <f t="shared" ca="1" si="453"/>
        <v>23</v>
      </c>
      <c r="Q1002" s="304">
        <f t="shared" ca="1" si="454"/>
        <v>0</v>
      </c>
      <c r="R1002" s="306">
        <f t="shared" ca="1" si="455"/>
        <v>0</v>
      </c>
      <c r="S1002" s="307">
        <f t="shared" ca="1" si="456"/>
        <v>4.7590000000000039</v>
      </c>
      <c r="T1002" s="304">
        <f t="shared" ca="1" si="436"/>
        <v>46.68579000000004</v>
      </c>
      <c r="U1002" s="311">
        <f t="shared" ca="1" si="437"/>
        <v>0</v>
      </c>
      <c r="V1002" s="306">
        <f t="shared" ca="1" si="438"/>
        <v>1.2262778728252894</v>
      </c>
      <c r="W1002" s="304">
        <f t="shared" ca="1" si="439"/>
        <v>46.861061508126355</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-4.4853494617385081E-2</v>
      </c>
      <c r="AH1002" s="304">
        <f t="shared" ca="1" si="463"/>
        <v>-9.8468192983252685</v>
      </c>
    </row>
    <row r="1003" spans="1:34" x14ac:dyDescent="0.2">
      <c r="A1003" s="347">
        <f t="shared" ca="1" si="441"/>
        <v>1E-4</v>
      </c>
      <c r="B1003" s="304">
        <f t="shared" ca="1" si="442"/>
        <v>42.339600000001646</v>
      </c>
      <c r="D1003" s="306">
        <f t="shared" ca="1" si="443"/>
        <v>-0.39843306920588506</v>
      </c>
      <c r="E1003" s="307">
        <f t="shared" ca="1" si="444"/>
        <v>2.876526554807235E-2</v>
      </c>
      <c r="F1003" s="304">
        <f t="shared" ca="1" si="445"/>
        <v>0.39947008791506866</v>
      </c>
      <c r="G1003" s="306">
        <f t="shared" ca="1" si="446"/>
        <v>4.5140360401131847</v>
      </c>
      <c r="H1003" s="307">
        <f t="shared" ca="1" si="447"/>
        <v>-111.46899013743453</v>
      </c>
      <c r="I1003" s="304">
        <f t="shared" ca="1" si="448"/>
        <v>111.56035265106918</v>
      </c>
      <c r="J1003" s="306">
        <f t="shared" ca="1" si="449"/>
        <v>864.55711868317792</v>
      </c>
      <c r="K1003" s="307">
        <f t="shared" ca="1" si="450"/>
        <v>-10.43732370641133</v>
      </c>
      <c r="L1003" s="304">
        <f t="shared" ca="1" si="435"/>
        <v>864.62011842884556</v>
      </c>
      <c r="M1003" s="306">
        <f t="shared" ca="1" si="451"/>
        <v>-1.5303225509827787</v>
      </c>
      <c r="N1003" s="304">
        <f t="shared" ca="1" si="452"/>
        <v>-87.681023465006973</v>
      </c>
      <c r="P1003" s="310">
        <f t="shared" ca="1" si="453"/>
        <v>23</v>
      </c>
      <c r="Q1003" s="304">
        <f t="shared" ca="1" si="454"/>
        <v>0</v>
      </c>
      <c r="R1003" s="306">
        <f t="shared" ca="1" si="455"/>
        <v>0</v>
      </c>
      <c r="S1003" s="307">
        <f t="shared" ca="1" si="456"/>
        <v>4.7590000000000039</v>
      </c>
      <c r="T1003" s="304">
        <f t="shared" ca="1" si="436"/>
        <v>46.68579000000004</v>
      </c>
      <c r="U1003" s="311">
        <f t="shared" ca="1" si="437"/>
        <v>0</v>
      </c>
      <c r="V1003" s="306">
        <f ca="1">Rho_moyen*(20000-Alt_rampe-pos_z)/(20000+Alt_rampe+pos_z)</f>
        <v>1.2262792397460016</v>
      </c>
      <c r="W1003" s="304">
        <f t="shared" ca="1" si="439"/>
        <v>46.861109974727647</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-4.4863537745019499E-2</v>
      </c>
      <c r="AH1003" s="304">
        <f t="shared" ca="1" si="463"/>
        <v>-9.8468294826909677</v>
      </c>
    </row>
    <row r="1004" spans="1:34" x14ac:dyDescent="0.2">
      <c r="A1004" s="348">
        <f t="shared" ca="1" si="441"/>
        <v>1E-4</v>
      </c>
      <c r="B1004" s="305">
        <f t="shared" ca="1" si="442"/>
        <v>42.339700000001649</v>
      </c>
      <c r="D1004" s="308">
        <f t="shared" ca="1" si="443"/>
        <v>-0.39842998055572948</v>
      </c>
      <c r="E1004" s="309">
        <f t="shared" ca="1" si="444"/>
        <v>2.8775583172169661E-2</v>
      </c>
      <c r="F1004" s="305">
        <f t="shared" ca="1" si="445"/>
        <v>0.39946775037859744</v>
      </c>
      <c r="G1004" s="308">
        <f t="shared" ca="1" si="446"/>
        <v>4.5139961971151292</v>
      </c>
      <c r="H1004" s="309">
        <f t="shared" ca="1" si="447"/>
        <v>-111.46898725987622</v>
      </c>
      <c r="I1004" s="305">
        <f t="shared" ca="1" si="448"/>
        <v>111.56034816371816</v>
      </c>
      <c r="J1004" s="308">
        <f t="shared" ca="1" si="449"/>
        <v>864.55711868317792</v>
      </c>
      <c r="K1004" s="309">
        <f t="shared" ca="1" si="450"/>
        <v>-10.448470605281196</v>
      </c>
      <c r="L1004" s="305">
        <f t="shared" ca="1" si="435"/>
        <v>864.62025306127782</v>
      </c>
      <c r="M1004" s="308">
        <f t="shared" ca="1" si="451"/>
        <v>-1.5303229067896167</v>
      </c>
      <c r="N1004" s="305">
        <f t="shared" ca="1" si="452"/>
        <v>-87.681043851237106</v>
      </c>
      <c r="P1004" s="312">
        <f t="shared" ca="1" si="453"/>
        <v>23</v>
      </c>
      <c r="Q1004" s="305">
        <f t="shared" ca="1" si="454"/>
        <v>0</v>
      </c>
      <c r="R1004" s="308">
        <f t="shared" ca="1" si="455"/>
        <v>0</v>
      </c>
      <c r="S1004" s="309">
        <f t="shared" ca="1" si="456"/>
        <v>4.7590000000000039</v>
      </c>
      <c r="T1004" s="305">
        <f t="shared" ca="1" si="436"/>
        <v>46.68579000000004</v>
      </c>
      <c r="U1004" s="313">
        <f t="shared" ca="1" si="437"/>
        <v>0</v>
      </c>
      <c r="V1004" s="308">
        <f t="shared" ca="1" si="438"/>
        <v>1.2262806066682037</v>
      </c>
      <c r="W1004" s="305">
        <f ca="1">1/2*Rho*Sref*Cx*vit_xz^2</f>
        <v>46.861158440533892</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-4.4873580708062022E-2</v>
      </c>
      <c r="AH1004" s="305">
        <f t="shared" ca="1" si="463"/>
        <v>-9.8468396668896006</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562</v>
      </c>
      <c r="C10" s="662" t="str">
        <f>Matricule</f>
        <v>FX0</v>
      </c>
      <c r="D10" s="663"/>
      <c r="M10" s="75"/>
    </row>
    <row r="11" spans="1:13" x14ac:dyDescent="0.2">
      <c r="A11" s="59"/>
      <c r="B11" s="140" t="str">
        <f>IF(Lang="Français","Masse sans propu",IF(Lang="English","Mass without M",""))</f>
        <v>Masse sans propu</v>
      </c>
      <c r="C11" s="664">
        <f ca="1">MasseSans</f>
        <v>4.109</v>
      </c>
      <c r="D11" s="664"/>
      <c r="M11" s="75"/>
    </row>
    <row r="12" spans="1:13" x14ac:dyDescent="0.2">
      <c r="A12" s="59"/>
      <c r="B12" s="140" t="str">
        <f>IF(Lang="Français","Masse totale",IF(Lang="English","Total mass",""))</f>
        <v>Masse totale</v>
      </c>
      <c r="C12" s="667" t="str">
        <f ca="1">MassePlein &amp; " kg ±" &amp; MasseSans &amp; " kg"</f>
        <v>5,741 kg ±4,109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2.6592500000000001</v>
      </c>
      <c r="E44" s="401">
        <f t="shared" ca="1" si="2"/>
        <v>2.16825</v>
      </c>
      <c r="F44" s="401">
        <f t="shared" ca="1" si="3"/>
        <v>1.6772500000000004</v>
      </c>
      <c r="G44" s="408">
        <f t="shared" ca="1" si="4"/>
        <v>532.30322495099722</v>
      </c>
      <c r="H44" s="404">
        <f t="shared" ca="1" si="5"/>
        <v>3.8817305838423035E-4</v>
      </c>
      <c r="I44" s="404">
        <f t="shared" ca="1" si="6"/>
        <v>5.0180726417743769E-4</v>
      </c>
      <c r="J44" s="404">
        <f t="shared" ca="1" si="7"/>
        <v>702.96254018481898</v>
      </c>
      <c r="K44" s="411">
        <f t="shared" ca="1" si="8"/>
        <v>759.44358630826196</v>
      </c>
      <c r="L44" s="414">
        <f t="shared" ca="1" si="9"/>
        <v>4108.4622574120403</v>
      </c>
      <c r="M44" s="417">
        <f t="shared" ca="1" si="10"/>
        <v>21.49311897124932</v>
      </c>
    </row>
    <row r="45" spans="1:13" x14ac:dyDescent="0.2">
      <c r="B45" s="426">
        <f t="shared" ca="1" si="0"/>
        <v>54</v>
      </c>
      <c r="C45" s="404">
        <f t="shared" ca="1" si="1"/>
        <v>8.4165623384160752E-4</v>
      </c>
      <c r="D45" s="401">
        <f ca="1">MpropuPlein+0.5*MasseSans</f>
        <v>3.6864999999999997</v>
      </c>
      <c r="E45" s="401">
        <f t="shared" ca="1" si="2"/>
        <v>3.1954999999999996</v>
      </c>
      <c r="F45" s="401">
        <f t="shared" ca="1" si="3"/>
        <v>2.7044999999999999</v>
      </c>
      <c r="G45" s="408">
        <f t="shared" ca="1" si="4"/>
        <v>358.031339383508</v>
      </c>
      <c r="H45" s="404">
        <f t="shared" ca="1" si="5"/>
        <v>2.6338796239762407E-4</v>
      </c>
      <c r="I45" s="404">
        <f t="shared" ca="1" si="6"/>
        <v>3.1120585462806715E-4</v>
      </c>
      <c r="J45" s="404">
        <f t="shared" ca="1" si="7"/>
        <v>495.43405853258207</v>
      </c>
      <c r="K45" s="411">
        <f t="shared" ca="1" si="8"/>
        <v>558.78986792769058</v>
      </c>
      <c r="L45" s="414">
        <f t="shared" ca="1" si="9"/>
        <v>4334.1568000994121</v>
      </c>
      <c r="M45" s="417">
        <f t="shared" ca="1" si="10"/>
        <v>24.561093056553172</v>
      </c>
    </row>
    <row r="46" spans="1:13" x14ac:dyDescent="0.2">
      <c r="B46" s="426">
        <f t="shared" ca="1" si="0"/>
        <v>54</v>
      </c>
      <c r="C46" s="404">
        <f t="shared" ca="1" si="1"/>
        <v>8.4165623384160752E-4</v>
      </c>
      <c r="D46" s="401">
        <f ca="1">MpropuPlein+0.75*MasseSans</f>
        <v>4.7137500000000001</v>
      </c>
      <c r="E46" s="401">
        <f t="shared" ca="1" si="2"/>
        <v>4.2227500000000004</v>
      </c>
      <c r="F46" s="401">
        <f t="shared" ca="1" si="3"/>
        <v>3.7317500000000003</v>
      </c>
      <c r="G46" s="408">
        <f t="shared" ca="1" si="4"/>
        <v>268.54817891184643</v>
      </c>
      <c r="H46" s="404">
        <f t="shared" ca="1" si="5"/>
        <v>1.9931471999090817E-4</v>
      </c>
      <c r="I46" s="404">
        <f t="shared" ca="1" si="6"/>
        <v>2.2553928688728007E-4</v>
      </c>
      <c r="J46" s="404">
        <f t="shared" ca="1" si="7"/>
        <v>378.44178922056108</v>
      </c>
      <c r="K46" s="411">
        <f t="shared" ca="1" si="8"/>
        <v>434.36249189684816</v>
      </c>
      <c r="L46" s="414">
        <f t="shared" ca="1" si="9"/>
        <v>4091.3020159804159</v>
      </c>
      <c r="M46" s="417">
        <f t="shared" ca="1" si="10"/>
        <v>25.577887800714514</v>
      </c>
    </row>
    <row r="47" spans="1:13" x14ac:dyDescent="0.2">
      <c r="B47" s="426">
        <f t="shared" ca="1" si="0"/>
        <v>54</v>
      </c>
      <c r="C47" s="404">
        <f t="shared" ca="1" si="1"/>
        <v>8.4165623384160752E-4</v>
      </c>
      <c r="D47" s="401">
        <f ca="1">MpropuPlein+1*MasseSans</f>
        <v>5.7409999999999997</v>
      </c>
      <c r="E47" s="401">
        <f t="shared" ca="1" si="2"/>
        <v>5.25</v>
      </c>
      <c r="F47" s="401">
        <f t="shared" ca="1" si="3"/>
        <v>4.7589999999999995</v>
      </c>
      <c r="G47" s="408">
        <f t="shared" ca="1" si="4"/>
        <v>214.08276190476184</v>
      </c>
      <c r="H47" s="404">
        <f t="shared" ca="1" si="5"/>
        <v>1.6031547311268714E-4</v>
      </c>
      <c r="I47" s="404">
        <f t="shared" ca="1" si="6"/>
        <v>1.7685569107829535E-4</v>
      </c>
      <c r="J47" s="404">
        <f t="shared" ca="1" si="7"/>
        <v>304.3669949130408</v>
      </c>
      <c r="K47" s="411">
        <f t="shared" ca="1" si="8"/>
        <v>352.36693141732769</v>
      </c>
      <c r="L47" s="414">
        <f t="shared" ca="1" si="9"/>
        <v>3626.5206379699048</v>
      </c>
      <c r="M47" s="417">
        <f t="shared" ca="1" si="10"/>
        <v>25.266293434427567</v>
      </c>
    </row>
    <row r="48" spans="1:13" x14ac:dyDescent="0.2">
      <c r="B48" s="426">
        <f t="shared" ca="1" si="0"/>
        <v>54</v>
      </c>
      <c r="C48" s="404">
        <f t="shared" ca="1" si="1"/>
        <v>8.4165623384160752E-4</v>
      </c>
      <c r="D48" s="401">
        <f ca="1">MpropuPlein+1.25*MasseSans</f>
        <v>6.7682500000000001</v>
      </c>
      <c r="E48" s="401">
        <f t="shared" ca="1" si="2"/>
        <v>6.2772500000000004</v>
      </c>
      <c r="F48" s="401">
        <f t="shared" ca="1" si="3"/>
        <v>5.7862499999999999</v>
      </c>
      <c r="G48" s="408">
        <f t="shared" ca="1" si="4"/>
        <v>177.44349476283398</v>
      </c>
      <c r="H48" s="404">
        <f t="shared" ca="1" si="5"/>
        <v>1.3408040684083117E-4</v>
      </c>
      <c r="I48" s="404">
        <f t="shared" ca="1" si="6"/>
        <v>1.4545797949304083E-4</v>
      </c>
      <c r="J48" s="404">
        <f t="shared" ca="1" si="7"/>
        <v>253.52029983048331</v>
      </c>
      <c r="K48" s="411">
        <f t="shared" ca="1" si="8"/>
        <v>294.9252342982283</v>
      </c>
      <c r="L48" s="414">
        <f t="shared" ca="1" si="9"/>
        <v>3101.1661242720011</v>
      </c>
      <c r="M48" s="417">
        <f t="shared" ca="1" si="10"/>
        <v>24.170792547800726</v>
      </c>
    </row>
    <row r="49" spans="2:13" x14ac:dyDescent="0.2">
      <c r="B49" s="426">
        <f t="shared" ca="1" si="0"/>
        <v>54</v>
      </c>
      <c r="C49" s="404">
        <f t="shared" ca="1" si="1"/>
        <v>8.4165623384160752E-4</v>
      </c>
      <c r="D49" s="401">
        <f ca="1">MpropuPlein+1.5*MasseSans</f>
        <v>7.7954999999999997</v>
      </c>
      <c r="E49" s="401">
        <f t="shared" ca="1" si="2"/>
        <v>7.3045</v>
      </c>
      <c r="F49" s="401">
        <f t="shared" ca="1" si="3"/>
        <v>6.8134999999999994</v>
      </c>
      <c r="G49" s="408">
        <f t="shared" ca="1" si="4"/>
        <v>151.10957012800324</v>
      </c>
      <c r="H49" s="404">
        <f t="shared" ca="1" si="5"/>
        <v>1.1522434579253987E-4</v>
      </c>
      <c r="I49" s="404">
        <f t="shared" ca="1" si="6"/>
        <v>1.2352773667595327E-4</v>
      </c>
      <c r="J49" s="404">
        <f t="shared" ca="1" si="7"/>
        <v>216.54630289306999</v>
      </c>
      <c r="K49" s="411">
        <f t="shared" ca="1" si="8"/>
        <v>252.66248998164687</v>
      </c>
      <c r="L49" s="414">
        <f t="shared" ca="1" si="9"/>
        <v>2604.3716694202744</v>
      </c>
      <c r="M49" s="417">
        <f t="shared" ca="1" si="10"/>
        <v>22.696850234579742</v>
      </c>
    </row>
    <row r="50" spans="2:13" x14ac:dyDescent="0.2">
      <c r="B50" s="426">
        <f t="shared" ca="1" si="0"/>
        <v>54</v>
      </c>
      <c r="C50" s="404">
        <f t="shared" ca="1" si="1"/>
        <v>8.4165623384160752E-4</v>
      </c>
      <c r="D50" s="401">
        <f ca="1">MpropuPlein+1.75*MasseSans</f>
        <v>8.8227499999999992</v>
      </c>
      <c r="E50" s="401">
        <f t="shared" ca="1" si="2"/>
        <v>8.3317499999999995</v>
      </c>
      <c r="F50" s="401">
        <f t="shared" ca="1" si="3"/>
        <v>7.840749999999999</v>
      </c>
      <c r="G50" s="408">
        <f t="shared" ca="1" si="4"/>
        <v>131.26924505656072</v>
      </c>
      <c r="H50" s="404">
        <f t="shared" ca="1" si="5"/>
        <v>1.0101794146987218E-4</v>
      </c>
      <c r="I50" s="404">
        <f t="shared" ca="1" si="6"/>
        <v>1.0734384259689541E-4</v>
      </c>
      <c r="J50" s="404">
        <f t="shared" ca="1" si="7"/>
        <v>188.48475488531531</v>
      </c>
      <c r="K50" s="411">
        <f t="shared" ca="1" si="8"/>
        <v>220.35005785909752</v>
      </c>
      <c r="L50" s="414">
        <f t="shared" ca="1" si="9"/>
        <v>2173.2878192609751</v>
      </c>
      <c r="M50" s="417">
        <f t="shared" ca="1" si="10"/>
        <v>21.109764597901776</v>
      </c>
    </row>
    <row r="51" spans="2:13" x14ac:dyDescent="0.2">
      <c r="B51" s="427">
        <f t="shared" ca="1" si="0"/>
        <v>54</v>
      </c>
      <c r="C51" s="405">
        <f t="shared" ca="1" si="1"/>
        <v>8.4165623384160752E-4</v>
      </c>
      <c r="D51" s="402">
        <f ca="1">MpropuPlein+2*MasseSans</f>
        <v>9.85</v>
      </c>
      <c r="E51" s="402">
        <f t="shared" ca="1" si="2"/>
        <v>9.359</v>
      </c>
      <c r="F51" s="402">
        <f t="shared" ca="1" si="3"/>
        <v>8.8680000000000003</v>
      </c>
      <c r="G51" s="409">
        <f t="shared" ca="1" si="4"/>
        <v>115.78429426220747</v>
      </c>
      <c r="H51" s="405">
        <f t="shared" ca="1" si="5"/>
        <v>8.9930145725142376E-5</v>
      </c>
      <c r="I51" s="405">
        <f t="shared" ca="1" si="6"/>
        <v>9.4909363310961606E-5</v>
      </c>
      <c r="J51" s="405">
        <f t="shared" ca="1" si="7"/>
        <v>166.47586750590833</v>
      </c>
      <c r="K51" s="412">
        <f t="shared" ca="1" si="8"/>
        <v>194.8824024141361</v>
      </c>
      <c r="L51" s="415">
        <f t="shared" ca="1" si="9"/>
        <v>1815.0997145937517</v>
      </c>
      <c r="M51" s="418">
        <f t="shared" ca="1" si="10"/>
        <v>19.559172089694528</v>
      </c>
    </row>
    <row r="52" spans="2:13" x14ac:dyDescent="0.2">
      <c r="B52" s="425">
        <f t="shared" ref="B52:B60" si="11">D_ref</f>
        <v>104</v>
      </c>
      <c r="C52" s="403">
        <f t="shared" si="1"/>
        <v>3.12186345172525E-3</v>
      </c>
      <c r="D52" s="400">
        <f ca="1">MpropuPlein+0*MasseSans</f>
        <v>1.6319999999999999</v>
      </c>
      <c r="E52" s="400">
        <f t="shared" ca="1" si="2"/>
        <v>1.141</v>
      </c>
      <c r="F52" s="400">
        <f t="shared" ca="1" si="3"/>
        <v>0.65</v>
      </c>
      <c r="G52" s="407">
        <f t="shared" ca="1" si="4"/>
        <v>1020.3714198071864</v>
      </c>
      <c r="H52" s="403">
        <f t="shared" ca="1" si="5"/>
        <v>2.7360766448074059E-3</v>
      </c>
      <c r="I52" s="403">
        <f t="shared" ca="1" si="6"/>
        <v>4.802866848808077E-3</v>
      </c>
      <c r="J52" s="403">
        <f t="shared" ca="1" si="7"/>
        <v>786.06726157459536</v>
      </c>
      <c r="K52" s="410">
        <f t="shared" ca="1" si="8"/>
        <v>606.53083624323062</v>
      </c>
      <c r="L52" s="413">
        <f t="shared" ca="1" si="9"/>
        <v>1327.3172653379916</v>
      </c>
      <c r="M52" s="416">
        <f t="shared" ca="1" si="10"/>
        <v>8.5939636005069602</v>
      </c>
    </row>
    <row r="53" spans="2:13" x14ac:dyDescent="0.2">
      <c r="B53" s="426">
        <f t="shared" si="11"/>
        <v>104</v>
      </c>
      <c r="C53" s="404">
        <f t="shared" si="1"/>
        <v>3.12186345172525E-3</v>
      </c>
      <c r="D53" s="401">
        <f ca="1">MpropuPlein+0.25*MasseSans</f>
        <v>2.6592500000000001</v>
      </c>
      <c r="E53" s="401">
        <f t="shared" ca="1" si="2"/>
        <v>2.16825</v>
      </c>
      <c r="F53" s="401">
        <f t="shared" ca="1" si="3"/>
        <v>1.6772500000000004</v>
      </c>
      <c r="G53" s="408">
        <f t="shared" ca="1" si="4"/>
        <v>532.30322495099722</v>
      </c>
      <c r="H53" s="404">
        <f t="shared" ca="1" si="5"/>
        <v>1.439807887340136E-3</v>
      </c>
      <c r="I53" s="404">
        <f t="shared" ca="1" si="6"/>
        <v>1.8612988235058871E-3</v>
      </c>
      <c r="J53" s="404">
        <f t="shared" ca="1" si="7"/>
        <v>586.76735074799979</v>
      </c>
      <c r="K53" s="411">
        <f t="shared" ca="1" si="8"/>
        <v>549.05717529812659</v>
      </c>
      <c r="L53" s="414">
        <f t="shared" ca="1" si="9"/>
        <v>1678.4389553744304</v>
      </c>
      <c r="M53" s="417">
        <f t="shared" ca="1" si="10"/>
        <v>12.351712376975073</v>
      </c>
    </row>
    <row r="54" spans="2:13" x14ac:dyDescent="0.2">
      <c r="B54" s="426">
        <f t="shared" si="11"/>
        <v>104</v>
      </c>
      <c r="C54" s="404">
        <f t="shared" si="1"/>
        <v>3.12186345172525E-3</v>
      </c>
      <c r="D54" s="401">
        <f ca="1">MpropuPlein+0.5*MasseSans</f>
        <v>3.6864999999999997</v>
      </c>
      <c r="E54" s="401">
        <f t="shared" ca="1" si="2"/>
        <v>3.1954999999999996</v>
      </c>
      <c r="F54" s="401">
        <f t="shared" ca="1" si="3"/>
        <v>2.7044999999999999</v>
      </c>
      <c r="G54" s="408">
        <f t="shared" ca="1" si="4"/>
        <v>358.031339383508</v>
      </c>
      <c r="H54" s="404">
        <f t="shared" ca="1" si="5"/>
        <v>9.769561732828197E-4</v>
      </c>
      <c r="I54" s="404">
        <f t="shared" ca="1" si="6"/>
        <v>1.154321853106027E-3</v>
      </c>
      <c r="J54" s="404">
        <f t="shared" ca="1" si="7"/>
        <v>448.24311067446621</v>
      </c>
      <c r="K54" s="411">
        <f t="shared" ca="1" si="8"/>
        <v>462.42046399353012</v>
      </c>
      <c r="L54" s="414">
        <f t="shared" ca="1" si="9"/>
        <v>1862.1810125036525</v>
      </c>
      <c r="M54" s="417">
        <f t="shared" ca="1" si="10"/>
        <v>14.612028055302323</v>
      </c>
    </row>
    <row r="55" spans="2:13" x14ac:dyDescent="0.2">
      <c r="B55" s="426">
        <f t="shared" si="11"/>
        <v>104</v>
      </c>
      <c r="C55" s="404">
        <f t="shared" si="1"/>
        <v>3.12186345172525E-3</v>
      </c>
      <c r="D55" s="401">
        <f ca="1">MpropuPlein+0.75*MasseSans</f>
        <v>4.7137500000000001</v>
      </c>
      <c r="E55" s="401">
        <f t="shared" ca="1" si="2"/>
        <v>4.2227500000000004</v>
      </c>
      <c r="F55" s="401">
        <f t="shared" ca="1" si="3"/>
        <v>3.7317500000000003</v>
      </c>
      <c r="G55" s="408">
        <f t="shared" ca="1" si="4"/>
        <v>268.54817891184643</v>
      </c>
      <c r="H55" s="404">
        <f t="shared" ca="1" si="5"/>
        <v>7.3929630021319043E-4</v>
      </c>
      <c r="I55" s="404">
        <f t="shared" ca="1" si="6"/>
        <v>8.3656821912648214E-4</v>
      </c>
      <c r="J55" s="404">
        <f t="shared" ca="1" si="7"/>
        <v>355.78638027817988</v>
      </c>
      <c r="K55" s="411">
        <f t="shared" ca="1" si="8"/>
        <v>385.48044162990476</v>
      </c>
      <c r="L55" s="414">
        <f t="shared" ca="1" si="9"/>
        <v>1918.9180946957622</v>
      </c>
      <c r="M55" s="417">
        <f t="shared" ca="1" si="10"/>
        <v>16.016378351755854</v>
      </c>
    </row>
    <row r="56" spans="2:13" x14ac:dyDescent="0.2">
      <c r="B56" s="426">
        <f t="shared" si="11"/>
        <v>104</v>
      </c>
      <c r="C56" s="404">
        <f t="shared" si="1"/>
        <v>3.12186345172525E-3</v>
      </c>
      <c r="D56" s="401">
        <f ca="1">MpropuPlein+1*MasseSans</f>
        <v>5.7409999999999997</v>
      </c>
      <c r="E56" s="401">
        <f t="shared" ca="1" si="2"/>
        <v>5.25</v>
      </c>
      <c r="F56" s="401">
        <f t="shared" ca="1" si="3"/>
        <v>4.7589999999999995</v>
      </c>
      <c r="G56" s="408">
        <f t="shared" ca="1" si="4"/>
        <v>214.08276190476184</v>
      </c>
      <c r="H56" s="404">
        <f t="shared" ca="1" si="5"/>
        <v>5.9464065747147615E-4</v>
      </c>
      <c r="I56" s="404">
        <f t="shared" ca="1" si="6"/>
        <v>6.5599147966489816E-4</v>
      </c>
      <c r="J56" s="404">
        <f t="shared" ca="1" si="7"/>
        <v>292.05628403045716</v>
      </c>
      <c r="K56" s="411">
        <f t="shared" ca="1" si="8"/>
        <v>325.02587754625193</v>
      </c>
      <c r="L56" s="414">
        <f t="shared" ca="1" si="9"/>
        <v>1883.1125557936357</v>
      </c>
      <c r="M56" s="417">
        <f t="shared" ca="1" si="10"/>
        <v>16.795168838397554</v>
      </c>
    </row>
    <row r="57" spans="2:13" x14ac:dyDescent="0.2">
      <c r="B57" s="426">
        <f t="shared" si="11"/>
        <v>104</v>
      </c>
      <c r="C57" s="404">
        <f t="shared" si="1"/>
        <v>3.12186345172525E-3</v>
      </c>
      <c r="D57" s="401">
        <f ca="1">MpropuPlein+1.25*MasseSans</f>
        <v>6.7682500000000001</v>
      </c>
      <c r="E57" s="401">
        <f t="shared" ca="1" si="2"/>
        <v>6.2772500000000004</v>
      </c>
      <c r="F57" s="401">
        <f t="shared" ca="1" si="3"/>
        <v>5.7862499999999999</v>
      </c>
      <c r="G57" s="408">
        <f t="shared" ca="1" si="4"/>
        <v>177.44349476283398</v>
      </c>
      <c r="H57" s="404">
        <f t="shared" ca="1" si="5"/>
        <v>4.9732979437257555E-4</v>
      </c>
      <c r="I57" s="404">
        <f t="shared" ca="1" si="6"/>
        <v>5.3953138072590197E-4</v>
      </c>
      <c r="J57" s="404">
        <f t="shared" ca="1" si="7"/>
        <v>246.1952473900798</v>
      </c>
      <c r="K57" s="411">
        <f t="shared" ca="1" si="8"/>
        <v>278.3810102551231</v>
      </c>
      <c r="L57" s="414">
        <f t="shared" ca="1" si="9"/>
        <v>1785.0643136803712</v>
      </c>
      <c r="M57" s="417">
        <f t="shared" ca="1" si="10"/>
        <v>17.091022555058707</v>
      </c>
    </row>
    <row r="58" spans="2:13" x14ac:dyDescent="0.2">
      <c r="B58" s="426">
        <f t="shared" si="11"/>
        <v>104</v>
      </c>
      <c r="C58" s="404">
        <f t="shared" si="1"/>
        <v>3.12186345172525E-3</v>
      </c>
      <c r="D58" s="401">
        <f ca="1">MpropuPlein+1.5*MasseSans</f>
        <v>7.7954999999999997</v>
      </c>
      <c r="E58" s="401">
        <f t="shared" ca="1" si="2"/>
        <v>7.3045</v>
      </c>
      <c r="F58" s="401">
        <f t="shared" ca="1" si="3"/>
        <v>6.8134999999999994</v>
      </c>
      <c r="G58" s="408">
        <f t="shared" ca="1" si="4"/>
        <v>151.10957012800324</v>
      </c>
      <c r="H58" s="404">
        <f t="shared" ca="1" si="5"/>
        <v>4.2738906861869398E-4</v>
      </c>
      <c r="I58" s="404">
        <f t="shared" ca="1" si="6"/>
        <v>4.5818792863069646E-4</v>
      </c>
      <c r="J58" s="404">
        <f t="shared" ca="1" si="7"/>
        <v>211.88095504679941</v>
      </c>
      <c r="K58" s="411">
        <f t="shared" ca="1" si="8"/>
        <v>242.01358362416795</v>
      </c>
      <c r="L58" s="414">
        <f t="shared" ca="1" si="9"/>
        <v>1650.0583257786691</v>
      </c>
      <c r="M58" s="417">
        <f t="shared" ca="1" si="10"/>
        <v>17.018372129581387</v>
      </c>
    </row>
    <row r="59" spans="2:13" x14ac:dyDescent="0.2">
      <c r="B59" s="426">
        <f t="shared" si="11"/>
        <v>104</v>
      </c>
      <c r="C59" s="404">
        <f t="shared" si="1"/>
        <v>3.12186345172525E-3</v>
      </c>
      <c r="D59" s="401">
        <f ca="1">MpropuPlein+1.75*MasseSans</f>
        <v>8.8227499999999992</v>
      </c>
      <c r="E59" s="401">
        <f t="shared" ca="1" si="2"/>
        <v>8.3317499999999995</v>
      </c>
      <c r="F59" s="401">
        <f t="shared" ca="1" si="3"/>
        <v>7.840749999999999</v>
      </c>
      <c r="G59" s="408">
        <f t="shared" ca="1" si="4"/>
        <v>131.26924505656072</v>
      </c>
      <c r="H59" s="404">
        <f t="shared" ca="1" si="5"/>
        <v>3.7469480622021186E-4</v>
      </c>
      <c r="I59" s="404">
        <f t="shared" ca="1" si="6"/>
        <v>3.9815877967353257E-4</v>
      </c>
      <c r="J59" s="404">
        <f t="shared" ca="1" si="7"/>
        <v>185.35353012169764</v>
      </c>
      <c r="K59" s="411">
        <f t="shared" ca="1" si="8"/>
        <v>213.15246847638034</v>
      </c>
      <c r="L59" s="414">
        <f t="shared" ca="1" si="9"/>
        <v>1497.923004402166</v>
      </c>
      <c r="M59" s="417">
        <f t="shared" ca="1" si="10"/>
        <v>16.677458995720695</v>
      </c>
    </row>
    <row r="60" spans="2:13" x14ac:dyDescent="0.2">
      <c r="B60" s="427">
        <f t="shared" si="11"/>
        <v>104</v>
      </c>
      <c r="C60" s="405">
        <f t="shared" si="1"/>
        <v>3.12186345172525E-3</v>
      </c>
      <c r="D60" s="402">
        <f ca="1">MpropuPlein+2*MasseSans</f>
        <v>9.85</v>
      </c>
      <c r="E60" s="402">
        <f t="shared" ca="1" si="2"/>
        <v>9.359</v>
      </c>
      <c r="F60" s="402">
        <f t="shared" ca="1" si="3"/>
        <v>8.8680000000000003</v>
      </c>
      <c r="G60" s="409">
        <f t="shared" ca="1" si="4"/>
        <v>115.78429426220747</v>
      </c>
      <c r="H60" s="405">
        <f t="shared" ca="1" si="5"/>
        <v>3.3356805766911527E-4</v>
      </c>
      <c r="I60" s="405">
        <f t="shared" ca="1" si="6"/>
        <v>3.520369250930593E-4</v>
      </c>
      <c r="J60" s="405">
        <f t="shared" ca="1" si="7"/>
        <v>164.2854957113891</v>
      </c>
      <c r="K60" s="412">
        <f t="shared" ca="1" si="8"/>
        <v>189.82279140610768</v>
      </c>
      <c r="L60" s="415">
        <f t="shared" ca="1" si="9"/>
        <v>1342.9737728269772</v>
      </c>
      <c r="M60" s="418">
        <f t="shared" ca="1" si="10"/>
        <v>16.155101504599767</v>
      </c>
    </row>
    <row r="61" spans="2:13" x14ac:dyDescent="0.2">
      <c r="B61" s="425">
        <f t="shared" ref="B61:B69" si="12">D_ref*1.5</f>
        <v>156</v>
      </c>
      <c r="C61" s="403">
        <f t="shared" si="1"/>
        <v>7.0241927663818107E-3</v>
      </c>
      <c r="D61" s="400">
        <f ca="1">MpropuPlein+0*MasseSans</f>
        <v>1.6319999999999999</v>
      </c>
      <c r="E61" s="400">
        <f t="shared" ca="1" si="2"/>
        <v>1.141</v>
      </c>
      <c r="F61" s="400">
        <f t="shared" ca="1" si="3"/>
        <v>0.65</v>
      </c>
      <c r="G61" s="407">
        <f t="shared" ca="1" si="4"/>
        <v>1020.3714198071864</v>
      </c>
      <c r="H61" s="403">
        <f t="shared" ca="1" si="5"/>
        <v>6.1561724508166615E-3</v>
      </c>
      <c r="I61" s="403">
        <f t="shared" ca="1" si="6"/>
        <v>1.0806450409818169E-2</v>
      </c>
      <c r="J61" s="403">
        <f t="shared" ca="1" si="7"/>
        <v>579.54459070997723</v>
      </c>
      <c r="K61" s="410">
        <f t="shared" ca="1" si="8"/>
        <v>406.95910944410974</v>
      </c>
      <c r="L61" s="413">
        <f t="shared" ca="1" si="9"/>
        <v>820.6911852370938</v>
      </c>
      <c r="M61" s="416">
        <f t="shared" ca="1" si="10"/>
        <v>6.2974327332248148</v>
      </c>
    </row>
    <row r="62" spans="2:13" x14ac:dyDescent="0.2">
      <c r="B62" s="426">
        <f t="shared" si="12"/>
        <v>156</v>
      </c>
      <c r="C62" s="404">
        <f t="shared" si="1"/>
        <v>7.0241927663818107E-3</v>
      </c>
      <c r="D62" s="401">
        <f ca="1">MpropuPlein+0.25*MasseSans</f>
        <v>2.6592500000000001</v>
      </c>
      <c r="E62" s="401">
        <f t="shared" ca="1" si="2"/>
        <v>2.16825</v>
      </c>
      <c r="F62" s="401">
        <f t="shared" ca="1" si="3"/>
        <v>1.6772500000000004</v>
      </c>
      <c r="G62" s="408">
        <f t="shared" ca="1" si="4"/>
        <v>532.30322495099722</v>
      </c>
      <c r="H62" s="404">
        <f t="shared" ca="1" si="5"/>
        <v>3.2395677465153054E-3</v>
      </c>
      <c r="I62" s="404">
        <f t="shared" ca="1" si="6"/>
        <v>4.1879223528882448E-3</v>
      </c>
      <c r="J62" s="404">
        <f t="shared" ca="1" si="7"/>
        <v>478.67313871152101</v>
      </c>
      <c r="K62" s="411">
        <f t="shared" ca="1" si="8"/>
        <v>396.13272607484214</v>
      </c>
      <c r="L62" s="414">
        <f t="shared" ca="1" si="9"/>
        <v>982.42687775843501</v>
      </c>
      <c r="M62" s="417">
        <f t="shared" ca="1" si="10"/>
        <v>8.8499111634724699</v>
      </c>
    </row>
    <row r="63" spans="2:13" x14ac:dyDescent="0.2">
      <c r="B63" s="426">
        <f t="shared" si="12"/>
        <v>156</v>
      </c>
      <c r="C63" s="404">
        <f t="shared" si="1"/>
        <v>7.0241927663818107E-3</v>
      </c>
      <c r="D63" s="401">
        <f ca="1">MpropuPlein+0.5*MasseSans</f>
        <v>3.6864999999999997</v>
      </c>
      <c r="E63" s="401">
        <f t="shared" ca="1" si="2"/>
        <v>3.1954999999999996</v>
      </c>
      <c r="F63" s="401">
        <f t="shared" ca="1" si="3"/>
        <v>2.7044999999999999</v>
      </c>
      <c r="G63" s="408">
        <f t="shared" ca="1" si="4"/>
        <v>358.031339383508</v>
      </c>
      <c r="H63" s="404">
        <f t="shared" ca="1" si="5"/>
        <v>2.1981513898863439E-3</v>
      </c>
      <c r="I63" s="404">
        <f t="shared" ca="1" si="6"/>
        <v>2.5972241694885603E-3</v>
      </c>
      <c r="J63" s="404">
        <f t="shared" ca="1" si="7"/>
        <v>392.5131292955835</v>
      </c>
      <c r="K63" s="411">
        <f t="shared" ca="1" si="8"/>
        <v>365.88992896524098</v>
      </c>
      <c r="L63" s="414">
        <f t="shared" ca="1" si="9"/>
        <v>1084.7471247099286</v>
      </c>
      <c r="M63" s="417">
        <f t="shared" ca="1" si="10"/>
        <v>10.498236542749732</v>
      </c>
    </row>
    <row r="64" spans="2:13" x14ac:dyDescent="0.2">
      <c r="B64" s="426">
        <f t="shared" si="12"/>
        <v>156</v>
      </c>
      <c r="C64" s="404">
        <f t="shared" si="1"/>
        <v>7.0241927663818107E-3</v>
      </c>
      <c r="D64" s="401">
        <f ca="1">MpropuPlein+0.75*MasseSans</f>
        <v>4.7137500000000001</v>
      </c>
      <c r="E64" s="401">
        <f t="shared" ca="1" si="2"/>
        <v>4.2227500000000004</v>
      </c>
      <c r="F64" s="401">
        <f t="shared" ca="1" si="3"/>
        <v>3.7317500000000003</v>
      </c>
      <c r="G64" s="408">
        <f t="shared" ca="1" si="4"/>
        <v>268.54817891184643</v>
      </c>
      <c r="H64" s="404">
        <f t="shared" ca="1" si="5"/>
        <v>1.6634166754796779E-3</v>
      </c>
      <c r="I64" s="404">
        <f t="shared" ca="1" si="6"/>
        <v>1.8822784930345843E-3</v>
      </c>
      <c r="J64" s="404">
        <f t="shared" ca="1" si="7"/>
        <v>325.32878756889147</v>
      </c>
      <c r="K64" s="411">
        <f t="shared" ca="1" si="8"/>
        <v>326.71839865156744</v>
      </c>
      <c r="L64" s="414">
        <f t="shared" ca="1" si="9"/>
        <v>1140.0840859182022</v>
      </c>
      <c r="M64" s="417">
        <f t="shared" ca="1" si="10"/>
        <v>11.659249382762047</v>
      </c>
    </row>
    <row r="65" spans="2:13" x14ac:dyDescent="0.2">
      <c r="B65" s="426">
        <f t="shared" si="12"/>
        <v>156</v>
      </c>
      <c r="C65" s="404">
        <f t="shared" si="1"/>
        <v>7.0241927663818107E-3</v>
      </c>
      <c r="D65" s="401">
        <f ca="1">MpropuPlein+1*MasseSans</f>
        <v>5.7409999999999997</v>
      </c>
      <c r="E65" s="401">
        <f t="shared" ca="1" si="2"/>
        <v>5.25</v>
      </c>
      <c r="F65" s="401">
        <f t="shared" ca="1" si="3"/>
        <v>4.7589999999999995</v>
      </c>
      <c r="G65" s="408">
        <f t="shared" ca="1" si="4"/>
        <v>214.08276190476184</v>
      </c>
      <c r="H65" s="404">
        <f t="shared" ca="1" si="5"/>
        <v>1.3379414793108211E-3</v>
      </c>
      <c r="I65" s="404">
        <f t="shared" ca="1" si="6"/>
        <v>1.4759808292460206E-3</v>
      </c>
      <c r="J65" s="404">
        <f t="shared" ca="1" si="7"/>
        <v>274.22137214630305</v>
      </c>
      <c r="K65" s="411">
        <f t="shared" ca="1" si="8"/>
        <v>288.42765429799857</v>
      </c>
      <c r="L65" s="414">
        <f t="shared" ca="1" si="9"/>
        <v>1156.3184349703758</v>
      </c>
      <c r="M65" s="417">
        <f t="shared" ca="1" si="10"/>
        <v>12.46476504456907</v>
      </c>
    </row>
    <row r="66" spans="2:13" x14ac:dyDescent="0.2">
      <c r="B66" s="426">
        <f t="shared" si="12"/>
        <v>156</v>
      </c>
      <c r="C66" s="404">
        <f t="shared" si="1"/>
        <v>7.0241927663818107E-3</v>
      </c>
      <c r="D66" s="401">
        <f ca="1">MpropuPlein+1.25*MasseSans</f>
        <v>6.7682500000000001</v>
      </c>
      <c r="E66" s="401">
        <f t="shared" ca="1" si="2"/>
        <v>6.2772500000000004</v>
      </c>
      <c r="F66" s="401">
        <f t="shared" ca="1" si="3"/>
        <v>5.7862499999999999</v>
      </c>
      <c r="G66" s="408">
        <f t="shared" ca="1" si="4"/>
        <v>177.44349476283398</v>
      </c>
      <c r="H66" s="404">
        <f t="shared" ca="1" si="5"/>
        <v>1.1189920373382946E-3</v>
      </c>
      <c r="I66" s="404">
        <f t="shared" ca="1" si="6"/>
        <v>1.2139456066332791E-3</v>
      </c>
      <c r="J66" s="404">
        <f t="shared" ca="1" si="7"/>
        <v>235.08424613452797</v>
      </c>
      <c r="K66" s="411">
        <f t="shared" ca="1" si="8"/>
        <v>254.70253333582545</v>
      </c>
      <c r="L66" s="414">
        <f t="shared" ca="1" si="9"/>
        <v>1141.3477202850224</v>
      </c>
      <c r="M66" s="417">
        <f t="shared" ca="1" si="10"/>
        <v>12.985005813883671</v>
      </c>
    </row>
    <row r="67" spans="2:13" x14ac:dyDescent="0.2">
      <c r="B67" s="426">
        <f t="shared" si="12"/>
        <v>156</v>
      </c>
      <c r="C67" s="404">
        <f t="shared" si="1"/>
        <v>7.0241927663818107E-3</v>
      </c>
      <c r="D67" s="401">
        <f ca="1">MpropuPlein+1.5*MasseSans</f>
        <v>7.7954999999999997</v>
      </c>
      <c r="E67" s="401">
        <f t="shared" ca="1" si="2"/>
        <v>7.3045</v>
      </c>
      <c r="F67" s="401">
        <f t="shared" ca="1" si="3"/>
        <v>6.8134999999999994</v>
      </c>
      <c r="G67" s="408">
        <f t="shared" ca="1" si="4"/>
        <v>151.10957012800324</v>
      </c>
      <c r="H67" s="404">
        <f t="shared" ca="1" si="5"/>
        <v>9.616254043920612E-4</v>
      </c>
      <c r="I67" s="404">
        <f t="shared" ca="1" si="6"/>
        <v>1.0309228394190667E-3</v>
      </c>
      <c r="J67" s="404">
        <f t="shared" ca="1" si="7"/>
        <v>204.58978901682275</v>
      </c>
      <c r="K67" s="411">
        <f t="shared" ca="1" si="8"/>
        <v>226.08966197306776</v>
      </c>
      <c r="L67" s="414">
        <f t="shared" ca="1" si="9"/>
        <v>1102.755715849944</v>
      </c>
      <c r="M67" s="417">
        <f t="shared" ca="1" si="10"/>
        <v>13.269280106634612</v>
      </c>
    </row>
    <row r="68" spans="2:13" x14ac:dyDescent="0.2">
      <c r="B68" s="426">
        <f t="shared" si="12"/>
        <v>156</v>
      </c>
      <c r="C68" s="404">
        <f t="shared" si="1"/>
        <v>7.0241927663818107E-3</v>
      </c>
      <c r="D68" s="401">
        <f ca="1">MpropuPlein+1.75*MasseSans</f>
        <v>8.8227499999999992</v>
      </c>
      <c r="E68" s="401">
        <f t="shared" ca="1" si="2"/>
        <v>8.3317499999999995</v>
      </c>
      <c r="F68" s="401">
        <f t="shared" ca="1" si="3"/>
        <v>7.840749999999999</v>
      </c>
      <c r="G68" s="408">
        <f t="shared" ca="1" si="4"/>
        <v>131.26924505656072</v>
      </c>
      <c r="H68" s="404">
        <f t="shared" ca="1" si="5"/>
        <v>8.4306331399547645E-4</v>
      </c>
      <c r="I68" s="404">
        <f t="shared" ca="1" si="6"/>
        <v>8.9585725426544801E-4</v>
      </c>
      <c r="J68" s="404">
        <f t="shared" ca="1" si="7"/>
        <v>180.35938020229935</v>
      </c>
      <c r="K68" s="411">
        <f t="shared" ca="1" si="8"/>
        <v>202.06159945579518</v>
      </c>
      <c r="L68" s="414">
        <f t="shared" ca="1" si="9"/>
        <v>1047.4695641001581</v>
      </c>
      <c r="M68" s="417">
        <f t="shared" ca="1" si="10"/>
        <v>13.358548371487625</v>
      </c>
    </row>
    <row r="69" spans="2:13" x14ac:dyDescent="0.2">
      <c r="B69" s="427">
        <f t="shared" si="12"/>
        <v>156</v>
      </c>
      <c r="C69" s="405">
        <f t="shared" si="1"/>
        <v>7.0241927663818107E-3</v>
      </c>
      <c r="D69" s="402">
        <f ca="1">MpropuPlein+2*MasseSans</f>
        <v>9.85</v>
      </c>
      <c r="E69" s="402">
        <f t="shared" ca="1" si="2"/>
        <v>9.359</v>
      </c>
      <c r="F69" s="402">
        <f t="shared" ca="1" si="3"/>
        <v>8.8680000000000003</v>
      </c>
      <c r="G69" s="409">
        <f t="shared" ca="1" si="4"/>
        <v>115.78429426220747</v>
      </c>
      <c r="H69" s="405">
        <f t="shared" ca="1" si="5"/>
        <v>7.5052812975550916E-4</v>
      </c>
      <c r="I69" s="405">
        <f t="shared" ca="1" si="6"/>
        <v>7.9208308145938325E-4</v>
      </c>
      <c r="J69" s="405">
        <f t="shared" ca="1" si="7"/>
        <v>160.74127919360077</v>
      </c>
      <c r="K69" s="412">
        <f t="shared" ca="1" si="8"/>
        <v>181.85832451562027</v>
      </c>
      <c r="L69" s="415">
        <f t="shared" ca="1" si="9"/>
        <v>981.54335812821409</v>
      </c>
      <c r="M69" s="418">
        <f t="shared" ca="1" si="10"/>
        <v>13.289814013950764</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Pro54-5G WT</v>
      </c>
      <c r="G5" t="s">
        <v>458</v>
      </c>
      <c r="H5">
        <f ca="1">MasseSans</f>
        <v>4.109</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 ca="1">MasseSans</f>
        <v>4.109</v>
      </c>
      <c r="F11" s="246" t="s">
        <v>123</v>
      </c>
      <c r="G11" s="246" t="s">
        <v>125</v>
      </c>
      <c r="H11" s="668">
        <f ca="1">Vsortie_de_rampe</f>
        <v>103.91438040410722</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10.673076923076923</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0">
        <f>Cn</f>
        <v>15.79397147014822</v>
      </c>
      <c r="I13" s="671"/>
      <c r="J13" s="76"/>
      <c r="N13" s="75"/>
      <c r="O13" s="6"/>
      <c r="P13" s="48"/>
      <c r="Q13" s="436"/>
      <c r="R13" s="48"/>
      <c r="S13" s="48"/>
      <c r="T13" s="48"/>
      <c r="U13" s="440">
        <f>IF(RIGHT(Nb_diam,1)=",", "", X_r)</f>
        <v>1060</v>
      </c>
    </row>
    <row r="14" spans="2:21" x14ac:dyDescent="0.2">
      <c r="B14" s="74"/>
      <c r="C14" s="12"/>
      <c r="D14" s="276" t="s">
        <v>143</v>
      </c>
      <c r="E14" s="244">
        <f>L_rampe</f>
        <v>4</v>
      </c>
      <c r="F14" s="6" t="s">
        <v>123</v>
      </c>
      <c r="G14" s="6" t="s">
        <v>127</v>
      </c>
      <c r="H14" s="247">
        <f ca="1">MS_min</f>
        <v>3.8274621236989796</v>
      </c>
      <c r="I14" s="254">
        <f ca="1">MS_max</f>
        <v>4.6508378422149184</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60.450827584774601</v>
      </c>
      <c r="I15" s="254">
        <f ca="1">MS_Cn_max</f>
        <v>73.455200192228133</v>
      </c>
      <c r="J15" s="76"/>
      <c r="K15" s="76"/>
      <c r="N15" s="75"/>
      <c r="P15" s="48"/>
      <c r="Q15" s="436"/>
      <c r="R15" s="48"/>
      <c r="S15" s="48"/>
      <c r="T15" s="48"/>
    </row>
    <row r="16" spans="2:21" x14ac:dyDescent="0.2">
      <c r="B16" s="74"/>
      <c r="C16" s="12"/>
      <c r="D16" s="276" t="s">
        <v>145</v>
      </c>
      <c r="E16" s="244">
        <f>Q_ail</f>
        <v>4</v>
      </c>
      <c r="F16" s="6" t="s">
        <v>128</v>
      </c>
      <c r="G16" s="6" t="s">
        <v>129</v>
      </c>
      <c r="H16" s="247">
        <f ca="1">V_para</f>
        <v>11.193629397175615</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17</v>
      </c>
      <c r="I17" s="671"/>
      <c r="J17" s="258"/>
      <c r="N17" s="75"/>
      <c r="P17" s="434" t="s">
        <v>342</v>
      </c>
      <c r="Q17" s="440">
        <f>IF(RIGHT(Nb_diam,1)=",", "", D2j)</f>
        <v>104</v>
      </c>
      <c r="R17" s="48"/>
      <c r="S17" s="48"/>
      <c r="T17" s="48"/>
      <c r="U17" s="436"/>
    </row>
    <row r="18" spans="2:21" x14ac:dyDescent="0.2">
      <c r="B18" s="74"/>
      <c r="C18" s="12"/>
      <c r="D18" s="276" t="s">
        <v>148</v>
      </c>
      <c r="E18" s="244">
        <f ca="1">XpropuRef-Long_propu</f>
        <v>612</v>
      </c>
      <c r="F18" s="12" t="s">
        <v>130</v>
      </c>
      <c r="G18" s="12" t="s">
        <v>426</v>
      </c>
      <c r="H18" s="635">
        <f ca="1">T_para-Combustion-Depotage</f>
        <v>17</v>
      </c>
      <c r="I18" s="674"/>
      <c r="N18" s="75"/>
      <c r="P18" s="48"/>
      <c r="Q18" s="436"/>
      <c r="R18" s="48"/>
      <c r="S18" s="48"/>
    </row>
    <row r="19" spans="2:21" x14ac:dyDescent="0.2">
      <c r="B19" s="74"/>
      <c r="C19" s="531"/>
      <c r="D19" s="269"/>
      <c r="E19" s="271"/>
      <c r="F19" s="519" t="s">
        <v>132</v>
      </c>
      <c r="G19" s="274" t="s">
        <v>425</v>
      </c>
      <c r="H19" s="675">
        <f ca="1">Portee_balistique</f>
        <v>864.55711868317792</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40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 ca="1">XcgSans</f>
        <v>291.436359211487</v>
      </c>
      <c r="E23" s="527" t="s">
        <v>38</v>
      </c>
      <c r="F23" s="528">
        <f>m_ail</f>
        <v>200</v>
      </c>
      <c r="G23" s="526">
        <f>m_can</f>
        <v>180</v>
      </c>
      <c r="I23" s="529" t="s">
        <v>447</v>
      </c>
      <c r="J23" s="528">
        <f>l_j</f>
        <v>60</v>
      </c>
      <c r="K23" s="526">
        <f>l_r</f>
        <v>40</v>
      </c>
      <c r="N23" s="75"/>
      <c r="O23" s="273"/>
      <c r="P23" s="436"/>
      <c r="Q23" s="48"/>
      <c r="R23" s="48"/>
      <c r="S23" s="48"/>
      <c r="T23" s="226"/>
      <c r="U23" s="436"/>
    </row>
    <row r="24" spans="2:21" x14ac:dyDescent="0.2">
      <c r="B24" s="74"/>
      <c r="C24" s="526" t="s">
        <v>439</v>
      </c>
      <c r="D24" s="526">
        <f>Long_tot</f>
        <v>1110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1100</v>
      </c>
      <c r="E25" s="527" t="s">
        <v>443</v>
      </c>
      <c r="F25" s="528">
        <f>p_ail</f>
        <v>190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145</v>
      </c>
      <c r="G26" s="526">
        <f>E_can</f>
        <v>110</v>
      </c>
      <c r="I26" s="529" t="s">
        <v>450</v>
      </c>
      <c r="J26" s="528">
        <f>X_j</f>
        <v>1</v>
      </c>
      <c r="K26" s="526">
        <f>X_r</f>
        <v>1060</v>
      </c>
      <c r="N26" s="75"/>
      <c r="O26" s="273"/>
      <c r="P26" s="436"/>
      <c r="Q26" s="48"/>
      <c r="R26" s="48"/>
      <c r="S26" s="48"/>
      <c r="T26" s="226"/>
      <c r="U26" s="436"/>
    </row>
    <row r="27" spans="2:21" x14ac:dyDescent="0.2">
      <c r="B27" s="74"/>
      <c r="C27" s="526" t="s">
        <v>438</v>
      </c>
      <c r="D27" s="526">
        <f>Long_ogive</f>
        <v>1</v>
      </c>
      <c r="E27" s="527" t="s">
        <v>445</v>
      </c>
      <c r="F27" s="528">
        <f>X_ail</f>
        <v>1060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429</v>
      </c>
      <c r="P29" s="441">
        <f>n_ail</f>
        <v>80</v>
      </c>
      <c r="Q29" s="2"/>
      <c r="R29" s="48"/>
      <c r="S29" s="48"/>
      <c r="T29" s="48"/>
      <c r="U29" s="12" t="s">
        <v>433</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431</v>
      </c>
      <c r="U30" s="523">
        <f>[0]!p_can</f>
        <v>160</v>
      </c>
    </row>
    <row r="31" spans="2:21" ht="13.5" thickBot="1" x14ac:dyDescent="0.25">
      <c r="B31" s="74"/>
      <c r="C31" s="83">
        <f>Beta_rampe</f>
        <v>80</v>
      </c>
      <c r="D31" s="84">
        <f ca="1">Portee_balistique</f>
        <v>864.55711868317792</v>
      </c>
      <c r="E31" s="677">
        <f ca="1">T_para+Dt_para</f>
        <v>200.67547906475548</v>
      </c>
      <c r="F31" s="677"/>
      <c r="G31" s="677"/>
      <c r="H31" s="678">
        <f ca="1">Altitude_culmi</f>
        <v>2056.8222884772949</v>
      </c>
      <c r="I31" s="678"/>
      <c r="J31" s="85">
        <f ca="1">Temps_culmi</f>
        <v>16.499999999999968</v>
      </c>
      <c r="K31" s="86">
        <f ca="1">Vit_culmi</f>
        <v>20.66447768144225</v>
      </c>
      <c r="L31" s="84">
        <f ca="1">Acc_max</f>
        <v>218.72004883310825</v>
      </c>
      <c r="M31" s="86">
        <f ca="1">Vit_max</f>
        <v>376.60340675708471</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145</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 ca="1">MasseSans</f>
        <v>4.109</v>
      </c>
      <c r="I41" s="6">
        <f ca="1">MasseVide</f>
        <v>4.7590000000000003</v>
      </c>
      <c r="J41" s="244">
        <f ca="1">MassePlein</f>
        <v>5.7409999999999997</v>
      </c>
      <c r="N41" s="75"/>
    </row>
    <row r="42" spans="2:21" x14ac:dyDescent="0.2">
      <c r="B42" s="74"/>
      <c r="D42" s="276" t="s">
        <v>150</v>
      </c>
      <c r="E42" s="6">
        <f>X_ail-m_ail</f>
        <v>860</v>
      </c>
      <c r="F42" s="255"/>
      <c r="G42" s="255" t="s">
        <v>218</v>
      </c>
      <c r="H42" s="263">
        <f ca="1">XcgSans</f>
        <v>291.436359211487</v>
      </c>
      <c r="I42" s="263">
        <f ca="1">XcgVide</f>
        <v>368.00000000000006</v>
      </c>
      <c r="J42" s="245">
        <f ca="1">XcgPlein</f>
        <v>453.63107472565764</v>
      </c>
      <c r="N42" s="75"/>
    </row>
    <row r="43" spans="2:21" x14ac:dyDescent="0.2">
      <c r="B43" s="74"/>
      <c r="D43" s="276" t="str">
        <f>IF(Lang="Français","Emplanture 'm'",IF(Lang="English","Root edge  'm'",""))</f>
        <v>Emplanture 'm'</v>
      </c>
      <c r="E43" s="244">
        <f>m_ail</f>
        <v>200</v>
      </c>
      <c r="N43" s="75"/>
    </row>
    <row r="44" spans="2:21" x14ac:dyDescent="0.2">
      <c r="B44" s="74"/>
      <c r="D44" s="276" t="str">
        <f>IF(Lang="Français","Saumon      'n'",IF(Lang="English","Tip edge    'n'",""))</f>
        <v>Saumon      'n'</v>
      </c>
      <c r="E44" s="244">
        <f>n_ail</f>
        <v>80</v>
      </c>
      <c r="F44" s="246" t="s">
        <v>202</v>
      </c>
      <c r="G44" s="246" t="s">
        <v>207</v>
      </c>
      <c r="H44" s="668">
        <f ca="1">Vsortie_de_rampe</f>
        <v>103.91438040410722</v>
      </c>
      <c r="I44" s="669"/>
      <c r="N44" s="75"/>
    </row>
    <row r="45" spans="2:21" x14ac:dyDescent="0.2">
      <c r="B45" s="74"/>
      <c r="D45" s="276" t="str">
        <f>IF(Lang="Français","Flèche        'p'",IF(Lang="English","Offset         'p'",""))</f>
        <v>Flèche        'p'</v>
      </c>
      <c r="E45" s="244">
        <f>p_ail</f>
        <v>190</v>
      </c>
      <c r="F45" s="6" t="s">
        <v>203</v>
      </c>
      <c r="G45" s="6" t="s">
        <v>208</v>
      </c>
      <c r="H45" s="670">
        <f>Finesse</f>
        <v>10.673076923076923</v>
      </c>
      <c r="I45" s="671"/>
      <c r="N45" s="75"/>
    </row>
    <row r="46" spans="2:21" x14ac:dyDescent="0.2">
      <c r="B46" s="74"/>
      <c r="D46" s="276" t="str">
        <f>IF(Lang="Français","Envergure   'E'",IF(Lang="English","Span          'E'",""))</f>
        <v>Envergure   'E'</v>
      </c>
      <c r="E46" s="244">
        <f>E_ail</f>
        <v>145</v>
      </c>
      <c r="F46" s="6" t="s">
        <v>204</v>
      </c>
      <c r="G46" s="6" t="s">
        <v>209</v>
      </c>
      <c r="H46" s="670">
        <f>Cn</f>
        <v>15.79397147014822</v>
      </c>
      <c r="I46" s="671"/>
      <c r="N46" s="75"/>
    </row>
    <row r="47" spans="2:21" x14ac:dyDescent="0.2">
      <c r="B47" s="74"/>
      <c r="D47" s="276" t="s">
        <v>144</v>
      </c>
      <c r="E47" s="244">
        <f>ep_ail</f>
        <v>3</v>
      </c>
      <c r="F47" s="6" t="s">
        <v>205</v>
      </c>
      <c r="G47" s="6" t="s">
        <v>210</v>
      </c>
      <c r="H47" s="247">
        <f ca="1">MS_min</f>
        <v>3.8274621236989796</v>
      </c>
      <c r="I47" s="254">
        <f ca="1">MS_max</f>
        <v>4.6508378422149184</v>
      </c>
      <c r="N47" s="75"/>
    </row>
    <row r="48" spans="2:21" x14ac:dyDescent="0.2">
      <c r="B48" s="74"/>
      <c r="D48" s="276" t="s">
        <v>145</v>
      </c>
      <c r="E48" s="244">
        <f>Q_ail</f>
        <v>4</v>
      </c>
      <c r="F48" s="274" t="s">
        <v>206</v>
      </c>
      <c r="G48" s="274" t="s">
        <v>211</v>
      </c>
      <c r="H48" s="256">
        <f ca="1">MS_Cn_min</f>
        <v>60.450827584774601</v>
      </c>
      <c r="I48" s="264">
        <f ca="1">MS_Cn_max</f>
        <v>73.455200192228133</v>
      </c>
      <c r="N48" s="75"/>
    </row>
    <row r="49" spans="2:14" x14ac:dyDescent="0.2">
      <c r="B49" s="74"/>
      <c r="D49" s="276" t="s">
        <v>148</v>
      </c>
      <c r="E49" s="244">
        <f ca="1">XpropuRef-Long_propu</f>
        <v>612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1110</v>
      </c>
      <c r="G51" s="276" t="s">
        <v>212</v>
      </c>
      <c r="H51" s="6">
        <f>Sref</f>
        <v>1.0234866535306801E-2</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394</v>
      </c>
      <c r="G53" s="278" t="s">
        <v>215</v>
      </c>
      <c r="H53" s="247">
        <f ca="1">Temps_culmi</f>
        <v>16.499999999999968</v>
      </c>
      <c r="I53" s="259"/>
      <c r="J53" s="268"/>
      <c r="N53" s="75"/>
    </row>
    <row r="54" spans="2:14" x14ac:dyDescent="0.2">
      <c r="B54" s="74"/>
      <c r="G54" s="278" t="s">
        <v>216</v>
      </c>
      <c r="H54" s="242">
        <f ca="1">Altitude_culmi</f>
        <v>2056.8222884772949</v>
      </c>
      <c r="I54" s="259"/>
      <c r="J54" s="268"/>
      <c r="N54" s="75"/>
    </row>
    <row r="55" spans="2:14" x14ac:dyDescent="0.2">
      <c r="B55" s="74"/>
      <c r="C55" s="275" t="s">
        <v>233</v>
      </c>
      <c r="D55" s="249" t="s">
        <v>60</v>
      </c>
      <c r="E55" s="243">
        <f>Long_tot</f>
        <v>1110</v>
      </c>
      <c r="G55" s="278" t="s">
        <v>217</v>
      </c>
      <c r="H55" s="248">
        <f ca="1">Vit_culmi</f>
        <v>20.66447768144225</v>
      </c>
      <c r="I55" s="259"/>
      <c r="J55" s="268"/>
      <c r="N55" s="75"/>
    </row>
    <row r="56" spans="2:14" x14ac:dyDescent="0.2">
      <c r="B56" s="74"/>
      <c r="C56" s="276"/>
      <c r="D56" s="2" t="s">
        <v>219</v>
      </c>
      <c r="E56" s="244">
        <f>MAX(D_ref,D_ail,D_og,(RIGHT(Nb_diam,1)=",")*MAX(D1j,D1r,D2j,D2r))</f>
        <v>104</v>
      </c>
      <c r="G56" s="278" t="s">
        <v>133</v>
      </c>
      <c r="H56" s="242">
        <f ca="1">Portee_balistique</f>
        <v>864.55711868317792</v>
      </c>
      <c r="I56" s="259"/>
      <c r="J56" s="268"/>
      <c r="N56" s="75"/>
    </row>
    <row r="57" spans="2:14" x14ac:dyDescent="0.2">
      <c r="B57" s="74"/>
      <c r="C57" s="276"/>
      <c r="D57" s="2" t="s">
        <v>220</v>
      </c>
      <c r="E57" s="244">
        <f>E_ail*2+D_ail</f>
        <v>394</v>
      </c>
      <c r="G57" s="278" t="s">
        <v>214</v>
      </c>
      <c r="H57" s="242">
        <f ca="1">T_balistique</f>
        <v>42.300000000000331</v>
      </c>
      <c r="I57" s="259"/>
      <c r="J57" s="268"/>
      <c r="N57" s="75"/>
    </row>
    <row r="58" spans="2:14" x14ac:dyDescent="0.2">
      <c r="B58" s="74"/>
      <c r="C58" s="276"/>
      <c r="D58" s="2" t="s">
        <v>221</v>
      </c>
      <c r="E58" s="244">
        <f ca="1">MassePlein</f>
        <v>5.7409999999999997</v>
      </c>
      <c r="G58" s="278" t="s">
        <v>137</v>
      </c>
      <c r="H58" s="248">
        <f ca="1">Vit_max</f>
        <v>376.60340675708471</v>
      </c>
      <c r="I58" s="259"/>
      <c r="J58" s="268"/>
      <c r="N58" s="75"/>
    </row>
    <row r="59" spans="2:14" x14ac:dyDescent="0.2">
      <c r="B59" s="74"/>
      <c r="C59" s="277" t="s">
        <v>234</v>
      </c>
      <c r="D59" s="255" t="s">
        <v>145</v>
      </c>
      <c r="E59" s="260">
        <f>Q_ail</f>
        <v>4</v>
      </c>
      <c r="G59" s="278" t="s">
        <v>136</v>
      </c>
      <c r="H59" s="242">
        <f ca="1">Acc_max</f>
        <v>218.72004883310825</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2511.343600701749</v>
      </c>
      <c r="F62" s="280">
        <f ca="1">E62/9.81</f>
        <v>255.9983283080274</v>
      </c>
      <c r="H62" s="2"/>
      <c r="I62" s="2"/>
      <c r="J62" s="2"/>
      <c r="K62" s="2"/>
      <c r="N62" s="75"/>
    </row>
    <row r="63" spans="2:14" x14ac:dyDescent="0.2">
      <c r="B63" s="74"/>
      <c r="C63" s="276"/>
      <c r="D63" s="2" t="s">
        <v>223</v>
      </c>
      <c r="E63" s="242">
        <f ca="1">2*Acc_max*Masse_ail</f>
        <v>53.280203895745167</v>
      </c>
      <c r="F63" s="248">
        <f ca="1">E63/9.81</f>
        <v>5.431213445030088</v>
      </c>
      <c r="G63" s="246" t="s">
        <v>229</v>
      </c>
      <c r="H63" s="288">
        <f>S_ail*(ep_ail/1000)*2000</f>
        <v>0.12179999999999999</v>
      </c>
      <c r="I63" s="2"/>
      <c r="J63" s="2"/>
      <c r="K63" s="2"/>
      <c r="N63" s="75"/>
    </row>
    <row r="64" spans="2:14" x14ac:dyDescent="0.2">
      <c r="B64" s="74"/>
      <c r="C64" s="277"/>
      <c r="D64" s="255" t="s">
        <v>224</v>
      </c>
      <c r="E64" s="263">
        <f ca="1">0.104*S_ail*Vit_max^2</f>
        <v>299.43176197117623</v>
      </c>
      <c r="F64" s="281">
        <f ca="1">E64/9.81</f>
        <v>30.523115389518473</v>
      </c>
      <c r="G64" s="274" t="s">
        <v>228</v>
      </c>
      <c r="H64" s="289">
        <f>(E_ail*(m_ail+n_ail)/2)/10^6</f>
        <v>2.0299999999999999E-2</v>
      </c>
      <c r="I64" s="2"/>
      <c r="J64" s="2"/>
      <c r="K64" s="2"/>
      <c r="N64" s="75"/>
    </row>
    <row r="65" spans="2:14" x14ac:dyDescent="0.2">
      <c r="B65" s="74"/>
      <c r="C65" s="282" t="s">
        <v>242</v>
      </c>
      <c r="D65" s="285" t="s">
        <v>240</v>
      </c>
      <c r="E65" s="286">
        <f ca="1">2*Acc_max*H65</f>
        <v>1255.6718003508745</v>
      </c>
      <c r="F65" s="286">
        <f ca="1">E65/9.81</f>
        <v>127.9991641540137</v>
      </c>
      <c r="G65" s="287" t="s">
        <v>241</v>
      </c>
      <c r="H65" s="279">
        <f ca="1">E58/2</f>
        <v>2.8704999999999998</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v>
      </c>
      <c r="I67" s="251">
        <f ca="1">Temps_culmi</f>
        <v>16.499999999999968</v>
      </c>
      <c r="J67" s="2"/>
      <c r="K67" s="2"/>
      <c r="N67" s="75"/>
    </row>
    <row r="68" spans="2:14" x14ac:dyDescent="0.2">
      <c r="B68" s="74"/>
      <c r="C68" s="6"/>
      <c r="D68" s="2"/>
      <c r="E68" s="2"/>
      <c r="F68" s="275" t="s">
        <v>231</v>
      </c>
      <c r="G68" s="249" t="s">
        <v>129</v>
      </c>
      <c r="H68" s="250">
        <f ca="1">V_para</f>
        <v>11.193629397175615</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20.917985322414957</v>
      </c>
      <c r="I70" s="253">
        <f ca="1">V_ouv_sat</f>
        <v>185.59002895660828</v>
      </c>
      <c r="N70" s="75"/>
    </row>
    <row r="71" spans="2:14" x14ac:dyDescent="0.2">
      <c r="B71" s="74"/>
      <c r="C71" s="226"/>
      <c r="F71" s="276"/>
      <c r="G71" s="2" t="s">
        <v>201</v>
      </c>
      <c r="H71" s="247">
        <f ca="1">m_vide</f>
        <v>3.7590000000000003</v>
      </c>
      <c r="I71" s="253">
        <f>m_satellite</f>
        <v>1</v>
      </c>
      <c r="N71" s="75"/>
    </row>
    <row r="72" spans="2:14" x14ac:dyDescent="0.2">
      <c r="B72" s="74"/>
      <c r="C72" s="226"/>
      <c r="F72" s="276"/>
      <c r="G72" s="2" t="s">
        <v>238</v>
      </c>
      <c r="H72" s="283">
        <f ca="1">1/2*Rho_moyen*S_para*V_ouverture^2</f>
        <v>128.77726372110948</v>
      </c>
      <c r="I72" s="284">
        <f ca="1">1/2*Rho_moyen*S_satellite*V_ouv_sat^2</f>
        <v>2109.6741044470255</v>
      </c>
      <c r="N72" s="75"/>
    </row>
    <row r="73" spans="2:14" x14ac:dyDescent="0.2">
      <c r="B73" s="74"/>
      <c r="D73" s="2"/>
      <c r="F73" s="277"/>
      <c r="G73" s="255" t="s">
        <v>239</v>
      </c>
      <c r="H73" s="256">
        <f ca="1">H72/9.81</f>
        <v>13.127142071468855</v>
      </c>
      <c r="I73" s="257">
        <f ca="1">I72/9.81</f>
        <v>215.05342552976813</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45892</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1060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860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40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200</v>
      </c>
      <c r="G97" s="48"/>
      <c r="H97" s="48"/>
      <c r="I97" s="48"/>
      <c r="J97" s="441">
        <f>p_ail</f>
        <v>190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612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 ca="1">MasseSans</f>
        <v>4.109</v>
      </c>
      <c r="F107" s="244">
        <f ca="1">MassePlein</f>
        <v>5.7409999999999997</v>
      </c>
      <c r="N107" s="75"/>
    </row>
    <row r="108" spans="2:14" x14ac:dyDescent="0.2">
      <c r="B108" s="74"/>
      <c r="D108" s="431" t="s">
        <v>352</v>
      </c>
      <c r="E108" s="274">
        <f ca="1">XcgSans</f>
        <v>291.436359211487</v>
      </c>
      <c r="F108" s="260">
        <f ca="1">XcgPlein</f>
        <v>453.63107472565764</v>
      </c>
      <c r="N108" s="75"/>
    </row>
    <row r="109" spans="2:14" x14ac:dyDescent="0.2">
      <c r="B109" s="74"/>
      <c r="N109" s="75"/>
    </row>
    <row r="110" spans="2:14" x14ac:dyDescent="0.2">
      <c r="B110" s="74"/>
      <c r="D110" s="438" t="s">
        <v>355</v>
      </c>
      <c r="E110" s="439">
        <f ca="1">MasseVide</f>
        <v>4.7590000000000003</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16.499999999999968</v>
      </c>
      <c r="I112" s="259"/>
      <c r="J112" s="268"/>
      <c r="N112" s="75"/>
    </row>
    <row r="113" spans="2:14" ht="12.75" customHeight="1" x14ac:dyDescent="0.25">
      <c r="B113" s="74"/>
      <c r="D113" s="435" t="s">
        <v>357</v>
      </c>
      <c r="E113" s="48"/>
      <c r="G113" s="278" t="s">
        <v>216</v>
      </c>
      <c r="H113" s="242">
        <f ca="1">Altitude_culmi</f>
        <v>2056.8222884772949</v>
      </c>
      <c r="I113" s="259"/>
      <c r="J113" s="268"/>
      <c r="N113" s="75"/>
    </row>
    <row r="114" spans="2:14" ht="12.75" customHeight="1" x14ac:dyDescent="0.25">
      <c r="B114" s="74"/>
      <c r="D114" s="48"/>
      <c r="E114" s="48"/>
      <c r="F114" s="435"/>
      <c r="G114" s="278" t="s">
        <v>217</v>
      </c>
      <c r="H114" s="248">
        <f ca="1">Vit_culmi</f>
        <v>20.66447768144225</v>
      </c>
      <c r="I114" s="259"/>
      <c r="J114" s="268"/>
      <c r="N114" s="75"/>
    </row>
    <row r="115" spans="2:14" x14ac:dyDescent="0.2">
      <c r="B115" s="74"/>
      <c r="C115" s="429" t="s">
        <v>358</v>
      </c>
      <c r="D115" s="249"/>
      <c r="E115" s="446">
        <v>0.1</v>
      </c>
      <c r="G115" s="278" t="s">
        <v>133</v>
      </c>
      <c r="H115" s="242">
        <f ca="1">Portee_balistique</f>
        <v>864.55711868317792</v>
      </c>
      <c r="I115" s="259"/>
      <c r="J115" s="268"/>
      <c r="N115" s="75"/>
    </row>
    <row r="116" spans="2:14" ht="12.75" customHeight="1" x14ac:dyDescent="0.2">
      <c r="B116" s="74"/>
      <c r="C116" s="431" t="s">
        <v>359</v>
      </c>
      <c r="D116" s="255"/>
      <c r="E116" s="447">
        <f>E_ail*(m_ail+n_ail)/2</f>
        <v>20300</v>
      </c>
      <c r="G116" s="278" t="s">
        <v>137</v>
      </c>
      <c r="H116" s="248">
        <f ca="1">Vit_max</f>
        <v>376.60340675708471</v>
      </c>
      <c r="I116" s="259"/>
      <c r="J116" s="268"/>
      <c r="N116" s="75"/>
    </row>
    <row r="117" spans="2:14" ht="12.75" customHeight="1" x14ac:dyDescent="0.2">
      <c r="B117" s="74"/>
      <c r="D117" s="48"/>
      <c r="E117" s="48"/>
      <c r="F117" s="48"/>
      <c r="G117" s="278" t="s">
        <v>136</v>
      </c>
      <c r="H117" s="242">
        <f ca="1">Acc_max</f>
        <v>218.72004883310825</v>
      </c>
      <c r="I117" s="259"/>
      <c r="J117" s="268"/>
      <c r="N117" s="75"/>
    </row>
    <row r="118" spans="2:14" x14ac:dyDescent="0.2">
      <c r="B118" s="74"/>
      <c r="C118" s="429" t="s">
        <v>360</v>
      </c>
      <c r="D118" s="249"/>
      <c r="E118" s="457"/>
      <c r="F118" s="458">
        <f>J90/100</f>
        <v>8.6</v>
      </c>
      <c r="G118" s="276" t="s">
        <v>5</v>
      </c>
      <c r="H118" s="6">
        <f>Cx</f>
        <v>0.6</v>
      </c>
      <c r="I118" s="259"/>
      <c r="J118" s="268"/>
      <c r="N118" s="75"/>
    </row>
    <row r="119" spans="2:14" x14ac:dyDescent="0.2">
      <c r="B119" s="74"/>
      <c r="C119" s="437" t="s">
        <v>361</v>
      </c>
      <c r="D119" s="2"/>
      <c r="E119" s="459">
        <f ca="1">2*Acc_max*MasseSans</f>
        <v>1797.4413613104837</v>
      </c>
      <c r="F119" s="460">
        <f ca="1">E119/g</f>
        <v>183.22541909383116</v>
      </c>
      <c r="G119" s="269" t="s">
        <v>222</v>
      </c>
      <c r="H119" s="270"/>
      <c r="I119" s="270"/>
      <c r="J119" s="271"/>
      <c r="N119" s="75"/>
    </row>
    <row r="120" spans="2:14" x14ac:dyDescent="0.2">
      <c r="B120" s="74"/>
      <c r="C120" s="437" t="s">
        <v>362</v>
      </c>
      <c r="D120" s="2"/>
      <c r="E120" s="459">
        <f ca="1">2*Acc_max*E115</f>
        <v>43.744009766621652</v>
      </c>
      <c r="F120" s="460">
        <f ca="1">E120/g</f>
        <v>4.4591243391051627</v>
      </c>
      <c r="N120" s="75"/>
    </row>
    <row r="121" spans="2:14" x14ac:dyDescent="0.2">
      <c r="B121" s="74"/>
      <c r="C121" s="431" t="s">
        <v>363</v>
      </c>
      <c r="D121" s="255"/>
      <c r="E121" s="452">
        <f ca="1">0.104*E116/1000000*Vit_max^2</f>
        <v>299.43176197117623</v>
      </c>
      <c r="F121" s="453">
        <f ca="1">E121/g</f>
        <v>30.523115389518473</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125.67484259730709</v>
      </c>
      <c r="F128" s="451">
        <f ca="1">E128/g</f>
        <v>12.810891192386043</v>
      </c>
      <c r="H128" s="48"/>
      <c r="I128" s="48"/>
      <c r="J128" s="48"/>
      <c r="K128" s="48"/>
      <c r="N128" s="75"/>
    </row>
    <row r="129" spans="2:14" x14ac:dyDescent="0.2">
      <c r="B129" s="74"/>
      <c r="C129" s="679" t="s">
        <v>369</v>
      </c>
      <c r="D129" s="680"/>
      <c r="E129" s="452">
        <f ca="1">E128/E126*2</f>
        <v>62.837421298653545</v>
      </c>
      <c r="F129" s="453">
        <f ca="1">E129/g</f>
        <v>6.4054455961930215</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44.591243391051627</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2025-08-23T09:37:24Z</dcterms:modified>
</cp:coreProperties>
</file>